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<sst xmlns="http://schemas.openxmlformats.org/spreadsheetml/2006/main" count="63829" uniqueCount="15968">
  <si>
    <t>Công ty tổ hợp cơ khí</t>
  </si>
  <si>
    <t>Địa chỉ:  Thaco Chu Lai</t>
  </si>
  <si>
    <t>Hotline: + 090 180 64 11</t>
  </si>
  <si>
    <t>BÁO CÁO SẢN XUẤT</t>
  </si>
  <si>
    <t>Ngày in biểu: Thứ hai,14/11/2022 7:25:20</t>
  </si>
  <si>
    <t>STT</t>
  </si>
  <si>
    <t>Thời gian</t>
  </si>
  <si>
    <t>Khu vực</t>
  </si>
  <si>
    <t>Tên thiết bị</t>
  </si>
  <si>
    <t>Nhiệt độ</t>
  </si>
  <si>
    <t>2022-11-11 18:29:58</t>
  </si>
  <si>
    <t>khu vực 1</t>
  </si>
  <si>
    <t>BN03</t>
  </si>
  <si>
    <t/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</si>
  <si>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</si>
  <si>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</si>
  <si>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</si>
  <si>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</si>
  <si>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</si>
  <si>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</si>
  <si>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</si>
  <si>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</si>
  <si>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</si>
  <si>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</si>
  <si>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</si>
  <si>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</si>
  <si>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</si>
  <si>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</si>
  <si>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</si>
  <si>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</si>
  <si>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</si>
  <si>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</si>
  <si>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</si>
  <si>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</si>
  <si>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</si>
  <si>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</si>
  <si>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</si>
  <si>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</si>
  <si>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</si>
  <si>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</si>
  <si>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</si>
  <si>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</si>
  <si>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</si>
  <si>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</si>
  <si>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</si>
  <si>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</si>
  <si>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</si>
  <si>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</si>
  <si>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</si>
  <si>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</si>
  <si>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</si>
  <si>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</si>
  <si>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</si>
  <si>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</si>
  <si>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</si>
  <si>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</si>
  <si>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</si>
  <si>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</si>
  <si>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</si>
  <si>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</si>
  <si>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</si>
  <si>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</si>
  <si>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</si>
  <si>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</si>
  <si>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</si>
  <si>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</si>
  <si>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</si>
  <si>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</si>
  <si>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</si>
  <si>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</si>
  <si>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</si>
  <si>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</si>
  <si>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</si>
  <si>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</si>
  <si>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</si>
  <si>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</si>
  <si>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</si>
  <si>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</si>
  <si>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</si>
  <si>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</si>
  <si>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</si>
  <si>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</si>
  <si>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</si>
  <si>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</si>
  <si>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</si>
  <si>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</si>
  <si>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</si>
  <si>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</si>
  <si>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</si>
  <si>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</si>
  <si>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</si>
  <si>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</si>
  <si>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</si>
  <si>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</si>
  <si>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</si>
  <si>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</si>
  <si>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</si>
  <si>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</si>
  <si>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</si>
  <si>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</si>
  <si>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</si>
  <si>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</si>
  <si>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</si>
  <si>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</si>
  <si>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</si>
  <si>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</si>
  <si>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</si>
  <si>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</si>
  <si>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</si>
  <si>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</si>
  <si>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</si>
  <si>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</si>
  <si>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</si>
  <si>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</si>
  <si>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</si>
  <si>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</si>
  <si>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</si>
  <si>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</si>
  <si>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</si>
  <si>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</si>
  <si>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</si>
  <si>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</si>
  <si>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</si>
  <si>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</si>
  <si>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</si>
  <si>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</si>
  <si>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</si>
  <si>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</si>
  <si>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</si>
  <si>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</si>
  <si>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</si>
  <si>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</si>
  <si>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</si>
  <si>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</si>
  <si>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</si>
  <si>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</si>
  <si>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</si>
  <si>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</si>
  <si>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</si>
  <si>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</si>
  <si>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</si>
  <si>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</si>
  <si>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</si>
  <si>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</si>
  <si>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</si>
  <si>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</si>
  <si>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</si>
  <si>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</si>
  <si>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</si>
  <si>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</si>
  <si>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</si>
  <si>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</si>
  <si>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</si>
  <si>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</si>
  <si>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</si>
  <si>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</si>
  <si>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</si>
  <si>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</si>
  <si>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</si>
  <si>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</si>
  <si>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</si>
  <si>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</si>
  <si>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</si>
  <si>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</si>
  <si>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</si>
  <si>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</si>
  <si>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</si>
  <si>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</si>
  <si>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</si>
  <si>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</si>
  <si>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</si>
  <si>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</si>
  <si>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</si>
  <si>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</si>
  <si>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</si>
  <si>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</si>
  <si>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</si>
  <si>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</si>
  <si>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</si>
  <si>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</si>
  <si>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</si>
  <si>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</si>
  <si>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</si>
  <si>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</si>
  <si>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</si>
  <si>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</si>
  <si>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</si>
  <si>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</si>
  <si>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</si>
  <si>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</si>
  <si>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</si>
  <si>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</si>
  <si>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</si>
  <si>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</si>
  <si>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</si>
  <si>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</si>
  <si>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</si>
  <si>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</si>
  <si>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</si>
  <si>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</si>
  <si>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</si>
  <si>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</si>
  <si>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</si>
  <si>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</si>
  <si>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</si>
  <si>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</si>
  <si>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</si>
  <si>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</si>
  <si>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</si>
  <si>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</si>
  <si>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</si>
  <si>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</si>
  <si>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</si>
  <si>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</si>
  <si>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</si>
  <si>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</si>
  <si>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</si>
  <si>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</si>
  <si>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</si>
  <si>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</si>
  <si>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</si>
  <si>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</si>
  <si>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</si>
  <si>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</si>
  <si>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</si>
  <si>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</si>
  <si>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</si>
  <si>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</si>
  <si>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</si>
  <si>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</si>
  <si>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</si>
  <si>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</si>
  <si>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</si>
  <si>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</si>
  <si>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</si>
  <si>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</si>
  <si>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</si>
  <si>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</si>
  <si>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</si>
  <si>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</si>
  <si>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</si>
  <si>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</si>
  <si>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</si>
  <si>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</si>
  <si>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</si>
  <si>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</si>
  <si>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</si>
  <si>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</si>
  <si>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</si>
  <si>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</si>
  <si>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</si>
  <si>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</si>
  <si>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</si>
  <si>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</si>
  <si>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</si>
  <si>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</si>
  <si>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</si>
  <si>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</si>
  <si>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</si>
  <si>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</si>
  <si>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</si>
  <si>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</si>
  <si>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</si>
  <si>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</si>
  <si>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</si>
  <si>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</si>
  <si>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</si>
  <si>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</si>
  <si>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</si>
  <si>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</si>
  <si>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</si>
  <si>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</si>
  <si>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</si>
  <si>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</si>
  <si>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</si>
  <si>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</si>
  <si>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</si>
  <si>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</si>
  <si>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</si>
  <si>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</si>
  <si>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</si>
  <si>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</si>
  <si>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</si>
  <si>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</si>
  <si>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</si>
  <si>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</si>
  <si>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</si>
  <si>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</si>
  <si>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</si>
  <si>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</si>
  <si>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</si>
  <si>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</si>
  <si>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</si>
  <si>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</si>
  <si>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</si>
  <si>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</si>
  <si>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</si>
  <si>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</si>
  <si>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</si>
  <si>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</si>
  <si>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</si>
  <si>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</si>
  <si>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</si>
  <si>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</si>
  <si>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</si>
  <si>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</si>
  <si>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</si>
  <si>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</si>
  <si>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</si>
  <si>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</si>
  <si>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</si>
  <si>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</si>
  <si>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</si>
  <si>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</si>
  <si>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</si>
  <si>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</si>
  <si>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</si>
  <si>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</si>
  <si>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</si>
  <si>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</si>
  <si>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</si>
  <si>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</si>
  <si>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</si>
  <si>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</si>
  <si>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</si>
  <si>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</si>
  <si>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</si>
  <si>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</si>
  <si>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</si>
  <si>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</si>
  <si>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</si>
  <si>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</si>
  <si>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</si>
  <si>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</si>
  <si>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</si>
  <si>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</si>
  <si>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</si>
  <si>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</si>
  <si>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</si>
  <si>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</si>
  <si>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</si>
  <si>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</si>
  <si>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</si>
  <si>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</si>
  <si>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</si>
  <si>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</si>
  <si>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</si>
  <si>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</si>
  <si>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</si>
  <si>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</si>
  <si>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</si>
  <si>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</si>
  <si>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</si>
  <si>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</si>
  <si>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</si>
  <si>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</si>
  <si>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</si>
  <si>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</si>
  <si>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</si>
  <si>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</si>
  <si>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</si>
  <si>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</si>
  <si>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</si>
  <si>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</si>
  <si>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</si>
  <si>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</si>
  <si>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</si>
  <si>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</si>
  <si>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</si>
  <si>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</si>
  <si>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</si>
  <si>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</si>
  <si>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</si>
  <si>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</si>
  <si>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</si>
  <si>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</si>
  <si>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</si>
  <si>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</si>
  <si>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</si>
  <si>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</si>
  <si>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</si>
  <si>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</si>
  <si>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</si>
  <si>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</si>
  <si>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</si>
  <si>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</si>
  <si>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</si>
  <si>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</si>
  <si>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</si>
  <si>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</si>
  <si>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</si>
  <si>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</si>
  <si>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</si>
  <si>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</si>
  <si>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</si>
  <si>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</si>
  <si>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</si>
  <si>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</si>
  <si>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</si>
  <si>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</si>
  <si>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</si>
  <si>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</si>
  <si>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</si>
  <si>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</si>
  <si>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</si>
  <si>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</si>
  <si>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</si>
  <si>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</si>
  <si>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</si>
  <si>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</si>
  <si>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</si>
  <si>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</si>
  <si>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</si>
  <si>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</si>
  <si>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</si>
  <si>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</si>
  <si>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</si>
  <si>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</si>
  <si>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</si>
  <si>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</si>
  <si>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</si>
  <si>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</si>
  <si>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</si>
  <si>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</si>
  <si>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</si>
  <si>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</si>
  <si>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</si>
  <si>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</si>
  <si>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</si>
  <si>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</si>
  <si>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</si>
  <si>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</si>
  <si>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</si>
  <si>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</si>
  <si>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</si>
  <si>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</si>
  <si>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</si>
  <si>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</si>
  <si>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</si>
  <si>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</si>
  <si>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</si>
  <si>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</si>
  <si>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</si>
  <si>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</si>
  <si>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</si>
  <si>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</si>
  <si>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</si>
  <si>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</si>
  <si>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</si>
  <si>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</si>
  <si>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</si>
  <si>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</si>
  <si>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</si>
  <si>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</si>
  <si>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</si>
  <si>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</si>
  <si>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</si>
  <si>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</si>
  <si>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</si>
  <si>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</si>
  <si>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</si>
  <si>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</si>
  <si>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</si>
  <si>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</si>
  <si>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</si>
  <si>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</si>
  <si>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</si>
  <si>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</si>
  <si>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</si>
  <si>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</si>
  <si>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</si>
  <si>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</si>
  <si>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</si>
  <si>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</si>
  <si>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</si>
  <si>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</si>
  <si>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</si>
  <si>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</si>
  <si>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</si>
  <si>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</si>
  <si>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</si>
  <si>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</si>
  <si>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</si>
  <si>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</si>
  <si>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</si>
  <si>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</si>
  <si>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</si>
  <si>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</si>
  <si>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</si>
  <si>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</si>
  <si>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</si>
  <si>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</si>
  <si>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</si>
  <si>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</si>
  <si>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</si>
  <si>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</si>
  <si>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</si>
  <si>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</si>
  <si>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</si>
  <si>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</si>
  <si>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</si>
  <si>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</si>
  <si>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</si>
  <si>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</si>
  <si>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</si>
  <si>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</si>
  <si>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</si>
  <si>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</si>
  <si>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</si>
  <si>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</si>
  <si>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</si>
  <si>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</si>
  <si>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</si>
  <si>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</si>
  <si>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</si>
  <si>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</si>
  <si>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</si>
  <si>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</si>
  <si>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</si>
  <si>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</si>
  <si>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</si>
  <si>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</si>
  <si>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</si>
  <si>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</si>
  <si>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</si>
  <si>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</si>
  <si>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</si>
  <si>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</si>
  <si>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</si>
  <si>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</si>
  <si>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</si>
  <si>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</si>
  <si>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</si>
  <si>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</si>
  <si>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</si>
  <si>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</si>
  <si>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</si>
  <si>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</si>
  <si>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</si>
  <si>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</si>
  <si>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</si>
  <si>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</si>
  <si>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</si>
  <si>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</si>
  <si>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</si>
  <si>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</si>
  <si>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</si>
  <si>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</si>
  <si>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</si>
  <si>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</si>
  <si>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</si>
  <si>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</si>
  <si>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</si>
  <si>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</si>
  <si>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</si>
  <si>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</si>
  <si>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</si>
  <si>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</si>
  <si>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</si>
  <si>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</si>
  <si>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</si>
  <si>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</si>
  <si>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</si>
  <si>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</si>
  <si>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</si>
  <si>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</si>
  <si>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</si>
  <si>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</si>
  <si>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</si>
  <si>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</si>
  <si>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</si>
  <si>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</si>
  <si>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</si>
  <si>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</si>
  <si>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</si>
  <si>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</si>
  <si>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</si>
  <si>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</si>
  <si>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</si>
  <si>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</si>
  <si>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</si>
  <si>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</si>
  <si>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</si>
  <si>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</si>
  <si>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</si>
  <si>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</si>
  <si>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</si>
  <si>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</si>
  <si>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</si>
  <si>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</si>
  <si>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</si>
  <si>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</si>
  <si>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</si>
  <si>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</si>
  <si>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</si>
  <si>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</si>
  <si>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</si>
  <si>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</si>
  <si>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</si>
  <si>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</si>
  <si>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</si>
  <si>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</si>
  <si>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</si>
  <si>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</si>
  <si>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</si>
  <si>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</si>
  <si>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</si>
  <si>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</si>
  <si>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</si>
  <si>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</si>
  <si>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</si>
  <si>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</si>
  <si>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</si>
  <si>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</si>
  <si>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</si>
  <si>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</si>
  <si>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</si>
  <si>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</si>
  <si>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</si>
  <si>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</si>
  <si>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</si>
  <si>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</si>
  <si>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</si>
  <si>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</si>
  <si>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</si>
  <si>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</si>
  <si>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</si>
  <si>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</si>
  <si>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</si>
  <si>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</si>
  <si>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</si>
  <si>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</si>
  <si>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</si>
  <si>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</si>
  <si>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</si>
  <si>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</si>
  <si>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</si>
  <si>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</si>
  <si>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</si>
  <si>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</si>
  <si>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</si>
  <si>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</si>
  <si>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</si>
  <si>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</si>
  <si>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</si>
  <si>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</si>
  <si>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</si>
  <si>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</si>
  <si>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</si>
  <si>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</si>
  <si>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</si>
  <si>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</si>
  <si>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</si>
  <si>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</si>
  <si>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</si>
  <si>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</si>
  <si>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</si>
  <si>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</si>
  <si>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</si>
  <si>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</si>
  <si>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</si>
  <si>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</si>
  <si>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</si>
  <si>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</si>
  <si>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</si>
  <si>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</si>
  <si>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</si>
  <si>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</si>
  <si>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</si>
  <si>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</si>
  <si>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</si>
  <si>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</si>
  <si>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</si>
  <si>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</si>
  <si>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</si>
  <si>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</si>
  <si>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</si>
  <si>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</si>
  <si>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</si>
  <si>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</si>
  <si>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</si>
  <si>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</si>
  <si>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</si>
  <si>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</si>
  <si>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</si>
  <si>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</si>
  <si>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</si>
  <si>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</si>
  <si>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</si>
  <si>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</si>
  <si>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</si>
  <si>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</si>
  <si>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</si>
  <si>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</si>
  <si>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</si>
  <si>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</si>
  <si>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</si>
  <si>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</si>
  <si>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</si>
  <si>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</si>
  <si>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</si>
  <si>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</si>
  <si>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</si>
  <si>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</si>
  <si>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</si>
  <si>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</si>
  <si>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</si>
  <si>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</si>
  <si>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</si>
  <si>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</si>
  <si>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</si>
  <si>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</si>
  <si>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</si>
  <si>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</si>
  <si>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</si>
  <si>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</si>
  <si>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</si>
  <si>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</si>
  <si>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</si>
  <si>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</si>
  <si>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</si>
  <si>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</si>
  <si>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</si>
  <si>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</si>
  <si>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</si>
  <si>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</si>
  <si>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</si>
  <si>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</si>
  <si>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</si>
  <si>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</si>
  <si>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</si>
  <si>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</si>
  <si>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</si>
  <si>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</si>
  <si>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</si>
  <si>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</si>
  <si>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</si>
  <si>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</si>
  <si>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</si>
  <si>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</si>
  <si>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</si>
  <si>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</si>
  <si>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</si>
  <si>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</si>
  <si>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</si>
  <si>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</si>
  <si>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</si>
  <si>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</si>
  <si>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</si>
  <si>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</si>
  <si>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</si>
  <si>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</si>
  <si>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</si>
  <si>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</si>
  <si>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</si>
  <si>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</si>
  <si>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</si>
  <si>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</si>
  <si>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</si>
  <si>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</si>
  <si>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</si>
  <si>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</si>
  <si>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</si>
  <si>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</si>
  <si>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</si>
  <si>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</si>
  <si>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</si>
  <si>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</si>
  <si>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</si>
  <si>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</si>
  <si>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</si>
  <si>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</si>
  <si>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</si>
  <si>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</si>
  <si>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</si>
  <si>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</si>
  <si>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</si>
  <si>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</si>
  <si>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</si>
  <si>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</si>
  <si>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</si>
  <si>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</si>
  <si>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</si>
  <si>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</si>
  <si>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</si>
  <si>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</si>
  <si>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</si>
  <si>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</si>
  <si>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</si>
  <si>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</si>
  <si>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</si>
  <si>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</si>
  <si>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</si>
  <si>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</si>
  <si>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</si>
  <si>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</si>
  <si>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</si>
  <si>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</si>
  <si>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</si>
  <si>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</si>
  <si>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</si>
  <si>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</si>
  <si>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</si>
  <si>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</si>
  <si>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</si>
  <si>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</si>
  <si>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</si>
  <si>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</si>
  <si>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</si>
  <si>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</si>
  <si>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</si>
  <si>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</si>
  <si>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</si>
  <si>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</si>
  <si>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</si>
  <si>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</si>
  <si>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</si>
  <si>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</si>
  <si>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</si>
  <si>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</si>
  <si>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</si>
  <si>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</si>
  <si>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</si>
  <si>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</si>
  <si>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</si>
  <si>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</si>
  <si>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</si>
  <si>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</si>
  <si>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</si>
  <si>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</si>
  <si>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</si>
  <si>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</si>
  <si>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</si>
  <si>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</si>
  <si>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</si>
  <si>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</si>
  <si>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</si>
  <si>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</si>
  <si>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</si>
  <si>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</si>
  <si>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</si>
  <si>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</si>
  <si>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</si>
  <si>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</si>
  <si>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</si>
  <si>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</si>
  <si>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</si>
  <si>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</si>
  <si>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</si>
  <si>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</si>
  <si>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</si>
  <si>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</si>
  <si>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</si>
  <si>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</si>
  <si>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</si>
  <si>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</si>
  <si>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</si>
  <si>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</si>
  <si>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</si>
  <si>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</si>
  <si>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</si>
  <si>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</si>
  <si>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</si>
  <si>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</si>
  <si>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</si>
  <si>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</si>
  <si>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</si>
  <si>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</si>
  <si>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</si>
  <si>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</si>
  <si>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</si>
  <si>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</si>
  <si>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</si>
  <si>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</si>
  <si>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</si>
  <si>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</si>
  <si>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</si>
  <si>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</si>
  <si>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</si>
  <si>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</si>
  <si>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</si>
  <si>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</si>
  <si>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</si>
  <si>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</si>
  <si>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</si>
  <si>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</si>
  <si>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</si>
  <si>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</si>
  <si>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</si>
  <si>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</si>
  <si>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</si>
  <si>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</si>
  <si>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</si>
  <si>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</si>
  <si>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</si>
  <si>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</si>
  <si>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</si>
  <si>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</si>
  <si>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</si>
  <si>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</si>
  <si>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</si>
  <si>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</si>
  <si>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</si>
  <si>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</si>
  <si>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</si>
  <si>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</si>
  <si>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</si>
  <si>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</si>
  <si>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</si>
  <si>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</si>
  <si>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</si>
  <si>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</si>
  <si>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</si>
  <si>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</si>
  <si>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</si>
  <si>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</si>
  <si>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</si>
  <si>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</si>
  <si>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</si>
  <si>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</si>
  <si>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</si>
  <si>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</si>
  <si>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</si>
  <si>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</si>
  <si>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</si>
  <si>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</si>
  <si>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</si>
  <si>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</si>
  <si>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</si>
  <si>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</si>
  <si>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</si>
  <si>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</si>
  <si>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</si>
  <si>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</si>
  <si>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</si>
  <si>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</si>
  <si>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</si>
  <si>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</si>
  <si>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</si>
  <si>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</si>
  <si>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</si>
  <si>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</si>
  <si>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</si>
  <si>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</si>
  <si>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</si>
  <si>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</si>
  <si>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</si>
  <si>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</si>
  <si>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</si>
  <si>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</si>
  <si>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</si>
  <si>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</si>
  <si>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</si>
  <si>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</si>
  <si>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</si>
  <si>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</si>
  <si>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</si>
  <si>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</si>
  <si>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</si>
  <si>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</si>
  <si>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</si>
  <si>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</si>
  <si>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</si>
  <si>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</si>
  <si>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</si>
  <si>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</si>
  <si>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</si>
  <si>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</si>
  <si>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</si>
  <si>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</si>
  <si>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</si>
  <si>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</si>
  <si>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</si>
  <si>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</si>
  <si>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</si>
  <si>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</si>
  <si>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</si>
  <si>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</si>
  <si>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</si>
  <si>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</si>
  <si>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</si>
  <si>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</si>
  <si>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</si>
  <si>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</si>
  <si>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</si>
  <si>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</si>
  <si>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</si>
  <si>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</si>
  <si>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</si>
  <si>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</si>
  <si>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</si>
  <si>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</si>
  <si>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</si>
  <si>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</si>
  <si>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</si>
  <si>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</si>
  <si>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</si>
  <si>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</si>
  <si>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</si>
  <si>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</si>
  <si>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</si>
  <si>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</si>
  <si>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</si>
  <si>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</si>
  <si>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</si>
  <si>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</si>
  <si>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</si>
  <si>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</si>
  <si>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</si>
  <si>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</si>
  <si>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</si>
  <si>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</si>
  <si>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</si>
  <si>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</si>
  <si>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</si>
  <si>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</si>
  <si>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</si>
  <si>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</si>
  <si>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</si>
  <si>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</si>
  <si>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</si>
  <si>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</si>
  <si>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</si>
  <si>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</si>
  <si>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</si>
  <si>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</si>
  <si>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</si>
  <si>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</si>
  <si>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</si>
  <si>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</si>
  <si>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</si>
  <si>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</si>
  <si>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</si>
  <si>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</si>
  <si>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</si>
  <si>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</si>
  <si>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</si>
  <si>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</si>
  <si>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</si>
  <si>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</si>
  <si>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</si>
  <si>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</si>
  <si>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</si>
  <si>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</si>
  <si>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</si>
  <si>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</si>
  <si>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</si>
  <si>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</si>
  <si>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</si>
  <si>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</si>
  <si>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</si>
  <si>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</si>
  <si>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</si>
  <si>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</si>
  <si>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</si>
  <si>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</si>
  <si>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</si>
  <si>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</si>
  <si>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</si>
  <si>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</si>
  <si>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</si>
  <si>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</si>
  <si>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</si>
  <si>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</si>
  <si>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</si>
  <si>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</si>
  <si>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</si>
  <si>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</si>
  <si>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</si>
  <si>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</si>
  <si>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</si>
  <si>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</si>
  <si>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</si>
  <si>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</si>
  <si>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</si>
  <si>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</si>
  <si>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</si>
  <si>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</si>
  <si>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</si>
  <si>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</si>
  <si>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</si>
  <si>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</si>
  <si>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</si>
  <si>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</si>
  <si>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</si>
  <si>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</si>
  <si>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</si>
  <si>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</si>
  <si>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</si>
  <si>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</si>
  <si>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</si>
  <si>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</si>
  <si>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</si>
  <si>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</si>
  <si>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</si>
  <si>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</si>
  <si>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</si>
  <si>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</si>
  <si>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</si>
  <si>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</si>
  <si>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</si>
  <si>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</si>
  <si>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</si>
  <si>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</si>
  <si>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</si>
  <si>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</si>
  <si>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</si>
  <si>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</si>
  <si>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</si>
  <si>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</si>
  <si>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</si>
  <si>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</si>
  <si>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</si>
  <si>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</si>
  <si>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</si>
  <si>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</si>
  <si>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</si>
  <si>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</si>
  <si>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</si>
  <si>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</si>
  <si>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</si>
  <si>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</si>
  <si>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</si>
  <si>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</si>
  <si>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</si>
  <si>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</si>
  <si>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</si>
  <si>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</si>
  <si>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</si>
  <si>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</si>
  <si>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</si>
  <si>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</si>
  <si>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</si>
  <si>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</si>
  <si>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</si>
  <si>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</si>
  <si>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</si>
  <si>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</si>
  <si>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</si>
  <si>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</si>
  <si>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</si>
  <si>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</si>
  <si>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</si>
  <si>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</si>
  <si>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</si>
  <si>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</si>
  <si>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</si>
  <si>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</si>
  <si>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</si>
  <si>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</si>
  <si>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</si>
  <si>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</si>
  <si>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</si>
  <si>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</si>
  <si>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</si>
  <si>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</si>
  <si>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</si>
  <si>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</si>
  <si>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</si>
  <si>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</si>
  <si>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</si>
  <si>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</si>
  <si>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</si>
  <si>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</si>
  <si>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</si>
  <si>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</si>
  <si>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</si>
  <si>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</si>
  <si>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</si>
  <si>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</si>
  <si>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</si>
  <si>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</si>
  <si>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</si>
  <si>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</si>
  <si>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</si>
  <si>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</si>
  <si>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</si>
  <si>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</si>
  <si>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</si>
  <si>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</si>
  <si>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</si>
  <si>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</si>
  <si>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</si>
  <si>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</si>
  <si>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</si>
  <si>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</si>
  <si>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</si>
  <si>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</si>
  <si>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</si>
  <si>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</si>
  <si>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</si>
  <si>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</si>
  <si>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</si>
  <si>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</si>
  <si>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</si>
  <si>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</si>
  <si>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</si>
  <si>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</si>
  <si>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</si>
  <si>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</si>
  <si>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</si>
  <si>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</si>
  <si>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</si>
  <si>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</si>
  <si>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</si>
  <si>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</si>
  <si>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</si>
  <si>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</si>
  <si>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</si>
  <si>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</si>
  <si>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</si>
  <si>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</si>
  <si>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</si>
  <si>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</si>
  <si>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</si>
  <si>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</si>
  <si>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</si>
  <si>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</si>
  <si>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</si>
  <si>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</si>
  <si>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</si>
  <si>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</si>
  <si>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</si>
  <si>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</si>
  <si>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</si>
  <si>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</si>
  <si>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</si>
  <si>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</si>
  <si>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</si>
  <si>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</si>
  <si>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</si>
  <si>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</si>
  <si>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</si>
  <si>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</si>
  <si>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</si>
  <si>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</si>
  <si>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</si>
  <si>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</si>
  <si>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</si>
  <si>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</si>
  <si>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</si>
  <si>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</si>
  <si>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</si>
  <si>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</si>
  <si>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</si>
  <si>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</si>
  <si>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</si>
  <si>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</si>
  <si>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</si>
  <si>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</si>
  <si>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</si>
  <si>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</si>
  <si>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</si>
  <si>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</si>
  <si>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</si>
  <si>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</si>
  <si>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</si>
  <si>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</si>
  <si>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</si>
  <si>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</si>
  <si>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</si>
  <si>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</si>
  <si>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</si>
  <si>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</si>
  <si>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</si>
  <si>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</si>
  <si>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</si>
  <si>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</si>
  <si>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</si>
  <si>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</si>
  <si>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</si>
  <si>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</si>
  <si>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</si>
  <si>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</si>
  <si>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</si>
  <si>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</si>
  <si>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</si>
  <si>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</si>
  <si>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</si>
  <si>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</si>
  <si>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</si>
  <si>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</si>
  <si>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</si>
  <si>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</si>
  <si>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</si>
  <si>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</si>
  <si>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</si>
  <si>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</si>
  <si>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</si>
  <si>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</si>
  <si>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</si>
  <si>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</si>
  <si>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</si>
  <si>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</si>
  <si>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</si>
  <si>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</si>
  <si>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</si>
  <si>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</si>
  <si>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</si>
  <si>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</si>
  <si>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</si>
  <si>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</si>
  <si>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</si>
  <si>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</si>
  <si>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</si>
  <si>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</si>
  <si>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</si>
  <si>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</si>
  <si>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</si>
  <si>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</si>
  <si>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</si>
  <si>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</si>
  <si>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</si>
  <si>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</si>
  <si>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</si>
  <si>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</si>
  <si>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</si>
  <si>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</si>
  <si>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</si>
  <si>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</si>
  <si>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</si>
  <si>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</si>
  <si>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</si>
  <si>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</si>
  <si>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</si>
  <si>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</si>
  <si>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</si>
  <si>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</si>
  <si>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</si>
  <si>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</si>
  <si>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</si>
  <si>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</si>
  <si>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</si>
  <si>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</si>
  <si>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</si>
  <si>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</si>
  <si>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</si>
  <si>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</si>
  <si>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</si>
  <si>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</si>
  <si>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</si>
  <si>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</si>
  <si>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</si>
  <si>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</si>
  <si>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</si>
  <si>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</si>
  <si>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</si>
  <si>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</si>
  <si>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</si>
  <si>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</si>
  <si>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</si>
  <si>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</si>
  <si>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</si>
  <si>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</si>
  <si>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</si>
  <si>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</si>
  <si>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</si>
  <si>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</si>
  <si>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</si>
  <si>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</si>
  <si>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</si>
  <si>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</si>
  <si>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</si>
  <si>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</si>
  <si>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</si>
  <si>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</si>
  <si>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</si>
  <si>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</si>
  <si>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</si>
  <si>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</si>
  <si>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</si>
  <si>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</si>
  <si>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</si>
  <si>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</si>
  <si>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</si>
  <si>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</si>
  <si>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</si>
  <si>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</si>
  <si>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</si>
  <si>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</si>
  <si>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</si>
  <si>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</si>
  <si>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</si>
  <si>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</si>
  <si>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</si>
  <si>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</si>
  <si>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</si>
  <si>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</si>
  <si>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</si>
  <si>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</si>
  <si>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</si>
  <si>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</si>
  <si>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</si>
  <si>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</si>
  <si>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</si>
  <si>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</si>
  <si>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</si>
  <si>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</si>
  <si>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</si>
  <si>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</si>
  <si>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</si>
  <si>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</si>
  <si>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</si>
  <si>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</si>
  <si>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</si>
  <si>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</si>
  <si>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</si>
  <si>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</si>
  <si>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</si>
  <si>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</si>
  <si>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</si>
  <si>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</si>
  <si>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</si>
  <si>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</si>
  <si>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</si>
  <si>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</si>
  <si>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</si>
  <si>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</si>
  <si>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</si>
  <si>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</si>
  <si>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</si>
  <si>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</si>
  <si>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</si>
  <si>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</si>
  <si>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</si>
  <si>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</si>
  <si>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</si>
  <si>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</si>
  <si>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</si>
  <si>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</si>
  <si>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</si>
  <si>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</si>
  <si>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</si>
  <si>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</si>
  <si>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</si>
  <si>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</si>
  <si>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</si>
  <si>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</si>
  <si>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</si>
  <si>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</si>
  <si>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</si>
  <si>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</si>
  <si>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</si>
  <si>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</si>
  <si>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</si>
  <si>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</si>
  <si>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</si>
  <si>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</si>
  <si>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</si>
  <si>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</si>
  <si>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</si>
  <si>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</si>
  <si>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</si>
  <si>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</si>
  <si>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</si>
  <si>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</si>
  <si>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</si>
  <si>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</si>
  <si>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</si>
  <si>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</si>
  <si>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</si>
  <si>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</si>
  <si>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</si>
  <si>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</si>
  <si>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</si>
  <si>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</si>
  <si>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</si>
  <si>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</si>
  <si>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</si>
  <si>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</si>
  <si>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</si>
  <si>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</si>
  <si>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</si>
  <si>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</si>
  <si>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</si>
  <si>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</si>
  <si>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</si>
  <si>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</si>
  <si>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</si>
  <si>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</si>
  <si>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</si>
  <si>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</si>
  <si>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</si>
  <si>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</si>
  <si>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</si>
  <si>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</si>
  <si>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</si>
  <si>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</si>
  <si>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</si>
  <si>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</si>
  <si>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</si>
  <si>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</si>
  <si>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</si>
  <si>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</si>
  <si>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</si>
  <si>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</si>
  <si>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</si>
  <si>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</si>
  <si>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</si>
  <si>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</si>
  <si>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</si>
  <si>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</si>
  <si>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</si>
  <si>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</si>
  <si>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</si>
  <si>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</si>
  <si>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</si>
  <si>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</si>
  <si>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</si>
  <si>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</si>
  <si>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</si>
  <si>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</si>
  <si>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</si>
  <si>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</si>
  <si>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</si>
  <si>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</si>
  <si>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</si>
  <si>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</si>
  <si>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</si>
  <si>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</si>
  <si>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</si>
  <si>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</si>
  <si>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</si>
  <si>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</si>
  <si>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</si>
  <si>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</si>
  <si>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</si>
  <si>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</si>
  <si>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</si>
  <si>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</si>
  <si>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</si>
  <si>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</si>
  <si>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</si>
  <si>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</si>
  <si>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</si>
  <si>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</si>
  <si>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</si>
  <si>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</si>
  <si>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</si>
  <si>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</si>
  <si>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</si>
  <si>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</si>
  <si>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</si>
  <si>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</si>
  <si>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</si>
  <si>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</si>
  <si>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</si>
  <si>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</si>
  <si>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</si>
  <si>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</si>
  <si>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</si>
  <si>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</si>
  <si>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</si>
  <si>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</si>
  <si>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</si>
  <si>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</si>
  <si>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</si>
  <si>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</si>
  <si>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</si>
  <si>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</si>
  <si>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</si>
  <si>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</si>
  <si>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</si>
  <si>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</si>
  <si>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</si>
  <si>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</si>
  <si>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</si>
  <si>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</si>
  <si>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</si>
  <si>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</si>
  <si>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</si>
  <si>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</si>
  <si>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</si>
  <si>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</si>
  <si>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</si>
  <si>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</si>
  <si>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</si>
  <si>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</si>
  <si>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</si>
  <si>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</si>
  <si>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</si>
  <si>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</si>
  <si>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</si>
  <si>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</si>
  <si>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</si>
  <si>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</si>
  <si>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</si>
  <si>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</si>
  <si>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</si>
  <si>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</si>
  <si>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</si>
  <si>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</si>
  <si>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</si>
  <si>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</si>
  <si>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</si>
  <si>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</si>
  <si>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</si>
  <si>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</si>
  <si>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</si>
  <si>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</si>
  <si>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</si>
  <si>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</si>
  <si>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</si>
  <si>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</si>
  <si>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</si>
  <si>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</si>
  <si>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</si>
  <si>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</si>
  <si>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</si>
  <si>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</si>
  <si>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</si>
  <si>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</si>
  <si>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</si>
  <si>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</si>
  <si>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</si>
  <si>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</si>
  <si>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</si>
  <si>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</si>
  <si>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</si>
  <si>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</si>
  <si>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</si>
  <si>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</si>
  <si>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</si>
  <si>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</si>
  <si>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</si>
  <si>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</si>
  <si>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</si>
  <si>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</si>
  <si>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</si>
  <si>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</si>
  <si>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</si>
  <si>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</si>
  <si>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</si>
  <si>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</si>
  <si>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</si>
  <si>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</si>
  <si>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</si>
  <si>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</si>
  <si>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</si>
  <si>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</si>
  <si>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</si>
  <si>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</si>
  <si>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</si>
  <si>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</si>
  <si>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</si>
  <si>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</si>
  <si>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</si>
  <si>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</si>
  <si>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</si>
  <si>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</si>
  <si>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</si>
  <si>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</si>
  <si>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</si>
  <si>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</si>
  <si>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</si>
  <si>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</si>
  <si>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</si>
  <si>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</si>
  <si>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</si>
  <si>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</si>
  <si>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</si>
  <si>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</si>
  <si>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</si>
  <si>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</si>
  <si>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</si>
  <si>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</si>
  <si>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</si>
  <si>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</si>
  <si>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</si>
  <si>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</si>
  <si>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</si>
  <si>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</si>
  <si>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</si>
  <si>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</si>
  <si>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</si>
  <si>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</si>
  <si>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</si>
  <si>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</si>
  <si>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</si>
  <si>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</si>
  <si>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</si>
  <si>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</si>
  <si>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</si>
  <si>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</si>
  <si>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</si>
  <si>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</si>
  <si>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</si>
  <si>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</si>
  <si>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</si>
  <si>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</si>
  <si>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</si>
  <si>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</si>
  <si>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</si>
  <si>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</si>
  <si>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</si>
  <si>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</si>
  <si>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</si>
  <si>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</si>
  <si>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</si>
  <si>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</si>
  <si>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</si>
  <si>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</si>
  <si>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</si>
  <si>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</si>
  <si>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</si>
  <si>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</si>
  <si>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</si>
  <si>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</si>
  <si>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</si>
  <si>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</si>
  <si>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</si>
  <si>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</si>
  <si>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</si>
  <si>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</si>
  <si>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</si>
  <si>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</si>
  <si>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</si>
  <si>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</si>
  <si>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</si>
  <si>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</si>
  <si>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</si>
  <si>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</si>
  <si>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</si>
  <si>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</si>
  <si>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</si>
  <si>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</si>
  <si>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</si>
  <si>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</si>
  <si>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</si>
  <si>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</si>
  <si>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</si>
  <si>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</si>
  <si>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</si>
  <si>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</si>
  <si>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</si>
  <si>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</si>
  <si>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</si>
  <si>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</si>
  <si>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</si>
  <si>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</si>
  <si>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</si>
  <si>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</si>
  <si>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</si>
  <si>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</si>
  <si>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</si>
  <si>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</si>
  <si>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</si>
  <si>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</si>
  <si>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</si>
  <si>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</si>
  <si>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</si>
  <si>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</si>
  <si>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</si>
  <si>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</si>
  <si>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</si>
  <si>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</si>
  <si>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</si>
  <si>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</si>
  <si>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</si>
  <si>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</si>
  <si>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</si>
  <si>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</si>
  <si>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</si>
  <si>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</si>
  <si>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</si>
  <si>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</si>
  <si>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</si>
  <si>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</si>
  <si>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</si>
  <si>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</si>
  <si>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</si>
  <si>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</si>
  <si>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</si>
  <si>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</si>
  <si>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</si>
  <si>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</si>
  <si>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</si>
  <si>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</si>
  <si>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</si>
  <si>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</si>
  <si>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</si>
  <si>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</si>
  <si>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</si>
  <si>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</si>
  <si>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</si>
  <si>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</si>
  <si>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</si>
  <si>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</si>
  <si>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</si>
  <si>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</si>
  <si>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</si>
  <si>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</si>
  <si>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</si>
  <si>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</si>
  <si>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</si>
  <si>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</si>
  <si>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</si>
  <si>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</si>
  <si>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</si>
  <si>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</si>
  <si>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</si>
  <si>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</si>
  <si>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</si>
  <si>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</si>
  <si>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</si>
  <si>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</si>
  <si>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</si>
  <si>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</si>
  <si>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</si>
  <si>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</si>
  <si>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</si>
  <si>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</si>
  <si>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</si>
  <si>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</si>
  <si>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</si>
  <si>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</si>
  <si>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</si>
  <si>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</si>
  <si>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</si>
  <si>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</si>
  <si>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</si>
  <si>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</si>
  <si>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</si>
  <si>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</si>
  <si>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</si>
  <si>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</si>
  <si>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</si>
  <si>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</si>
  <si>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</si>
  <si>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</si>
  <si>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</si>
  <si>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</si>
  <si>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</si>
  <si>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</si>
  <si>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</si>
  <si>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</si>
  <si>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</si>
  <si>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</si>
  <si>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</si>
  <si>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</si>
  <si>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</si>
  <si>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</si>
  <si>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</si>
  <si>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</si>
  <si>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</si>
  <si>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</si>
  <si>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</si>
  <si>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</si>
  <si>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</si>
  <si>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</si>
  <si>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</si>
  <si>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</si>
  <si>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</si>
  <si>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</si>
  <si>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</si>
  <si>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</si>
  <si>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</si>
  <si>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</si>
  <si>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</si>
  <si>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</si>
  <si>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</si>
  <si>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</si>
  <si>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</si>
  <si>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</si>
  <si>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</si>
  <si>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</si>
  <si>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</si>
  <si>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</si>
  <si>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</si>
  <si>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</si>
  <si>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</si>
  <si>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</si>
  <si>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</si>
  <si>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</si>
  <si>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</si>
  <si>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</si>
  <si>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</si>
  <si>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</si>
  <si>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</si>
  <si>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</si>
  <si>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</si>
  <si>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</si>
  <si>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</si>
  <si>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</si>
  <si>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</si>
  <si>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</si>
  <si>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</si>
  <si>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</si>
  <si>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</si>
  <si>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</si>
  <si>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</si>
  <si>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</si>
  <si>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</si>
  <si>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</si>
  <si>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</si>
  <si>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</si>
  <si>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</si>
  <si>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</si>
  <si>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</si>
  <si>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</si>
  <si>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</si>
  <si>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</si>
  <si>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</si>
  <si>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</si>
  <si>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</si>
  <si>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</si>
  <si>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</si>
  <si>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</si>
  <si>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</si>
  <si>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</si>
  <si>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</si>
  <si>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</si>
  <si>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</si>
  <si>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</si>
  <si>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</si>
  <si>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</si>
  <si>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</si>
  <si>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</si>
  <si>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</si>
  <si>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</si>
  <si>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</si>
  <si>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</si>
  <si>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</si>
  <si>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</si>
  <si>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</si>
  <si>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</si>
  <si>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</si>
  <si>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</si>
  <si>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</si>
  <si>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</si>
  <si>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</si>
  <si>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</si>
  <si>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</si>
  <si>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</si>
  <si>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</si>
  <si>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</si>
  <si>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</si>
  <si>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</si>
  <si>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</si>
  <si>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</si>
  <si>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</si>
  <si>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</si>
  <si>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</si>
  <si>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</si>
  <si>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</si>
  <si>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</si>
  <si>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</si>
  <si>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</si>
  <si>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</si>
  <si>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</si>
  <si>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</si>
  <si>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</si>
  <si>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</si>
  <si>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</si>
  <si>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</si>
  <si>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</si>
  <si>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</si>
  <si>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</si>
  <si>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</si>
  <si>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</si>
  <si>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</si>
  <si>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</si>
  <si>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</si>
  <si>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</si>
  <si>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</si>
  <si>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</si>
  <si>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</si>
  <si>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</si>
  <si>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</si>
  <si>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</si>
  <si>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</si>
  <si>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</si>
  <si>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</si>
  <si>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</si>
  <si>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</si>
  <si>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</si>
  <si>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</si>
  <si>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</si>
  <si>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</si>
  <si>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</si>
  <si>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</si>
  <si>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</si>
  <si>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</si>
  <si>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</si>
  <si>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</si>
  <si>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</si>
  <si>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</si>
  <si>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</si>
  <si>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</si>
  <si>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</si>
  <si>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</si>
  <si>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</si>
  <si>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</si>
  <si>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</si>
  <si>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</si>
  <si>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</si>
  <si>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</si>
  <si>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</si>
  <si>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</si>
  <si>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</si>
  <si>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</si>
  <si>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</si>
  <si>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</si>
  <si>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</si>
  <si>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</si>
  <si>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</si>
  <si>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</si>
  <si>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</si>
  <si>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</si>
  <si>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</si>
  <si>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</si>
  <si>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</si>
  <si>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</si>
  <si>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</si>
  <si>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</si>
  <si>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</si>
  <si>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</si>
  <si>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</si>
  <si>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</si>
  <si>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</si>
  <si>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</si>
  <si>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</si>
  <si>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</si>
  <si>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</si>
  <si>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</si>
  <si>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</si>
  <si>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</si>
  <si>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</si>
  <si>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</si>
  <si>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</si>
  <si>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</si>
  <si>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</si>
  <si>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</si>
  <si>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</si>
  <si>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</si>
  <si>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</si>
  <si>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</si>
  <si>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</si>
  <si>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</si>
  <si>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</si>
  <si>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</si>
  <si>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</si>
  <si>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</si>
  <si>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</si>
  <si>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</si>
  <si>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</si>
  <si>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</si>
  <si>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</si>
  <si>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</si>
  <si>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</si>
  <si>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</si>
  <si>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</si>
  <si>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</si>
  <si>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</si>
  <si>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</si>
  <si>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</si>
  <si>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</si>
  <si>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</si>
  <si>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</si>
  <si>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</si>
  <si>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</si>
  <si>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</si>
  <si>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</si>
  <si>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</si>
  <si>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</si>
  <si>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</si>
  <si>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</si>
  <si>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</si>
  <si>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</si>
  <si>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</si>
  <si>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</si>
  <si>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</si>
  <si>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</si>
  <si>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</si>
  <si>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</si>
  <si>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</si>
  <si>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</si>
  <si>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</si>
  <si>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</si>
  <si>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</si>
  <si>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</si>
  <si>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</si>
  <si>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</si>
  <si>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</si>
  <si>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</si>
  <si>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</si>
  <si>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</si>
  <si>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</si>
  <si>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</si>
  <si>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</si>
  <si>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</si>
  <si>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</si>
  <si>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</si>
  <si>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</si>
  <si>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</si>
  <si>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</si>
  <si>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</si>
  <si>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</si>
  <si>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</si>
  <si>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</si>
  <si>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</si>
  <si>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</si>
  <si>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</si>
  <si>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</si>
  <si>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</si>
  <si>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</si>
  <si>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</si>
  <si>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</si>
  <si>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</si>
  <si>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</si>
  <si>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</si>
  <si>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</si>
  <si>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</si>
  <si>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</si>
  <si>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</si>
  <si>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</si>
  <si>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</si>
  <si>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</si>
  <si>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</si>
  <si>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</si>
  <si>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</si>
  <si>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</si>
  <si>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</si>
  <si>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</si>
  <si>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</si>
  <si>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</si>
  <si>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</si>
  <si>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</si>
  <si>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</si>
  <si>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</si>
  <si>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</si>
  <si>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</si>
  <si>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</si>
  <si>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</si>
  <si>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</si>
  <si>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</si>
  <si>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</si>
  <si>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</si>
  <si>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</si>
  <si>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</si>
  <si>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</si>
  <si>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</si>
  <si>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</si>
  <si>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</si>
  <si>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</si>
  <si>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</si>
  <si>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</si>
  <si>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</si>
  <si>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</si>
  <si>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</si>
  <si>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</si>
  <si>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</si>
  <si>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</si>
  <si>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</si>
  <si>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</si>
  <si>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</si>
  <si>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</si>
  <si>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</si>
  <si>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</si>
  <si>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</si>
  <si>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</si>
  <si>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</si>
  <si>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</si>
  <si>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</si>
  <si>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</si>
  <si>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</si>
  <si>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</si>
  <si>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</si>
  <si>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</si>
  <si>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</si>
  <si>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</si>
  <si>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</si>
  <si>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</si>
  <si>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</si>
  <si>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</si>
  <si>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</si>
  <si>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</si>
  <si>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</si>
  <si>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</si>
  <si>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</si>
  <si>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</si>
  <si>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</si>
  <si>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</si>
  <si>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</si>
  <si>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</si>
  <si>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</si>
  <si>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</si>
  <si>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</si>
  <si>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</si>
  <si>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</si>
  <si>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</si>
  <si>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</si>
  <si>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</si>
  <si>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</si>
  <si>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</si>
  <si>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</si>
  <si>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</si>
  <si>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</si>
  <si>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</si>
  <si>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</si>
  <si>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</si>
  <si>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</si>
  <si>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</si>
  <si>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</si>
  <si>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</si>
  <si>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</si>
  <si>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</si>
  <si>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</si>
  <si>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</si>
  <si>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</si>
  <si>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</si>
  <si>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</si>
  <si>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</si>
  <si>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</si>
  <si>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</si>
  <si>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</si>
  <si>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</si>
  <si>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</si>
  <si>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</si>
  <si>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</si>
  <si>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</si>
  <si>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</si>
  <si>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</si>
  <si>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</si>
  <si>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</si>
  <si>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</si>
  <si>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</si>
  <si>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</si>
  <si>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</si>
  <si>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</si>
  <si>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</si>
  <si>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</si>
  <si>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</si>
  <si>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</si>
  <si>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</si>
  <si>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</si>
  <si>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</si>
  <si>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</si>
  <si>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</si>
  <si>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</si>
  <si>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</si>
  <si>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</si>
  <si>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</si>
  <si>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</si>
  <si>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</si>
  <si>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</si>
  <si>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</si>
  <si>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</si>
  <si>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</si>
  <si>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</si>
  <si>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</si>
  <si>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</si>
  <si>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</si>
  <si>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</si>
  <si>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</si>
  <si>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</si>
  <si>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</si>
  <si>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</si>
  <si>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</si>
  <si>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</si>
  <si>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</si>
  <si>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</si>
  <si>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</si>
  <si>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</si>
  <si>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</si>
  <si>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</si>
  <si>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</si>
  <si>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</si>
  <si>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</si>
  <si>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</si>
  <si>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</si>
  <si>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</si>
  <si>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</si>
  <si>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</si>
  <si>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</si>
  <si>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</si>
  <si>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</si>
  <si>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</si>
  <si>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</si>
  <si>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</si>
  <si>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</si>
  <si>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</si>
  <si>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</si>
  <si>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</si>
  <si>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</si>
  <si>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</si>
  <si>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</si>
  <si>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</si>
  <si>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</si>
  <si>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</si>
  <si>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</si>
  <si>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</si>
  <si>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</si>
  <si>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</si>
  <si>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</si>
  <si>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</si>
  <si>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</si>
  <si>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</si>
  <si>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</si>
  <si>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</si>
  <si>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</si>
  <si>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</si>
  <si>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</si>
  <si>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</si>
  <si>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</si>
  <si>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</si>
  <si>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</si>
  <si>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</si>
  <si>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</si>
  <si>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</si>
  <si>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</si>
  <si>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</si>
  <si>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</si>
  <si>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</si>
  <si>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</si>
  <si>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</si>
  <si>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</si>
  <si>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</si>
  <si>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</si>
  <si>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</si>
  <si>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</si>
  <si>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</si>
  <si>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</si>
  <si>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</si>
  <si>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</si>
  <si>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</si>
  <si>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</si>
  <si>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</si>
  <si>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</si>
  <si>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</si>
  <si>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</si>
  <si>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</si>
  <si>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</si>
  <si>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</si>
  <si>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</si>
  <si>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</si>
  <si>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</si>
  <si>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</si>
  <si>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</si>
  <si>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</si>
  <si>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</si>
  <si>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</si>
  <si>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</si>
  <si>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</si>
  <si>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</si>
  <si>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</si>
  <si>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</si>
  <si>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</si>
  <si>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</si>
  <si>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</si>
  <si>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</si>
  <si>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</si>
  <si>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</si>
  <si>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</si>
  <si>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</si>
  <si>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</si>
  <si>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</si>
  <si>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</si>
  <si>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</si>
  <si>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</si>
  <si>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</si>
  <si>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</si>
  <si>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</si>
  <si>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</si>
  <si>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</si>
  <si>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</si>
  <si>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</si>
  <si>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</si>
  <si>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</si>
  <si>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</si>
  <si>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</si>
  <si>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</si>
  <si>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</si>
  <si>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</si>
  <si>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</si>
  <si>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</si>
  <si>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</si>
  <si>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</si>
  <si>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</si>
  <si>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</si>
  <si>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</si>
  <si>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</si>
  <si>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</si>
  <si>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</si>
  <si>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</si>
  <si>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</si>
  <si>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</si>
  <si>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</si>
  <si>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</si>
  <si>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</si>
  <si>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</si>
  <si>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</si>
  <si>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</si>
  <si>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</si>
  <si>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</si>
  <si>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</si>
  <si>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</si>
  <si>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</si>
  <si>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</si>
  <si>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</si>
  <si>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</si>
  <si>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</si>
  <si>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</si>
  <si>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</si>
  <si>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</si>
  <si>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</si>
  <si>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</si>
  <si>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</si>
  <si>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</si>
  <si>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</si>
  <si>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</si>
  <si>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</si>
  <si>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</si>
  <si>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</si>
  <si>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</si>
  <si>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</si>
  <si>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</si>
  <si>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</si>
  <si>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</si>
  <si>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</si>
  <si>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</si>
  <si>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</si>
  <si>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</si>
  <si>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</si>
  <si>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</si>
  <si>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</si>
  <si>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</si>
  <si>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</si>
  <si>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</si>
  <si>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</si>
  <si>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</si>
  <si>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</si>
  <si>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</si>
  <si>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</si>
  <si>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</si>
  <si>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</si>
  <si>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</si>
  <si>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</si>
  <si>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</si>
  <si>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</si>
  <si>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</si>
  <si>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</si>
  <si>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</si>
  <si>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</si>
  <si>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</si>
  <si>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</si>
  <si>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</si>
  <si>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</si>
  <si>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</si>
  <si>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</si>
  <si>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</si>
  <si>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</si>
  <si>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</si>
  <si>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</si>
  <si>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</si>
  <si>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</si>
  <si>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</si>
  <si>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</si>
  <si>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</si>
  <si>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</si>
  <si>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</si>
  <si>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</si>
  <si>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</si>
  <si>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</si>
  <si>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</si>
  <si>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</si>
  <si>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</si>
  <si>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</si>
  <si>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</si>
  <si>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</si>
  <si>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</si>
  <si>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</si>
  <si>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</si>
  <si>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</si>
  <si>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</si>
  <si>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</si>
  <si>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</si>
  <si>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</si>
  <si>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</si>
  <si>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</si>
  <si>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</si>
  <si>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</si>
  <si>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</si>
  <si>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</si>
  <si>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</si>
  <si>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</si>
  <si>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</si>
  <si>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</si>
  <si>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</si>
  <si>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</si>
  <si>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</si>
  <si>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</si>
  <si>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</si>
  <si>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</si>
  <si>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</si>
  <si>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</si>
  <si>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</si>
  <si>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</si>
  <si>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</si>
  <si>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</si>
  <si>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</si>
  <si>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</si>
  <si>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</si>
  <si>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</si>
  <si>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</si>
  <si>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</si>
  <si>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</si>
  <si>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</si>
  <si>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</si>
  <si>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</si>
  <si>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</si>
  <si>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</si>
  <si>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</si>
  <si>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</si>
  <si>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</si>
  <si>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</si>
  <si>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</si>
  <si>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</si>
  <si>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</si>
  <si>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</si>
  <si>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</si>
  <si>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</si>
  <si>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</si>
  <si>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</si>
  <si>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</si>
  <si>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</si>
  <si>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</si>
  <si>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</si>
  <si>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</si>
  <si>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</si>
  <si>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</si>
  <si>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</si>
  <si>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</si>
  <si>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</si>
  <si>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</si>
  <si>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</si>
  <si>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</si>
  <si>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</si>
  <si>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</si>
  <si>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</si>
  <si>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</si>
  <si>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</si>
  <si>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</si>
  <si>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</si>
  <si>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</si>
  <si>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</si>
  <si>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</si>
  <si>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</si>
  <si>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</si>
  <si>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</si>
  <si>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</si>
  <si>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</si>
  <si>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</si>
  <si>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</si>
  <si>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</si>
  <si>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</si>
  <si>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</si>
  <si>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</si>
  <si>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</si>
  <si>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</si>
  <si>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</si>
  <si>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</si>
  <si>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</si>
  <si>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</si>
  <si>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</si>
  <si>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</si>
  <si>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</si>
  <si>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</si>
  <si>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</si>
  <si>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</si>
  <si>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</si>
  <si>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</si>
  <si>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</si>
  <si>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</si>
  <si>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</si>
  <si>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</si>
  <si>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</si>
  <si>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</si>
  <si>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</si>
  <si>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</si>
  <si>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</si>
  <si>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</si>
  <si>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</si>
  <si>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</si>
  <si>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</si>
  <si>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</si>
  <si>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</si>
  <si>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</si>
  <si>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</si>
  <si>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</si>
  <si>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</si>
  <si>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</si>
  <si>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</si>
  <si>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</si>
  <si>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</si>
  <si>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</si>
  <si>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</si>
  <si>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</si>
  <si>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</si>
  <si>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</si>
  <si>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</si>
  <si>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</si>
  <si>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</si>
  <si>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</si>
  <si>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</si>
  <si>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</si>
  <si>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</si>
  <si>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</si>
  <si>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</si>
  <si>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</si>
  <si>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</si>
  <si>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</si>
  <si>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</si>
  <si>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</si>
  <si>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</si>
  <si>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</si>
  <si>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</si>
  <si>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</si>
  <si>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</si>
  <si>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</si>
  <si>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</si>
  <si>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</si>
  <si>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</si>
  <si>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</si>
  <si>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</si>
  <si>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</si>
  <si>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</si>
  <si>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</si>
  <si>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</si>
  <si>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</si>
  <si>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</si>
  <si>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</si>
  <si>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</si>
  <si>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</si>
  <si>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</si>
  <si>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</si>
  <si>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</si>
  <si>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</si>
  <si>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</si>
  <si>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</si>
  <si>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</si>
  <si>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</si>
  <si>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</si>
  <si>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</si>
  <si>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</si>
  <si>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</si>
  <si>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</si>
  <si>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</si>
  <si>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</si>
  <si>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</si>
  <si>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</si>
  <si>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</si>
  <si>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</si>
  <si>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</si>
  <si>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</si>
  <si>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</si>
  <si>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</si>
  <si>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</si>
  <si>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</si>
  <si>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</si>
  <si>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</si>
  <si>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</si>
  <si>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</si>
  <si>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</si>
  <si>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</si>
  <si>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</si>
  <si>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</si>
  <si>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</si>
  <si>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</si>
  <si>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</si>
  <si>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</si>
  <si>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</si>
  <si>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</si>
  <si>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</si>
  <si>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</si>
  <si>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</si>
  <si>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</si>
  <si>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</si>
  <si>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</si>
  <si>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</si>
  <si>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</si>
  <si>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</si>
  <si>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</si>
  <si>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</si>
  <si>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</si>
  <si>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</si>
  <si>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</si>
  <si>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</si>
  <si>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</si>
  <si>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</si>
  <si>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</si>
  <si>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</si>
  <si>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</si>
  <si>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</si>
  <si>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</si>
  <si>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</si>
  <si>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</si>
  <si>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</si>
  <si>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</si>
  <si>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</si>
  <si>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</si>
  <si>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</si>
  <si>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</si>
  <si>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</si>
  <si>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</si>
  <si>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</si>
  <si>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</si>
  <si>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</si>
  <si>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</si>
  <si>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</si>
  <si>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</si>
  <si>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</si>
  <si>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</si>
  <si>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</si>
  <si>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</si>
  <si>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</si>
  <si>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</si>
  <si>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</si>
  <si>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</si>
  <si>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</si>
  <si>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</si>
  <si>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</si>
  <si>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</si>
  <si>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</si>
  <si>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</si>
  <si>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</si>
  <si>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</si>
  <si>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</si>
  <si>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</si>
  <si>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</si>
  <si>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</si>
  <si>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</si>
  <si>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</si>
  <si>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</si>
  <si>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</si>
  <si>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</si>
  <si>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</si>
  <si>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</si>
  <si>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</si>
  <si>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</si>
  <si>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</si>
  <si>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</si>
  <si>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</si>
  <si>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</si>
  <si>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</si>
  <si>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</si>
  <si>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</si>
  <si>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</si>
  <si>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</si>
  <si>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</si>
  <si>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</si>
  <si>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</si>
  <si>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</si>
  <si>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</si>
  <si>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</si>
  <si>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</si>
  <si>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</si>
  <si>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</si>
  <si>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</si>
  <si>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</si>
  <si>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</si>
  <si>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</si>
  <si>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</si>
  <si>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</si>
  <si>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</si>
  <si>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</si>
  <si>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</si>
  <si>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</si>
  <si>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</si>
  <si>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</si>
  <si>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</si>
  <si>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</si>
  <si>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</si>
  <si>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</si>
  <si>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</si>
  <si>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</si>
  <si>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</si>
  <si>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</si>
  <si>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</si>
  <si>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</si>
  <si>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</si>
  <si>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</si>
  <si>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</si>
  <si>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</si>
  <si>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</si>
  <si>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</si>
  <si>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</si>
  <si>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</si>
  <si>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</si>
  <si>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</si>
  <si>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</si>
  <si>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</si>
  <si>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</si>
  <si>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</si>
  <si>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</si>
  <si>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</si>
  <si>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</si>
  <si>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</si>
  <si>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</si>
  <si>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</si>
  <si>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</si>
  <si>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</si>
  <si>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</si>
  <si>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</si>
  <si>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</si>
  <si>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</si>
  <si>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</si>
  <si>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</si>
  <si>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</si>
  <si>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</si>
  <si>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</si>
  <si>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</si>
  <si>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</si>
  <si>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</si>
  <si>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</si>
  <si>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</si>
  <si>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</si>
  <si>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</si>
  <si>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</si>
  <si>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</si>
  <si>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</si>
  <si>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</si>
  <si>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</si>
  <si>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</si>
  <si>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</si>
  <si>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</si>
  <si>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</si>
  <si>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</si>
  <si>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</si>
  <si>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</si>
  <si>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</si>
  <si>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</si>
  <si>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</si>
  <si>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</si>
  <si>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</si>
  <si>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</si>
  <si>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</si>
  <si>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</si>
  <si>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</si>
  <si>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</si>
  <si>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</si>
  <si>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</si>
  <si>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</si>
  <si>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</si>
  <si>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</si>
  <si>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</si>
  <si>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</si>
  <si>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</si>
  <si>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</si>
  <si>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</si>
  <si>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</si>
  <si>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</si>
  <si>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</si>
  <si>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</si>
  <si>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</si>
  <si>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</si>
  <si>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</si>
  <si>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</si>
  <si>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</si>
  <si>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</si>
  <si>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</si>
  <si>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</si>
  <si>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</si>
  <si>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</si>
  <si>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</si>
  <si>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</si>
  <si>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</si>
  <si>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</si>
  <si>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</si>
  <si>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</si>
  <si>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</si>
  <si>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</si>
  <si>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</si>
  <si>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</si>
  <si>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</si>
  <si>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</si>
  <si>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</si>
  <si>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</si>
  <si>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</si>
  <si>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</si>
  <si>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</si>
  <si>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</si>
  <si>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</si>
  <si>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</si>
  <si>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</si>
  <si>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</si>
  <si>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</si>
  <si>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</si>
  <si>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</si>
  <si>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</si>
  <si>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</si>
  <si>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</si>
  <si>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</si>
  <si>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</si>
  <si>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</si>
  <si>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</si>
  <si>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</si>
  <si>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</si>
  <si>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</si>
  <si>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</si>
  <si>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</si>
  <si>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</si>
  <si>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</si>
  <si>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</si>
  <si>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</si>
  <si>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</si>
  <si>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</si>
  <si>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</si>
  <si>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</si>
  <si>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</si>
  <si>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</si>
  <si>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</si>
  <si>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</si>
  <si>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</si>
  <si>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</si>
  <si>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</si>
  <si>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</si>
  <si>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</si>
  <si>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</si>
  <si>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</si>
  <si>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</si>
  <si>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</si>
  <si>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</si>
  <si>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</si>
  <si>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</si>
  <si>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</si>
  <si>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</si>
  <si>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</si>
  <si>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</si>
  <si>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</si>
  <si>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</si>
  <si>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</si>
  <si>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</si>
  <si>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</si>
  <si>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</si>
  <si>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</si>
  <si>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</si>
  <si>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</si>
  <si>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</si>
  <si>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</si>
  <si>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</si>
  <si>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</si>
  <si>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</si>
  <si>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</si>
  <si>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</si>
  <si>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</si>
  <si>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</si>
  <si>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</si>
  <si>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</si>
  <si>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</si>
  <si>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</si>
  <si>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</si>
  <si>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</si>
  <si>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</si>
  <si>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</si>
  <si>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</si>
  <si>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</si>
  <si>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</si>
  <si>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</si>
  <si>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</si>
  <si>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</si>
  <si>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</si>
  <si>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</si>
  <si>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</si>
  <si>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</si>
  <si>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</si>
  <si>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</si>
  <si>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</si>
  <si>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</si>
  <si>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</si>
  <si>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</si>
  <si>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</si>
  <si>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</si>
  <si>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</si>
  <si>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</si>
  <si>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</si>
  <si>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</si>
  <si>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</si>
  <si>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</si>
  <si>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</si>
  <si>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</si>
  <si>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</si>
  <si>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</si>
  <si>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</si>
  <si>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</si>
  <si>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</si>
  <si>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</si>
  <si>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</si>
  <si>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</si>
  <si>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</si>
  <si>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</si>
  <si>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</si>
  <si>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</si>
  <si>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</si>
  <si>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</si>
  <si>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</si>
  <si>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</si>
  <si>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</si>
  <si>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</si>
  <si>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</si>
  <si>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</si>
  <si>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</si>
  <si>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</si>
  <si>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</si>
  <si>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</si>
  <si>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</si>
  <si>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</si>
  <si>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</si>
  <si>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</si>
  <si>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</si>
  <si>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</si>
  <si>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</si>
  <si>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</si>
  <si>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</si>
  <si>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</si>
  <si>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</si>
  <si>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</si>
  <si>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</si>
  <si>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</si>
  <si>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</si>
  <si>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</si>
  <si>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</si>
  <si>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</si>
  <si>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</si>
  <si>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</si>
  <si>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</si>
  <si>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</si>
  <si>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</si>
  <si>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</si>
  <si>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</si>
  <si>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</si>
  <si>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</si>
  <si>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</si>
  <si>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</si>
  <si>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</si>
  <si>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</si>
  <si>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</si>
  <si>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</si>
  <si>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</si>
  <si>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</si>
  <si>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</si>
  <si>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</si>
  <si>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</si>
  <si>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</si>
  <si>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</si>
  <si>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</si>
  <si>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</si>
  <si>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</si>
  <si>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</si>
  <si>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</si>
  <si>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</si>
  <si>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</si>
  <si>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</si>
  <si>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</si>
  <si>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</si>
  <si>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</si>
  <si>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</si>
  <si>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</si>
  <si>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</si>
  <si>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</si>
  <si>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</si>
  <si>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</si>
  <si>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</si>
  <si>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</si>
  <si>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</si>
  <si>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</si>
  <si>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</si>
  <si>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</si>
  <si>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</si>
  <si>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</si>
  <si>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</si>
  <si>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</si>
  <si>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</si>
  <si>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</si>
  <si>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</si>
  <si>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</si>
  <si>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</si>
  <si>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</si>
  <si>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</si>
  <si>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</si>
  <si>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</si>
  <si>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</si>
  <si>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</si>
  <si>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</si>
  <si>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</si>
  <si>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</si>
  <si>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</si>
  <si>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</si>
  <si>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</si>
  <si>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</si>
  <si>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</si>
  <si>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</si>
  <si>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</si>
  <si>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</si>
  <si>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</si>
  <si>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</si>
  <si>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</si>
  <si>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</si>
  <si>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</si>
  <si>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</si>
  <si>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</si>
  <si>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</si>
  <si>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</si>
  <si>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</si>
  <si>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</si>
  <si>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</si>
  <si>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</si>
  <si>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</si>
  <si>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</si>
  <si>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</si>
  <si>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</si>
  <si>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</si>
  <si>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</si>
  <si>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</si>
  <si>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</si>
  <si>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</si>
  <si>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</si>
  <si>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</si>
  <si>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</si>
  <si>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</si>
  <si>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</si>
  <si>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</si>
  <si>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</si>
  <si>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</si>
  <si>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</si>
  <si>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</si>
  <si>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</si>
  <si>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</si>
  <si>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</si>
  <si>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</si>
  <si>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</si>
  <si>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</si>
  <si>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</si>
  <si>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</si>
  <si>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</si>
  <si>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</si>
  <si>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</si>
  <si>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</si>
  <si>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</si>
  <si>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</si>
  <si>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</si>
  <si>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</si>
  <si>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</si>
  <si>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</si>
  <si>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</si>
  <si>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</si>
  <si>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</si>
  <si>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</si>
  <si>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</si>
  <si>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</si>
  <si>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</si>
  <si>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</si>
  <si>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</si>
  <si>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</si>
  <si>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</si>
  <si>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</si>
  <si>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</si>
  <si>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</si>
  <si>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</si>
  <si>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</si>
  <si>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</si>
  <si>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</si>
  <si>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</si>
  <si>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</si>
  <si>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</si>
  <si>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</si>
  <si>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</si>
  <si>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</si>
  <si>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</si>
  <si>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</si>
  <si>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</si>
  <si>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</si>
  <si>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</si>
  <si>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</si>
  <si>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</si>
  <si>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</si>
  <si>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</si>
  <si>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</si>
  <si>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</si>
  <si>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</si>
  <si>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</si>
  <si>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</si>
  <si>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</si>
  <si>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</si>
  <si>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</si>
  <si>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</si>
  <si>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</si>
  <si>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</si>
  <si>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</si>
  <si>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</si>
  <si>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</si>
  <si>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</si>
  <si>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</si>
  <si>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</si>
  <si>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</si>
  <si>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</si>
  <si>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</si>
  <si>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</si>
  <si>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</si>
  <si>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</si>
  <si>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</si>
  <si>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</si>
  <si>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</si>
  <si>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</si>
  <si>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</si>
  <si>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</si>
  <si>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</si>
  <si>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</si>
  <si>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</si>
  <si>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</si>
  <si>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</si>
  <si>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</si>
  <si>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</si>
  <si>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</si>
  <si>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</si>
  <si>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</si>
  <si>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</si>
  <si>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</si>
  <si>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</si>
  <si>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</si>
  <si>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</si>
  <si>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</si>
  <si>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</si>
  <si>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</si>
  <si>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</si>
  <si>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</si>
  <si>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</si>
  <si>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</si>
  <si>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</si>
  <si>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</si>
  <si>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</si>
  <si>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</si>
  <si>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</si>
  <si>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</si>
  <si>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</si>
  <si>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</si>
  <si>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</si>
  <si>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</si>
  <si>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</si>
  <si>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</si>
  <si>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</si>
  <si>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</si>
  <si>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</si>
  <si>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</si>
  <si>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</si>
  <si>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</si>
  <si>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</si>
  <si>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</si>
  <si>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</si>
  <si>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</si>
  <si>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</si>
  <si>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</si>
  <si>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</si>
  <si>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</si>
  <si>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</si>
  <si>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</si>
  <si>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</si>
  <si>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</si>
  <si>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</si>
  <si>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</si>
  <si>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</si>
  <si>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</si>
  <si>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</si>
  <si>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</si>
  <si>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</si>
  <si>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</si>
  <si>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</si>
  <si>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</si>
  <si>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</si>
  <si>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</si>
  <si>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</si>
  <si>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</si>
  <si>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</si>
  <si>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</si>
  <si>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</si>
  <si>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</si>
  <si>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</si>
  <si>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</si>
  <si>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</si>
  <si>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</si>
  <si>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</si>
  <si>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</si>
  <si>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</si>
  <si>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</si>
  <si>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</si>
  <si>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</si>
  <si>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</si>
  <si>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</si>
  <si>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</si>
  <si>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</si>
  <si>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</si>
  <si>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</si>
  <si>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</si>
  <si>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</si>
  <si>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</si>
  <si>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</si>
  <si>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</si>
  <si>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</si>
  <si>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</si>
  <si>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</si>
  <si>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</si>
  <si>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</si>
  <si>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</si>
  <si>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</si>
  <si>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</si>
  <si>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</si>
  <si>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</si>
  <si>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</si>
  <si>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</si>
  <si>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</si>
  <si>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</si>
  <si>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</si>
  <si>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</si>
  <si>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</si>
  <si>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</si>
  <si>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</si>
  <si>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</si>
  <si>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</si>
  <si>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</si>
  <si>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</si>
  <si>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</si>
  <si>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</si>
  <si>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</si>
  <si>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</si>
  <si>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</si>
  <si>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</si>
  <si>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</si>
  <si>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</si>
  <si>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</si>
  <si>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</si>
  <si>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</si>
  <si>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</si>
  <si>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</si>
  <si>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</si>
  <si>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</si>
  <si>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</si>
  <si>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</si>
  <si>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</si>
  <si>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</si>
  <si>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</si>
  <si>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</si>
  <si>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</si>
  <si>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</si>
  <si>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</si>
  <si>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</si>
  <si>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</si>
  <si>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</si>
  <si>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</si>
  <si>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</si>
  <si>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</si>
  <si>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</si>
  <si>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</si>
  <si>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</si>
  <si>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</si>
  <si>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</si>
  <si>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</si>
  <si>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</si>
  <si>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</si>
  <si>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</si>
  <si>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</si>
  <si>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</si>
  <si>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</si>
  <si>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</si>
  <si>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</si>
  <si>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</si>
  <si>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</si>
  <si>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</si>
  <si>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</si>
  <si>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</si>
  <si>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</si>
  <si>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</si>
  <si>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</si>
  <si>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</si>
  <si>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</si>
  <si>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</si>
  <si>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</si>
  <si>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</si>
  <si>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</si>
  <si>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</si>
  <si>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</si>
  <si>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</si>
  <si>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</si>
  <si>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</si>
  <si>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</si>
  <si>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</si>
  <si>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</si>
  <si>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</si>
  <si>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</si>
  <si>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</si>
  <si>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</si>
  <si>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</si>
  <si>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</si>
  <si>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</si>
  <si>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</si>
  <si>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</si>
  <si>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</si>
  <si>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</si>
  <si>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</si>
  <si>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</si>
  <si>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</si>
  <si>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</si>
  <si>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</si>
  <si>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</si>
  <si>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</si>
  <si>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</si>
  <si>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</si>
  <si>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</si>
  <si>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</si>
  <si>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</si>
  <si>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</si>
  <si>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</si>
  <si>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</si>
  <si>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</si>
  <si>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</si>
  <si>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</si>
  <si>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</si>
  <si>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</si>
  <si>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</si>
  <si>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</si>
  <si>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</si>
  <si>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</si>
  <si>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</si>
  <si>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</si>
  <si>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</si>
  <si>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</si>
  <si>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</si>
  <si>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</si>
  <si>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</si>
  <si>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</si>
  <si>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</si>
  <si>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</si>
  <si>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</si>
  <si>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</si>
  <si>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</si>
  <si>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</si>
  <si>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</si>
  <si>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</si>
  <si>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</si>
  <si>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</si>
  <si>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</si>
  <si>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</si>
  <si>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</si>
  <si>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</si>
  <si>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</si>
  <si>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</si>
  <si>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</si>
  <si>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</si>
  <si>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</si>
  <si>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</si>
  <si>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</si>
  <si>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</si>
  <si>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</si>
  <si>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</si>
  <si>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</si>
  <si>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</si>
  <si>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</si>
  <si>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</si>
  <si>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</si>
  <si>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</si>
  <si>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</si>
  <si>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</si>
  <si>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</si>
  <si>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</si>
  <si>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</si>
  <si>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</si>
  <si>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</si>
  <si>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</si>
  <si>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</si>
  <si>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</si>
  <si>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</si>
  <si>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</si>
  <si>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</si>
  <si>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</si>
  <si>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</si>
  <si>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</si>
  <si>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</si>
  <si>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</si>
  <si>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</si>
  <si>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</si>
  <si>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</si>
  <si>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</si>
  <si>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</si>
  <si>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</si>
  <si>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</si>
  <si>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</si>
  <si>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</si>
  <si>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</si>
  <si>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</si>
  <si>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</si>
  <si>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</si>
  <si>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</si>
  <si>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</si>
  <si>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</si>
  <si>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</si>
  <si>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</si>
  <si>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</si>
  <si>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</si>
  <si>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</si>
  <si>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</si>
  <si>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</si>
  <si>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</si>
  <si>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</si>
  <si>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</si>
  <si>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</si>
  <si>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</si>
  <si>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</si>
  <si>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</si>
  <si>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</si>
  <si>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</si>
  <si>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</si>
  <si>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</si>
  <si>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</si>
  <si>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</si>
  <si>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</si>
  <si>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</si>
  <si>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</si>
  <si>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</si>
  <si>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</si>
  <si>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</si>
  <si>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</si>
  <si>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</si>
  <si>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</si>
  <si>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</si>
  <si>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</si>
  <si>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</si>
  <si>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</si>
  <si>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</si>
  <si>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</si>
  <si>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</si>
  <si>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</si>
  <si>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</si>
  <si>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</si>
  <si>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</si>
  <si>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</si>
  <si>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</si>
  <si>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</si>
  <si>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</si>
  <si>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</si>
  <si>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</si>
  <si>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</si>
  <si>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</si>
  <si>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</si>
  <si>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</si>
  <si>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</si>
  <si>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</si>
  <si>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</si>
  <si>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</si>
  <si>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</si>
  <si>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</si>
  <si>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</si>
  <si>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</si>
  <si>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</si>
  <si>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</si>
  <si>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</si>
  <si>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</si>
  <si>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</si>
  <si>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</si>
  <si>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</si>
  <si>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</si>
  <si>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</si>
  <si>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</si>
  <si>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</si>
  <si>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</si>
  <si>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</si>
  <si>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</si>
  <si>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</si>
  <si>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</si>
  <si>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</si>
  <si>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</si>
  <si>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</si>
  <si>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</si>
  <si>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</si>
  <si>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</si>
  <si>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</si>
  <si>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</si>
  <si>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</si>
  <si>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</si>
  <si>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</si>
  <si>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</si>
  <si>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</si>
  <si>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</si>
  <si>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</si>
  <si>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</si>
  <si>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</si>
  <si>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</si>
  <si>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</si>
  <si>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</si>
  <si>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</si>
  <si>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</si>
  <si>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</si>
  <si>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</si>
  <si>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</si>
  <si>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</si>
  <si>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</si>
  <si>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</si>
  <si>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</si>
  <si>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</si>
  <si>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</si>
  <si>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</si>
  <si>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</si>
  <si>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</si>
  <si>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</si>
  <si>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</si>
  <si>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</si>
  <si>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</si>
  <si>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</si>
  <si>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</si>
  <si>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</si>
  <si>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</si>
  <si>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</si>
  <si>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</si>
  <si>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</si>
  <si>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</si>
  <si>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</si>
  <si>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</si>
  <si>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</si>
  <si>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</si>
  <si>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</si>
  <si>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</si>
  <si>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</si>
  <si>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</si>
  <si>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</si>
  <si>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</si>
  <si>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</si>
  <si>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</si>
  <si>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</si>
  <si>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</si>
  <si>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</si>
  <si>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</si>
  <si>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</si>
  <si>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</si>
  <si>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</si>
  <si>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</si>
  <si>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</si>
  <si>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</si>
  <si>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</si>
  <si>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</si>
  <si>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</si>
  <si>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</si>
  <si>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</si>
  <si>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</si>
  <si>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</si>
  <si>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</si>
  <si>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</si>
  <si>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</si>
  <si>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</si>
  <si>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</si>
  <si>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</si>
  <si>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</si>
  <si>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</si>
  <si>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</si>
  <si>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</si>
  <si>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</si>
  <si>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</si>
  <si>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</si>
  <si>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</si>
  <si>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</si>
  <si>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</si>
  <si>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</si>
  <si>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</si>
  <si>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</si>
  <si>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</si>
  <si>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</si>
  <si>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</si>
  <si>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</si>
  <si>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</si>
  <si>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</si>
  <si>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</si>
  <si>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</si>
  <si>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</si>
  <si>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</si>
  <si>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</si>
  <si>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</si>
  <si>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</si>
  <si>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</si>
  <si>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</si>
  <si>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</si>
  <si>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</si>
  <si>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</si>
  <si>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</si>
  <si>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</si>
  <si>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</si>
  <si>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</si>
  <si>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</si>
  <si>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</si>
  <si>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</si>
  <si>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</si>
  <si>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</si>
  <si>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</si>
  <si>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</si>
  <si>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</si>
  <si>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</si>
  <si>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</si>
  <si>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</si>
  <si>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</si>
  <si>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</si>
  <si>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</si>
  <si>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</si>
  <si>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</si>
  <si>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</si>
  <si>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</si>
  <si>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</si>
  <si>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</si>
  <si>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</si>
  <si>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</si>
  <si>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</si>
  <si>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</si>
  <si>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</si>
  <si>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</si>
  <si>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</si>
  <si>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</si>
  <si>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</si>
  <si>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</si>
  <si>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</si>
  <si>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</si>
  <si>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</si>
  <si>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</si>
  <si>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</si>
  <si>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</si>
  <si>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</si>
  <si>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</si>
  <si>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</si>
  <si>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</si>
  <si>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</si>
  <si>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</si>
  <si>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</si>
  <si>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</si>
  <si>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</si>
  <si>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</si>
  <si>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</si>
  <si>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</si>
  <si>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</si>
  <si>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</si>
  <si>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</si>
  <si>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</si>
  <si>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</si>
  <si>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</si>
  <si>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</si>
  <si>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</si>
  <si>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</si>
  <si>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</si>
  <si>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</si>
  <si>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</si>
  <si>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</si>
  <si>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</si>
  <si>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</si>
  <si>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</si>
  <si>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</si>
  <si>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</si>
  <si>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</si>
  <si>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</si>
  <si>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</si>
  <si>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</si>
  <si>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</si>
  <si>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</si>
  <si>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</si>
  <si>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</si>
  <si>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</si>
  <si>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</si>
  <si>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</si>
  <si>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</si>
  <si>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</si>
  <si>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</si>
  <si>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</si>
  <si>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</si>
  <si>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</si>
  <si>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</si>
  <si>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</si>
  <si>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</si>
  <si>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</si>
  <si>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</si>
  <si>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</si>
  <si>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</si>
  <si>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</si>
  <si>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</si>
  <si>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</si>
  <si>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</si>
  <si>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</si>
  <si>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</si>
  <si>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</si>
  <si>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</si>
  <si>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</si>
  <si>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</si>
  <si>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</si>
  <si>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</si>
  <si>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</si>
  <si>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</si>
  <si>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</si>
  <si>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</si>
  <si>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</si>
  <si>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</si>
  <si>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</si>
  <si>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</si>
  <si>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</si>
  <si>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</si>
  <si>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</si>
  <si>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</si>
  <si>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</si>
  <si>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</si>
  <si>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</si>
  <si>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</si>
  <si>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</si>
  <si>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</si>
  <si>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</si>
  <si>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</si>
  <si>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</si>
  <si>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</si>
  <si>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</si>
  <si>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</si>
  <si>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</si>
  <si>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</si>
  <si>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</si>
  <si>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</si>
  <si>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</si>
  <si>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</si>
  <si>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</si>
  <si>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</si>
  <si>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</si>
  <si>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</si>
  <si>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</si>
  <si>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</si>
  <si>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</si>
  <si>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</si>
  <si>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</si>
  <si>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</si>
  <si>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</si>
  <si>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</si>
  <si>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</si>
  <si>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</si>
  <si>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</si>
  <si>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</si>
  <si>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</si>
  <si>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</si>
  <si>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</si>
  <si>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</si>
  <si>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</si>
  <si>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</si>
  <si>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</si>
  <si>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</si>
  <si>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</si>
  <si>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</si>
  <si>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</si>
  <si>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</si>
  <si>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</si>
  <si>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</si>
  <si>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</si>
  <si>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</si>
  <si>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</si>
  <si>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</si>
  <si>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</si>
  <si>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</si>
  <si>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</si>
  <si>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</si>
  <si>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</si>
  <si>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</si>
  <si>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</si>
  <si>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</si>
  <si>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</si>
  <si>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</si>
  <si>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</si>
  <si>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</si>
  <si>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</si>
  <si>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</si>
  <si>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</si>
  <si>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</si>
  <si>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</si>
  <si>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</si>
  <si>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</si>
  <si>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</si>
  <si>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</si>
  <si>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</si>
  <si>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</si>
  <si>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</si>
  <si>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</si>
  <si>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</si>
  <si>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</si>
  <si>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</si>
  <si>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</si>
  <si>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</si>
  <si>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</si>
  <si>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</si>
  <si>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</si>
  <si>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</si>
  <si>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</si>
  <si>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</si>
  <si>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</si>
  <si>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</si>
  <si>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</si>
  <si>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</si>
  <si>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</si>
  <si>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</si>
  <si>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</si>
  <si>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</si>
  <si>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</si>
  <si>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</si>
  <si>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</si>
  <si>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</si>
  <si>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</si>
  <si>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</si>
  <si>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</si>
  <si>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</si>
  <si>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</si>
  <si>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</si>
  <si>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</si>
  <si>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</si>
  <si>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</si>
  <si>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</si>
  <si>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</si>
  <si>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</si>
  <si>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</si>
  <si>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</si>
  <si>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</si>
  <si>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</si>
  <si>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</si>
  <si>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</si>
  <si>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</si>
  <si>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</si>
  <si>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</si>
  <si>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</si>
  <si>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</si>
  <si>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</si>
  <si>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</si>
  <si>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</si>
  <si>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</si>
  <si>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</si>
  <si>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</si>
  <si>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</si>
  <si>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</si>
  <si>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</si>
  <si>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</si>
  <si>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</si>
  <si>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</si>
  <si>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</si>
  <si>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</si>
  <si>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</si>
  <si>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</si>
  <si>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</si>
  <si>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</si>
  <si>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</si>
  <si>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</si>
  <si>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</si>
  <si>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</si>
  <si>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</si>
  <si>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</si>
  <si>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</si>
  <si>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</si>
  <si>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</si>
  <si>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</si>
  <si>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</si>
  <si>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</si>
  <si>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</si>
  <si>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</si>
  <si>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</si>
  <si>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</si>
  <si>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</si>
  <si>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</si>
  <si>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</si>
  <si>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</si>
  <si>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</si>
  <si>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</si>
  <si>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</si>
  <si>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</si>
  <si>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</si>
  <si>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</si>
  <si>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</si>
  <si>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</si>
  <si>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</si>
  <si>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</si>
  <si>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</si>
  <si>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</si>
  <si>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</si>
  <si>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</si>
  <si>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</si>
  <si>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</si>
  <si>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</si>
  <si>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</si>
  <si>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</si>
  <si>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</si>
  <si>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</si>
  <si>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</si>
  <si>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</si>
  <si>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</si>
  <si>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</si>
  <si>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</si>
  <si>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</si>
  <si>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</si>
  <si>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</si>
  <si>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</si>
  <si>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</si>
  <si>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</si>
  <si>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</si>
  <si>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</si>
  <si>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</si>
  <si>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</si>
  <si>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</si>
  <si>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</si>
  <si>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</si>
  <si>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</si>
  <si>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</si>
  <si>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</si>
  <si>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</si>
  <si>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</si>
  <si>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</si>
  <si>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</si>
  <si>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</si>
  <si>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</si>
  <si>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</si>
  <si>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</si>
  <si>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</si>
  <si>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</si>
  <si>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</si>
  <si>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</si>
  <si>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</si>
  <si>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</si>
  <si>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</si>
  <si>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</si>
  <si>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</si>
  <si>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</si>
  <si>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</si>
  <si>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</si>
  <si>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</si>
  <si>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</si>
  <si>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</si>
  <si>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</si>
  <si>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</si>
  <si>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</si>
  <si>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</si>
  <si>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</si>
  <si>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</si>
  <si>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</si>
  <si>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</si>
  <si>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</si>
  <si>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</si>
  <si>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</si>
  <si>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</si>
  <si>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</si>
  <si>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</si>
  <si>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</si>
  <si>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</si>
  <si>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</si>
  <si>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</si>
  <si>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</si>
  <si>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</si>
  <si>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</si>
  <si>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</si>
  <si>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</si>
  <si>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</si>
  <si>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</si>
  <si>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</si>
  <si>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</si>
  <si>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</si>
  <si>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</si>
  <si>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</si>
  <si>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</si>
  <si>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</si>
  <si>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</si>
  <si>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</si>
  <si>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</si>
  <si>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</si>
  <si>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</si>
  <si>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</si>
  <si>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</si>
  <si>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</si>
  <si>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</si>
  <si>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</si>
  <si>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</si>
  <si>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</si>
  <si>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</si>
  <si>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</si>
  <si>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</si>
  <si>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</si>
  <si>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</si>
  <si>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</si>
  <si>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</si>
  <si>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</si>
  <si>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</si>
  <si>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</si>
  <si>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</si>
  <si>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</si>
  <si>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</si>
  <si>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</si>
  <si>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</si>
  <si>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</si>
  <si>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</si>
  <si>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</si>
  <si>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</si>
  <si>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</si>
  <si>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</si>
  <si>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</si>
  <si>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</si>
  <si>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</si>
  <si>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</si>
  <si>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</si>
  <si>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</si>
  <si>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</si>
  <si>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</si>
  <si>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</si>
  <si>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</si>
  <si>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</si>
  <si>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</si>
  <si>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</si>
  <si>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</si>
  <si>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</si>
  <si>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</si>
  <si>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</si>
  <si>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</si>
  <si>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</si>
  <si>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</si>
  <si>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</si>
  <si>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</si>
  <si>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</si>
  <si>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</si>
  <si>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</si>
  <si>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</si>
  <si>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</si>
  <si>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</si>
  <si>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</si>
  <si>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</si>
  <si>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</si>
  <si>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</si>
  <si>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</si>
  <si>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</si>
  <si>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</si>
  <si>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</si>
  <si>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</si>
  <si>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</si>
  <si>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</si>
  <si>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</si>
  <si>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</si>
  <si>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</si>
  <si>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</si>
  <si>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</si>
  <si>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</si>
  <si>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</si>
  <si>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</si>
  <si>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</si>
  <si>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</si>
  <si>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</si>
  <si>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</si>
  <si>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</si>
  <si>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</si>
  <si>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</si>
  <si>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</si>
  <si>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</si>
  <si>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</si>
  <si>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</si>
  <si>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</si>
  <si>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</si>
  <si>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</si>
  <si>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</si>
  <si>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</si>
  <si>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</si>
  <si>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</si>
  <si>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</si>
  <si>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</si>
  <si>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</si>
  <si>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</si>
  <si>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</si>
  <si>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</si>
  <si>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</si>
  <si>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</si>
  <si>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</si>
  <si>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</si>
  <si>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</si>
  <si>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</si>
  <si>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</si>
  <si>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</si>
  <si>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</si>
  <si>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</si>
  <si>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</si>
  <si>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</si>
  <si>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</si>
  <si>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</si>
  <si>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</si>
  <si>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</si>
  <si>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</si>
  <si>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</si>
  <si>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</si>
  <si>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</si>
  <si>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</si>
  <si>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</si>
  <si>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</si>
  <si>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</si>
  <si>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</si>
  <si>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</si>
  <si>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</si>
  <si>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</si>
  <si>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</si>
  <si>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</si>
  <si>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</si>
  <si>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</si>
  <si>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</si>
  <si>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</si>
  <si>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</si>
  <si>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</si>
  <si>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</si>
  <si>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</si>
  <si>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</si>
  <si>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</si>
  <si>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</si>
  <si>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</si>
  <si>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</si>
  <si>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</si>
  <si>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</si>
  <si>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</si>
  <si>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</si>
  <si>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</si>
  <si>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</si>
  <si>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</si>
  <si>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</si>
  <si>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</si>
  <si>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</si>
  <si>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</si>
  <si>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</si>
  <si>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</si>
  <si>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</si>
  <si>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</si>
  <si>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</si>
  <si>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</si>
  <si>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</si>
  <si>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</si>
  <si>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</si>
  <si>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</si>
  <si>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</si>
  <si>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</si>
  <si>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</si>
  <si>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</si>
  <si>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</si>
  <si>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</si>
  <si>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</si>
  <si>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</si>
  <si>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</si>
  <si>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</si>
  <si>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</si>
  <si>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</si>
  <si>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</si>
  <si>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</si>
  <si>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</si>
  <si>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</si>
  <si>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</si>
  <si>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</si>
  <si>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</si>
  <si>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</si>
  <si>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</si>
  <si>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</si>
  <si>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</si>
  <si>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</si>
  <si>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</si>
  <si>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</si>
  <si>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</si>
  <si>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</si>
  <si>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</si>
  <si>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</si>
  <si>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</si>
  <si>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</si>
  <si>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</si>
  <si>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</si>
  <si>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</si>
  <si>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</si>
  <si>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</si>
  <si>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</si>
  <si>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</si>
  <si>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</si>
  <si>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</si>
  <si>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</si>
  <si>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</si>
  <si>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</si>
  <si>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</si>
  <si>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</si>
  <si>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</si>
  <si>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</si>
  <si>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</si>
  <si>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</si>
  <si>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</si>
  <si>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</si>
  <si>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</si>
  <si>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</si>
  <si>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</si>
  <si>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</si>
  <si>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</si>
  <si>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</si>
  <si>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</si>
  <si>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</si>
  <si>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</si>
  <si>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</si>
  <si>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</si>
  <si>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</si>
  <si>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</si>
  <si>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</si>
  <si>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</si>
  <si>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</si>
  <si>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</si>
  <si>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</si>
  <si>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</si>
  <si>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</si>
  <si>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</si>
  <si>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</si>
  <si>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</si>
  <si>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</si>
  <si>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</si>
  <si>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</si>
  <si>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</si>
  <si>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</si>
  <si>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</si>
  <si>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</si>
  <si>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</si>
  <si>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</si>
  <si>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</si>
  <si>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</si>
  <si>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</si>
  <si>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</si>
  <si>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</si>
  <si>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</si>
  <si>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</si>
  <si>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</si>
  <si>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</si>
  <si>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</si>
  <si>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</si>
  <si>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</si>
  <si>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</si>
  <si>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</si>
  <si>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</si>
  <si>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</si>
  <si>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</si>
  <si>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</si>
  <si>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</si>
  <si>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</si>
  <si>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</si>
  <si>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</si>
  <si>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</si>
  <si>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</si>
  <si>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</si>
  <si>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</si>
  <si>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</si>
  <si>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</si>
  <si>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</si>
  <si>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</si>
  <si>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</si>
  <si>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</si>
  <si>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</si>
  <si>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</si>
  <si>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</si>
  <si>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</si>
  <si>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</si>
  <si>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</si>
  <si>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</si>
  <si>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</si>
  <si>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</si>
  <si>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</si>
  <si>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</si>
  <si>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</si>
  <si>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</si>
  <si>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</si>
  <si>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</si>
  <si>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</si>
  <si>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</si>
  <si>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</si>
  <si>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</si>
  <si>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</si>
  <si>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</si>
  <si>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</si>
  <si>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</si>
  <si>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</si>
  <si>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</si>
  <si>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</si>
  <si>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</si>
  <si>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</si>
  <si>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</si>
  <si>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</si>
  <si>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</si>
  <si>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</si>
  <si>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</si>
  <si>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</si>
  <si>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</si>
  <si>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</si>
  <si>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</si>
  <si>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</si>
  <si>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</si>
  <si>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</si>
  <si>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</si>
  <si>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</si>
  <si>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</si>
  <si>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</si>
  <si>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</si>
  <si>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</si>
  <si>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</si>
  <si>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</si>
  <si>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</si>
  <si>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</si>
  <si>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</si>
  <si>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</si>
  <si>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</si>
  <si>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</si>
  <si>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</si>
  <si>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</si>
  <si>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</si>
  <si>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</si>
  <si>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</si>
  <si>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</si>
  <si>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</si>
  <si>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</si>
  <si>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</si>
  <si>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</si>
  <si>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</si>
  <si>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</si>
  <si>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</si>
  <si>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</si>
  <si>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</si>
  <si>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</si>
  <si>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</si>
  <si>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</si>
  <si>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</si>
  <si>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</si>
  <si>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</si>
  <si>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</si>
  <si>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</si>
  <si>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</si>
  <si>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</si>
  <si>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</si>
  <si>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</si>
  <si>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</si>
  <si>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</si>
  <si>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</si>
  <si>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</si>
  <si>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</si>
  <si>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</si>
  <si>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</si>
  <si>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</si>
  <si>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</si>
  <si>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</si>
  <si>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</si>
  <si>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</si>
  <si>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</si>
  <si>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</si>
  <si>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</si>
  <si>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</si>
  <si>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</si>
  <si>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</si>
  <si>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</si>
  <si>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</si>
  <si>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</si>
  <si>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</si>
  <si>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</si>
  <si>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</si>
  <si>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</si>
  <si>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</si>
  <si>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</si>
  <si>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</si>
  <si>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</si>
  <si>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</si>
  <si>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</si>
  <si>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</si>
  <si>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</si>
  <si>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</si>
  <si>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</si>
  <si>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</si>
  <si>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</si>
  <si>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</si>
  <si>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</si>
  <si>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</si>
  <si>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</si>
  <si>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</si>
  <si>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</si>
  <si>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</si>
  <si>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</si>
  <si>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</si>
  <si>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</si>
  <si>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</si>
  <si>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</si>
  <si>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</si>
  <si>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</si>
  <si>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</si>
  <si>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</si>
  <si>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</si>
  <si>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</si>
  <si>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</si>
  <si>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</si>
  <si>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</si>
  <si>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</si>
  <si>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</si>
  <si>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</si>
  <si>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</si>
  <si>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</si>
  <si>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</si>
  <si>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</si>
  <si>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</si>
  <si>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</si>
  <si>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</si>
  <si>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</si>
  <si>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</si>
  <si>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</si>
  <si>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</si>
  <si>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</si>
  <si>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</si>
  <si>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</si>
  <si>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</si>
  <si>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</si>
  <si>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</si>
  <si>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</si>
  <si>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</si>
  <si>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</si>
  <si>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</si>
  <si>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</si>
  <si>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</si>
  <si>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</si>
  <si>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</si>
  <si>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</si>
  <si>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</si>
  <si>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</si>
  <si>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</si>
  <si>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</si>
  <si>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</si>
  <si>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</si>
  <si>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</si>
  <si>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</si>
  <si>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</si>
  <si>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</si>
  <si>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</si>
  <si>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</si>
  <si>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</si>
  <si>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</si>
  <si>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</si>
  <si>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</si>
  <si>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</si>
  <si>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</si>
  <si>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</si>
  <si>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</si>
  <si>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</si>
  <si>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</si>
  <si>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</si>
  <si>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</si>
  <si>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</si>
  <si>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</si>
  <si>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</si>
  <si>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</si>
  <si>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</si>
  <si>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</si>
  <si>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</si>
  <si>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</si>
  <si>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</si>
  <si>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</si>
  <si>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</si>
  <si>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</si>
  <si>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</si>
  <si>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</si>
  <si>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</si>
  <si>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</si>
  <si>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</si>
  <si>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</si>
  <si>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</si>
  <si>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</si>
  <si>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</si>
  <si>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</si>
  <si>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</si>
  <si>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</si>
  <si>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</si>
  <si>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</si>
  <si>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</si>
  <si>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</si>
  <si>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</si>
  <si>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</si>
  <si>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</si>
  <si>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</si>
  <si>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</si>
  <si>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</si>
  <si>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</si>
  <si>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</si>
  <si>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</si>
  <si>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</si>
  <si>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</si>
  <si>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</si>
  <si>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</si>
  <si>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</si>
  <si>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</si>
  <si>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</si>
  <si>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</si>
  <si>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</si>
  <si>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</si>
  <si>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</si>
  <si>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</si>
  <si>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</si>
  <si>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</si>
  <si>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</si>
  <si>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</si>
  <si>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</si>
  <si>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</si>
  <si>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</si>
  <si>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</si>
  <si>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</si>
  <si>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</si>
  <si>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</si>
  <si>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</si>
  <si>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</si>
  <si>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</si>
  <si>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</si>
  <si>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</si>
  <si>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</si>
  <si>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</si>
  <si>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</si>
  <si>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</si>
  <si>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</si>
  <si>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</si>
  <si>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</si>
  <si>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</si>
  <si>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</si>
  <si>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</si>
  <si>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</si>
  <si>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</si>
  <si>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</si>
  <si>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</si>
  <si>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</si>
  <si>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</si>
  <si>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</si>
  <si>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</si>
  <si>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</si>
  <si>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</si>
  <si>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</si>
  <si>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</si>
  <si>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</si>
  <si>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</si>
  <si>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</si>
  <si>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</si>
  <si>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</si>
  <si>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</si>
  <si>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</si>
  <si>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</si>
  <si>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</si>
  <si>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</si>
  <si>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</si>
  <si>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</si>
  <si>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</si>
  <si>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</si>
  <si>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</si>
  <si>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</si>
  <si>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</si>
  <si>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</si>
  <si>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</si>
  <si>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</si>
  <si>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</si>
  <si>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</si>
  <si>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</si>
  <si>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</si>
  <si>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</si>
  <si>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</si>
  <si>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</si>
  <si>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</si>
  <si>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</si>
  <si>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</si>
  <si>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</si>
  <si>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</si>
  <si>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</si>
  <si>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</si>
  <si>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</si>
  <si>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</si>
  <si>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</si>
  <si>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</si>
  <si>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</si>
  <si>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</si>
  <si>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</si>
  <si>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</si>
  <si>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</si>
  <si>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</si>
  <si>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</si>
  <si>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</si>
  <si>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</si>
  <si>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</si>
  <si>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</si>
  <si>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</si>
  <si>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</si>
  <si>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</si>
  <si>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</si>
  <si>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</si>
  <si>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</si>
  <si>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</si>
  <si>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</si>
  <si>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</si>
  <si>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</si>
  <si>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</si>
  <si>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</si>
  <si>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</si>
  <si>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</si>
  <si>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</si>
  <si>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</si>
  <si>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</si>
  <si>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</si>
  <si>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</si>
  <si>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</si>
  <si>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</si>
  <si>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</si>
  <si>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</si>
  <si>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</si>
  <si>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</si>
  <si>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</si>
  <si>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</si>
  <si>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</si>
  <si>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</si>
  <si>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</si>
  <si>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</si>
  <si>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</si>
  <si>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</si>
  <si>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</si>
  <si>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</si>
  <si>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</si>
  <si>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</si>
  <si>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</si>
  <si>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</si>
  <si>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</si>
  <si>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</si>
  <si>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</si>
  <si>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</si>
  <si>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</si>
  <si>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</si>
  <si>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</si>
  <si>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</si>
  <si>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</si>
  <si>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</si>
  <si>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</si>
  <si>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</si>
  <si>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</si>
  <si>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</si>
  <si>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</si>
  <si>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</si>
  <si>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</si>
  <si>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</si>
  <si>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</si>
  <si>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</si>
  <si>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</si>
  <si>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</si>
  <si>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</si>
  <si>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</si>
  <si>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</si>
  <si>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</si>
  <si>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</si>
  <si>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</si>
  <si>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</si>
  <si>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</si>
  <si>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</si>
  <si>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</si>
  <si>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</si>
  <si>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</si>
  <si>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</si>
  <si>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</si>
  <si>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</si>
  <si>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</si>
  <si>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</si>
  <si>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</si>
  <si>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</si>
  <si>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</si>
  <si>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</si>
  <si>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</si>
  <si>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</si>
  <si>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</si>
  <si>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</si>
  <si>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</si>
  <si>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</si>
  <si>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</si>
  <si>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</si>
  <si>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</si>
  <si>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</si>
  <si>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</si>
  <si>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</si>
  <si>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</si>
  <si>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</si>
  <si>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</si>
  <si>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</si>
  <si>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</si>
  <si>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</si>
  <si>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</si>
  <si>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</si>
  <si>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</si>
  <si>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</si>
  <si>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</si>
  <si>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</si>
  <si>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</si>
  <si>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</si>
  <si>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</si>
  <si>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</si>
  <si>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</si>
  <si>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</si>
  <si>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</si>
  <si>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</si>
  <si>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</si>
  <si>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</si>
  <si>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</si>
  <si>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</si>
  <si>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</si>
  <si>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</si>
  <si>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</si>
  <si>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</si>
  <si>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</si>
  <si>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</si>
  <si>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</si>
  <si>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</si>
  <si>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</si>
  <si>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</si>
  <si>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</si>
  <si>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</si>
  <si>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</si>
  <si>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</si>
  <si>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</si>
  <si>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</si>
  <si>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</si>
  <si>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</si>
  <si>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</si>
  <si>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</si>
  <si>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</si>
  <si>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</si>
  <si>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</si>
  <si>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</si>
  <si>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</si>
  <si>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</si>
  <si>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</si>
  <si>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</si>
  <si>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</si>
  <si>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</si>
  <si>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</si>
  <si>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</si>
  <si>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</si>
  <si>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</si>
  <si>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</si>
  <si>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</si>
  <si>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</si>
  <si>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</si>
  <si>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</si>
  <si>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</si>
  <si>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</si>
  <si>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</si>
  <si>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</si>
  <si>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</si>
  <si>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</si>
  <si>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</si>
  <si>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</si>
  <si>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</si>
  <si>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</si>
  <si>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</si>
  <si>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</si>
  <si>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</si>
  <si>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</si>
  <si>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</si>
  <si>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</si>
  <si>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</si>
  <si>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</si>
  <si>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</si>
  <si>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</si>
  <si>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</si>
  <si>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</si>
  <si>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</si>
  <si>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</si>
  <si>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</si>
  <si>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</si>
  <si>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</si>
  <si>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</si>
  <si>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</si>
  <si>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</si>
  <si>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</si>
  <si>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</si>
  <si>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</si>
  <si>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</si>
  <si>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</si>
  <si>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</si>
  <si>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</si>
  <si>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</si>
  <si>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</si>
  <si>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</si>
  <si>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</si>
  <si>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</si>
  <si>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</si>
  <si>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</si>
  <si>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</si>
  <si>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</si>
  <si>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</si>
  <si>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</si>
  <si>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</si>
  <si>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</si>
  <si>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</si>
  <si>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</si>
  <si>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</si>
  <si>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</si>
  <si>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</si>
  <si>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</si>
  <si>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</si>
  <si>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</si>
  <si>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</si>
  <si>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</si>
  <si>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</si>
  <si>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</si>
  <si>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</si>
  <si>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</si>
  <si>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</si>
  <si>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</si>
  <si>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</si>
  <si>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</si>
  <si>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</si>
  <si>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</si>
  <si>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</si>
  <si>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</si>
  <si>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</si>
  <si>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</si>
  <si>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</si>
  <si>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</si>
  <si>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</si>
  <si>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</si>
  <si>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</si>
  <si>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</si>
  <si>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</si>
  <si>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</si>
  <si>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</si>
  <si>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</si>
  <si>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</si>
  <si>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</si>
  <si>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</si>
  <si>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</si>
  <si>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</si>
  <si>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</si>
  <si>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</si>
  <si>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</si>
  <si>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</si>
  <si>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</si>
  <si>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</si>
  <si>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</si>
  <si>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</si>
  <si>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</si>
  <si>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</si>
  <si>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</si>
  <si>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</si>
  <si>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</si>
  <si>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</si>
  <si>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</si>
  <si>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</si>
  <si>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</si>
  <si>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</si>
  <si>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</si>
  <si>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</si>
  <si>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</si>
  <si>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</si>
  <si>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</si>
  <si>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</si>
  <si>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</si>
  <si>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</si>
  <si>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</si>
  <si>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</si>
  <si>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</si>
  <si>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</si>
  <si>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</si>
  <si>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</si>
  <si>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</si>
  <si>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</si>
  <si>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</si>
  <si>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</si>
  <si>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</si>
  <si>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</si>
  <si>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</si>
  <si>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</si>
  <si>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</si>
  <si>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</si>
  <si>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</si>
  <si>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</si>
  <si>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</si>
  <si>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</si>
  <si>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</si>
  <si>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</si>
  <si>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</si>
  <si>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</si>
  <si>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</si>
  <si>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</si>
  <si>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</si>
  <si>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</si>
  <si>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</si>
  <si>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</si>
  <si>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</si>
  <si>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</si>
  <si>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</si>
  <si>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</si>
  <si>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</si>
  <si>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</si>
  <si>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</si>
  <si>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</si>
  <si>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</si>
  <si>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</si>
  <si>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</si>
  <si>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</si>
  <si>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</si>
  <si>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</si>
  <si>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</si>
  <si>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</si>
  <si>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</si>
  <si>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</si>
  <si>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</si>
  <si>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</si>
  <si>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</si>
  <si>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</si>
  <si>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</si>
  <si>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</si>
  <si>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</si>
  <si>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</si>
  <si>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</si>
  <si>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</si>
  <si>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</si>
  <si>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</si>
  <si>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</si>
  <si>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</si>
  <si>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</si>
  <si>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</si>
  <si>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</si>
  <si>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</si>
  <si>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</si>
  <si>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</si>
  <si>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</si>
  <si>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</si>
  <si>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</si>
  <si>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</si>
  <si>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</si>
  <si>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</si>
  <si>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</si>
  <si>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</si>
  <si>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</si>
  <si>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</si>
  <si>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</si>
  <si>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</si>
  <si>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</si>
  <si>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</si>
  <si>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</si>
  <si>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</si>
  <si>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</si>
  <si>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</si>
  <si>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</si>
  <si>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</si>
  <si>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</si>
  <si>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</si>
  <si>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</si>
  <si>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</si>
  <si>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</si>
  <si>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</si>
  <si>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</si>
  <si>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</si>
  <si>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</si>
  <si>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</si>
  <si>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</si>
  <si>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</si>
  <si>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</si>
  <si>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</si>
  <si>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</si>
  <si>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</si>
  <si>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</si>
  <si>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</si>
  <si>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</si>
  <si>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</si>
  <si>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</si>
  <si>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</si>
  <si>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</si>
  <si>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</si>
  <si>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</si>
  <si>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</si>
  <si>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</si>
  <si>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</si>
  <si>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</si>
  <si>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</si>
  <si>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</si>
  <si>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</si>
  <si>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</si>
  <si>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</si>
  <si>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</si>
  <si>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</si>
  <si>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</si>
  <si>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</si>
  <si>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</si>
  <si>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</si>
  <si>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</si>
  <si>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</si>
  <si>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</si>
  <si>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</si>
  <si>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</si>
  <si>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</si>
  <si>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</si>
  <si>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</si>
  <si>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</si>
  <si>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</si>
  <si>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</si>
  <si>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</si>
  <si>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</si>
  <si>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</si>
  <si>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</si>
  <si>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</si>
  <si>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</si>
  <si>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</si>
  <si>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</si>
  <si>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</si>
  <si>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</si>
  <si>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</si>
  <si>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</si>
  <si>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</si>
  <si>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</si>
  <si>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</si>
  <si>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</si>
  <si>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</si>
  <si>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</si>
  <si>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</si>
  <si>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</si>
  <si>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</si>
  <si>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</si>
  <si>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</si>
  <si>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</si>
  <si>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</si>
  <si>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</si>
  <si>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</si>
  <si>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</si>
  <si>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</si>
  <si>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</si>
  <si>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</si>
  <si>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</si>
  <si>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</si>
  <si>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</si>
  <si>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</si>
  <si>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</si>
  <si>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</si>
  <si>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</si>
  <si>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</si>
  <si>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</si>
  <si>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</si>
  <si>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</si>
  <si>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</si>
  <si>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</si>
  <si>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</si>
  <si>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</si>
  <si>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</si>
  <si>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</si>
  <si>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</si>
  <si>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</si>
  <si>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</si>
  <si>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</si>
  <si>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</si>
  <si>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</si>
  <si>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</si>
  <si>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</si>
  <si>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</si>
  <si>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</si>
  <si>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</si>
  <si>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</si>
  <si>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</si>
  <si>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</si>
  <si>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</si>
  <si>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</si>
  <si>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</si>
  <si>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</si>
  <si>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</si>
  <si>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</si>
  <si>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</si>
  <si>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</si>
  <si>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</si>
  <si>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</si>
  <si>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</si>
  <si>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</si>
  <si>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</si>
  <si>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</si>
  <si>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</si>
  <si>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</si>
  <si>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</si>
  <si>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</si>
  <si>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</si>
  <si>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</si>
  <si>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</si>
  <si>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</si>
  <si>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</si>
  <si>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</si>
  <si>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</si>
  <si>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</si>
  <si>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</si>
  <si>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</si>
  <si>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</si>
  <si>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</si>
  <si>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</si>
  <si>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</si>
  <si>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</si>
  <si>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</si>
  <si>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</si>
  <si>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</si>
  <si>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</si>
  <si>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</si>
  <si>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</si>
  <si>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</si>
  <si>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</si>
  <si>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</si>
  <si>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</si>
  <si>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</si>
  <si>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</si>
  <si>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</si>
  <si>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</si>
  <si>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</si>
  <si>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</si>
  <si>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</si>
  <si>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</si>
  <si>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</si>
  <si>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</si>
  <si>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</si>
  <si>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</si>
  <si>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</si>
  <si>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</si>
  <si>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</si>
  <si>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</si>
  <si>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</si>
  <si>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</si>
  <si>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</si>
  <si>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</si>
  <si>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</si>
  <si>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</si>
  <si>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</si>
  <si>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</si>
  <si>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</si>
  <si>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</si>
  <si>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</si>
  <si>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</si>
  <si>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</si>
  <si>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</si>
  <si>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</si>
  <si>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</si>
  <si>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</si>
  <si>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</si>
  <si>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</si>
  <si>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</si>
  <si>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</si>
  <si>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</si>
  <si>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</si>
  <si>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</si>
  <si>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</si>
  <si>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</si>
  <si>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</si>
  <si>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</si>
  <si>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</si>
  <si>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</si>
  <si>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</si>
  <si>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</si>
  <si>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</si>
  <si>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</si>
  <si>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</si>
  <si>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</si>
  <si>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</si>
  <si>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</si>
  <si>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</si>
  <si>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</si>
  <si>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</si>
  <si>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</si>
  <si>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</si>
  <si>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</si>
  <si>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</si>
  <si>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</si>
  <si>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</si>
  <si>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</si>
  <si>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</si>
  <si>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</si>
  <si>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</si>
  <si>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</si>
  <si>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</si>
  <si>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</si>
  <si>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</si>
  <si>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</si>
  <si>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</si>
  <si>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</si>
  <si>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</si>
  <si>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</si>
  <si>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</si>
  <si>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</si>
  <si>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</si>
  <si>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</si>
  <si>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</si>
  <si>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</si>
  <si>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</si>
  <si>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</si>
  <si>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</si>
  <si>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</si>
  <si>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</si>
  <si>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</si>
  <si>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</si>
  <si>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</si>
  <si>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</si>
  <si>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</si>
  <si>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</si>
  <si>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</si>
  <si>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</si>
  <si>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</si>
  <si>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</si>
  <si>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</si>
  <si>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</si>
  <si>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</si>
  <si>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</si>
  <si>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</si>
  <si>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</si>
  <si>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</si>
  <si>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</si>
  <si>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</si>
  <si>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</si>
  <si>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</si>
  <si>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</si>
  <si>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</si>
  <si>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</si>
  <si>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</si>
  <si>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</si>
  <si>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</si>
  <si>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</si>
  <si>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</si>
  <si>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</si>
  <si>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</si>
  <si>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</si>
  <si>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</si>
  <si>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</si>
  <si>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</si>
  <si>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</si>
  <si>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</si>
  <si>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</si>
  <si>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</si>
  <si>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</si>
  <si>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</si>
  <si>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</si>
  <si>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</si>
  <si>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</si>
  <si>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</si>
  <si>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</si>
  <si>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</si>
  <si>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</si>
  <si>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</si>
  <si>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</si>
  <si>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</si>
  <si>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</si>
  <si>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</si>
  <si>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</si>
  <si>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</si>
  <si>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</si>
  <si>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</si>
  <si>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</si>
  <si>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</si>
  <si>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</si>
  <si>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</si>
  <si>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</si>
  <si>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</si>
  <si>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</si>
  <si>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</si>
  <si>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</si>
  <si>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</si>
  <si>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</si>
  <si>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</si>
  <si>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</si>
  <si>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</si>
  <si>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</si>
  <si>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</si>
  <si>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</si>
  <si>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</si>
  <si>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</si>
  <si>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</si>
  <si>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</si>
  <si>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</si>
  <si>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</si>
  <si>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</si>
  <si>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</si>
  <si>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</si>
  <si>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</si>
  <si>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</si>
  <si>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</si>
  <si>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</si>
  <si>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</si>
  <si>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</si>
  <si>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</si>
  <si>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</si>
  <si>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</si>
  <si>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</si>
  <si>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</si>
  <si>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</si>
  <si>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</si>
  <si>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</si>
  <si>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</si>
  <si>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</si>
  <si>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</si>
  <si>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</si>
  <si>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</si>
  <si>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</si>
  <si>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</si>
  <si>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</si>
  <si>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</si>
  <si>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</si>
  <si>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</si>
  <si>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</si>
  <si>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</si>
  <si>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</si>
  <si>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</si>
  <si>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</si>
  <si>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</si>
  <si>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</si>
  <si>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</si>
  <si>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</si>
  <si>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</si>
  <si>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</si>
  <si>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</si>
  <si>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</si>
  <si>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</si>
  <si>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</si>
  <si>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</si>
  <si>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</si>
  <si>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</si>
  <si>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</si>
  <si>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</si>
  <si>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</si>
  <si>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</si>
  <si>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</si>
  <si>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</si>
  <si>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</si>
  <si>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</si>
  <si>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</si>
  <si>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</si>
  <si>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</si>
  <si>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</si>
  <si>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</si>
  <si>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</si>
  <si>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</si>
  <si>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</si>
  <si>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</si>
  <si>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</si>
  <si>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</si>
  <si>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</si>
  <si>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</si>
  <si>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</si>
  <si>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</si>
  <si>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</si>
  <si>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</si>
  <si>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</si>
  <si>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</si>
  <si>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</si>
  <si>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</si>
  <si>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</si>
  <si>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</si>
  <si>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</si>
  <si>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</si>
  <si>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</si>
  <si>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</si>
  <si>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</si>
  <si>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</si>
  <si>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</si>
  <si>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</si>
  <si>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</si>
  <si>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</si>
  <si>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</si>
  <si>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</si>
  <si>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</si>
  <si>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</si>
  <si>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</si>
  <si>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</si>
  <si>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</si>
  <si>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</si>
  <si>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</si>
  <si>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</si>
  <si>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</si>
  <si>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</si>
  <si>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</si>
  <si>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</si>
  <si>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</si>
  <si>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</si>
  <si>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</si>
  <si>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</si>
  <si>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</si>
  <si>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</si>
  <si>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</si>
  <si>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</si>
  <si>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</si>
  <si>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</si>
  <si>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</si>
  <si>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</si>
  <si>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</si>
  <si>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</si>
  <si>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</si>
  <si>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</si>
  <si>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</si>
  <si>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</si>
  <si>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</si>
  <si>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</si>
  <si>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</si>
  <si>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</si>
  <si>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</si>
  <si>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</si>
  <si>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</si>
  <si>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</si>
  <si>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</si>
  <si>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</si>
  <si>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</si>
  <si>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</si>
  <si>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</si>
  <si>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</si>
  <si>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</si>
  <si>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</si>
  <si>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</si>
  <si>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</si>
  <si>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</si>
  <si>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</si>
  <si>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</si>
  <si>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</si>
  <si>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</si>
  <si>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</si>
  <si>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</si>
  <si>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</si>
  <si>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</si>
  <si>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</si>
  <si>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</si>
  <si>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</si>
  <si>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</si>
  <si>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</si>
  <si>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</si>
  <si>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</si>
  <si>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</si>
  <si>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</si>
  <si>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</si>
  <si>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</si>
  <si>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</si>
  <si>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</si>
  <si>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</si>
  <si>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</si>
  <si>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</si>
  <si>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</si>
  <si>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</si>
  <si>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</si>
  <si>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</si>
  <si>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</si>
  <si>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</si>
  <si>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</si>
  <si>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</si>
  <si>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</si>
  <si>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</si>
  <si>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</si>
  <si>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</si>
  <si>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</si>
  <si>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</si>
  <si>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</si>
  <si>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</si>
  <si>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</si>
  <si>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</si>
  <si>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</si>
  <si>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</si>
  <si>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</si>
  <si>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</si>
  <si>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</si>
  <si>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</si>
  <si>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</si>
  <si>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</si>
  <si>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</si>
  <si>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</si>
  <si>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</si>
  <si>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</si>
  <si>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</si>
  <si>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</si>
  <si>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</si>
  <si>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</si>
  <si>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</si>
  <si>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</si>
  <si>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</si>
  <si>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</si>
  <si>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</si>
  <si>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</si>
  <si>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</si>
  <si>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</si>
  <si>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</si>
  <si>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</si>
  <si>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</si>
  <si>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</si>
  <si>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</si>
  <si>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</si>
  <si>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</si>
  <si>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</si>
  <si>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</si>
  <si>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</si>
  <si>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</si>
  <si>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</si>
  <si>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</si>
  <si>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</si>
  <si>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</si>
  <si>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</si>
  <si>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</si>
  <si>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</si>
  <si>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</si>
  <si>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</si>
  <si>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</si>
  <si>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</si>
  <si>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</si>
  <si>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</si>
  <si>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</si>
  <si>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</si>
  <si>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</si>
  <si>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</si>
  <si>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</si>
  <si>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</si>
  <si>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</si>
  <si>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</si>
  <si>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</si>
  <si>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</si>
  <si>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</si>
  <si>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</si>
  <si>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</si>
  <si>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</si>
  <si>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</si>
  <si>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</si>
  <si>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</si>
  <si>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</si>
  <si>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</si>
  <si>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</si>
  <si>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</si>
  <si>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</si>
  <si>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</si>
  <si>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</si>
  <si>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</si>
  <si>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</si>
  <si>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</si>
  <si>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</si>
  <si>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</si>
  <si>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</si>
  <si>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</si>
  <si>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</si>
  <si>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</si>
  <si>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</si>
  <si>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</si>
  <si>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</si>
  <si>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</si>
  <si>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</si>
  <si>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</si>
  <si>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</si>
  <si>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</si>
  <si>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</si>
  <si>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</si>
  <si>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</si>
  <si>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</si>
  <si>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</si>
  <si>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</si>
  <si>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</si>
  <si>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</si>
  <si>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</si>
  <si>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</si>
  <si>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</si>
  <si>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</si>
  <si>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</si>
  <si>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</si>
  <si>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</si>
  <si>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</si>
  <si>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</si>
  <si>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</si>
  <si>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</si>
  <si>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</si>
  <si>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</si>
  <si>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</si>
  <si>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</si>
  <si>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</si>
  <si>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</si>
  <si>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</si>
  <si>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</si>
  <si>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</si>
  <si>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</si>
  <si>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</si>
  <si>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</si>
  <si>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</si>
  <si>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</si>
  <si>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</si>
  <si>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</si>
  <si>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</si>
  <si>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</si>
  <si>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</si>
  <si>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</si>
  <si>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</si>
  <si>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</si>
  <si>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</si>
  <si>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</si>
  <si>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</si>
  <si>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</si>
  <si>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</si>
  <si>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</si>
  <si>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</si>
  <si>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</si>
  <si>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</si>
  <si>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</si>
  <si>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</si>
  <si>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</si>
  <si>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</si>
  <si>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</si>
  <si>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</si>
  <si>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</si>
  <si>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</si>
  <si>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</si>
  <si>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</si>
  <si>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</si>
  <si>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</si>
  <si>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</si>
  <si>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</si>
  <si>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</si>
  <si>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</si>
  <si>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</si>
  <si>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</si>
  <si>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</si>
  <si>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</si>
  <si>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</si>
  <si>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</si>
  <si>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</si>
  <si>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</si>
  <si>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</si>
  <si>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</si>
  <si>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</si>
  <si>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</si>
  <si>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</si>
  <si>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</si>
  <si>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</si>
  <si>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</si>
  <si>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</si>
  <si>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</si>
  <si>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</si>
  <si>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</si>
  <si>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</si>
  <si>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</si>
  <si>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</si>
  <si>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</si>
  <si>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</si>
  <si>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</si>
  <si>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</si>
  <si>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</si>
  <si>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</si>
  <si>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</si>
  <si>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</si>
  <si>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</si>
  <si>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</si>
  <si>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</si>
  <si>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</si>
  <si>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</si>
  <si>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</si>
  <si>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</si>
  <si>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</si>
  <si>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</si>
  <si>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</si>
  <si>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</si>
  <si>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</si>
  <si>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</si>
  <si>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</si>
  <si>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</si>
  <si>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</si>
  <si>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</si>
  <si>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</si>
  <si>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</si>
  <si>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</si>
  <si>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</si>
  <si>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</si>
  <si>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</si>
  <si>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</si>
  <si>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</si>
  <si>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</si>
  <si>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</si>
  <si>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</si>
  <si>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</si>
  <si>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</si>
  <si>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</si>
  <si>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</si>
  <si>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</si>
  <si>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</si>
  <si>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</si>
  <si>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</si>
  <si>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</si>
  <si>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</si>
  <si>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</si>
  <si>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</si>
  <si>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</si>
  <si>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</si>
  <si>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</si>
  <si>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</si>
  <si>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</si>
  <si>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</si>
  <si>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</si>
  <si>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</si>
  <si>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</si>
  <si>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</si>
  <si>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</si>
  <si>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</si>
  <si>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</si>
  <si>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</si>
  <si>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</si>
  <si>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</si>
  <si>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</si>
  <si>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</si>
  <si>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</si>
  <si>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</si>
  <si>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</si>
  <si>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</si>
  <si>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</si>
  <si>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</si>
  <si>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</si>
  <si>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</si>
  <si>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</si>
  <si>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</si>
  <si>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</si>
  <si>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</si>
  <si>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</si>
  <si>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</si>
  <si>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</si>
  <si>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</si>
  <si>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</si>
  <si>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</si>
  <si>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</si>
  <si>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</si>
  <si>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</si>
  <si>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</si>
  <si>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</si>
  <si>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</si>
  <si>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</si>
  <si>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</si>
  <si>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</si>
  <si>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</si>
  <si>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</si>
  <si>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</si>
  <si>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</si>
  <si>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</si>
  <si>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</si>
  <si>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</si>
  <si>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</si>
  <si>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</si>
  <si>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</si>
  <si>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</si>
  <si>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</si>
  <si>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</si>
  <si>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</si>
  <si>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</si>
  <si>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</si>
  <si>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</si>
  <si>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</si>
  <si>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</si>
  <si>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</si>
  <si>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</si>
  <si>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</si>
  <si>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</si>
  <si>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</si>
  <si>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</si>
  <si>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</si>
  <si>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</si>
  <si>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</si>
  <si>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</si>
  <si>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</si>
  <si>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</si>
  <si>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</si>
  <si>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</si>
  <si>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</si>
  <si>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</si>
  <si>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</si>
  <si>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</si>
  <si>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</si>
  <si>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</si>
  <si>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</si>
  <si>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</si>
  <si>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</si>
  <si>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</si>
  <si>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</si>
  <si>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</si>
  <si>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</si>
  <si>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</si>
  <si>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</si>
  <si>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</si>
  <si>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</si>
  <si>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</si>
  <si>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</si>
  <si>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</si>
  <si>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</si>
  <si>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</si>
  <si>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</si>
  <si>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</si>
  <si>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</si>
  <si>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</si>
  <si>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</si>
  <si>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</si>
  <si>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</si>
  <si>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</si>
  <si>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</si>
  <si>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</si>
  <si>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</si>
  <si>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</si>
  <si>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</si>
  <si>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</si>
  <si>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</si>
  <si>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</si>
  <si>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</si>
  <si>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</si>
  <si>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</si>
  <si>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</si>
  <si>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</si>
  <si>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</si>
  <si>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</si>
  <si>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</si>
  <si>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</si>
  <si>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</si>
  <si>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</si>
  <si>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</si>
  <si>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</si>
  <si>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</si>
  <si>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</si>
  <si>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</si>
  <si>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</si>
  <si>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</si>
  <si>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</si>
  <si>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</si>
  <si>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</si>
  <si>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</si>
  <si>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</si>
  <si>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</si>
  <si>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</si>
  <si>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</si>
  <si>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</si>
  <si>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</si>
  <si>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</si>
  <si>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</si>
  <si>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</si>
  <si>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</si>
  <si>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</si>
  <si>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</si>
  <si>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</si>
  <si>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</si>
  <si>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</si>
  <si>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</si>
  <si>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</si>
  <si>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</si>
  <si>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</si>
  <si>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</si>
  <si>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</si>
  <si>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</si>
  <si>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</si>
  <si>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</si>
  <si>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</si>
  <si>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</si>
  <si>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</si>
  <si>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</si>
  <si>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</si>
  <si>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</si>
  <si>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</si>
  <si>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</si>
  <si>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</si>
  <si>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</si>
  <si>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</si>
  <si>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</si>
  <si>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</si>
  <si>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</si>
  <si>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</si>
  <si>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</si>
  <si>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</si>
  <si>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</si>
  <si>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</si>
  <si>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</si>
  <si>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</si>
  <si>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</si>
  <si>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</si>
  <si>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</si>
  <si>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</si>
  <si>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</si>
  <si>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</si>
  <si>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</si>
  <si>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</si>
  <si>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</si>
  <si>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</si>
  <si>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</si>
  <si>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</si>
  <si>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</si>
  <si>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</si>
  <si>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</si>
  <si>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</si>
  <si>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</si>
  <si>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</si>
  <si>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</si>
  <si>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</si>
  <si>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</si>
  <si>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</si>
  <si>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</si>
  <si>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</si>
  <si>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</si>
  <si>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</si>
  <si>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</si>
  <si>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</si>
  <si>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</si>
  <si>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</si>
  <si>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</si>
  <si>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</si>
  <si>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</si>
  <si>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</si>
  <si>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</si>
  <si>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</si>
  <si>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</si>
  <si>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</si>
  <si>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</si>
  <si>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</si>
  <si>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</si>
  <si>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</si>
  <si>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</si>
  <si>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</si>
  <si>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</si>
  <si>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</si>
  <si>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</si>
  <si>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</si>
  <si>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</si>
  <si>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</si>
  <si>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</si>
  <si>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</si>
  <si>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</si>
  <si>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</si>
  <si>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</si>
  <si>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</si>
  <si>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</si>
  <si>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</si>
  <si>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</si>
  <si>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</si>
  <si>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</si>
  <si>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</si>
  <si>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</si>
  <si>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</si>
  <si>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</si>
  <si>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</si>
  <si>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</si>
  <si>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</si>
  <si>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</si>
  <si>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</si>
  <si>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</si>
  <si>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</si>
  <si>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</si>
  <si>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</si>
  <si>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</si>
  <si>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</si>
  <si>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</si>
  <si>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</si>
  <si>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</si>
  <si>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</si>
  <si>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</si>
  <si>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</si>
  <si>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</si>
  <si>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</si>
  <si>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</si>
  <si>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</si>
  <si>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</si>
  <si>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</si>
  <si>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</si>
  <si>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</si>
  <si>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</si>
  <si>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</si>
  <si>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</si>
  <si>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</si>
  <si>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</si>
  <si>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</si>
  <si>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</si>
  <si>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</si>
  <si>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</si>
  <si>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</si>
  <si>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</si>
  <si>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</si>
  <si>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</si>
  <si>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</si>
  <si>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</si>
  <si>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</si>
  <si>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</si>
  <si>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</si>
  <si>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</si>
  <si>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</si>
  <si>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</si>
  <si>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</si>
  <si>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</si>
  <si>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</si>
  <si>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</si>
  <si>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</si>
  <si>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</si>
  <si>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</si>
  <si>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</si>
  <si>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</si>
  <si>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</si>
  <si>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</si>
  <si>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</si>
  <si>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</si>
  <si>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</si>
  <si>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</si>
  <si>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</si>
  <si>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</si>
  <si>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</si>
  <si>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</si>
  <si>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</si>
  <si>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</si>
  <si>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</si>
  <si>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</si>
  <si>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</si>
  <si>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</si>
  <si>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</si>
  <si>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</si>
  <si>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</si>
  <si>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</si>
  <si>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</si>
  <si>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</si>
  <si>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</si>
  <si>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</si>
  <si>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</si>
  <si>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</si>
  <si>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</si>
  <si>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</si>
  <si>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</si>
  <si>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</si>
  <si>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</si>
  <si>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</si>
  <si>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</si>
  <si>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</si>
  <si>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</si>
  <si>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</si>
  <si>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</si>
  <si>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</si>
  <si>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</si>
  <si>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</si>
  <si>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</si>
  <si>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</si>
  <si>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</si>
  <si>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</si>
  <si>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</si>
  <si>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</si>
  <si>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</si>
  <si>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</si>
  <si>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</si>
  <si>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</si>
  <si>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</si>
  <si>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</si>
  <si>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</si>
  <si>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</si>
  <si>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</si>
  <si>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</si>
  <si>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</si>
  <si>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</si>
  <si>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</si>
  <si>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</si>
  <si>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</si>
  <si>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</si>
  <si>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</si>
  <si>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</si>
  <si>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</si>
  <si>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</si>
  <si>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</si>
  <si>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</si>
  <si>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</si>
  <si>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</si>
  <si>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</si>
  <si>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</si>
  <si>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</si>
  <si>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</si>
  <si>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</si>
  <si>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</si>
  <si>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</si>
  <si>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</si>
  <si>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</si>
  <si>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</si>
  <si>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</si>
  <si>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</si>
  <si>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</si>
  <si>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</si>
  <si>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</si>
  <si>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</si>
  <si>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</si>
  <si>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</si>
  <si>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</si>
  <si>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</si>
  <si>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</si>
  <si>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</si>
  <si>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</si>
  <si>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</si>
  <si>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</si>
  <si>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</si>
  <si>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</si>
  <si>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</si>
  <si>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</si>
  <si>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</si>
  <si>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</si>
  <si>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</si>
  <si>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</si>
  <si>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</si>
  <si>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</si>
  <si>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</si>
  <si>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</si>
  <si>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</si>
  <si>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</si>
  <si>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</si>
  <si>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</si>
  <si>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</si>
  <si>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</si>
  <si>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</si>
  <si>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</si>
  <si>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</si>
  <si>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</si>
  <si>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</si>
  <si>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</si>
  <si>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</si>
  <si>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</si>
  <si>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</si>
  <si>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</si>
  <si>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</si>
  <si>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</si>
  <si>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</si>
  <si>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</si>
  <si>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</si>
  <si>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</si>
  <si>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</si>
  <si>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</si>
  <si>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</si>
  <si>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</si>
  <si>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</si>
  <si>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</si>
  <si>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</si>
  <si>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</si>
  <si>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</si>
  <si>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</si>
  <si>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</si>
  <si>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</si>
  <si>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</si>
  <si>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</si>
  <si>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</si>
  <si>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</si>
  <si>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</si>
  <si>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</si>
  <si>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</si>
  <si>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</si>
  <si>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</si>
  <si>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</si>
  <si>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</si>
  <si>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</si>
  <si>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</si>
  <si>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</si>
  <si>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</si>
  <si>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</si>
  <si>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</si>
  <si>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</si>
  <si>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</si>
  <si>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</si>
  <si>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</si>
  <si>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</si>
  <si>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</si>
  <si>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</si>
  <si>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</si>
  <si>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</si>
  <si>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</si>
  <si>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</si>
  <si>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</si>
  <si>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</si>
  <si>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</si>
  <si>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</si>
  <si>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</si>
  <si>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</si>
  <si>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</si>
  <si>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</si>
  <si>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</si>
  <si>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</si>
  <si>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</si>
  <si>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</si>
  <si>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</si>
  <si>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</si>
  <si>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</si>
  <si>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</si>
  <si>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</si>
  <si>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</si>
  <si>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</si>
  <si>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</si>
  <si>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</si>
  <si>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</si>
  <si>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</si>
  <si>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</si>
  <si>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</si>
  <si>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</si>
  <si>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</si>
  <si>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</si>
  <si>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</si>
  <si>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</si>
  <si>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</si>
  <si>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</si>
  <si>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</si>
  <si>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</si>
  <si>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</si>
  <si>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</si>
  <si>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</si>
  <si>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</si>
  <si>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</si>
  <si>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</si>
  <si>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</si>
  <si>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</si>
  <si>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</si>
  <si>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</si>
  <si>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</si>
  <si>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</si>
  <si>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</si>
  <si>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</si>
  <si>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</si>
  <si>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</si>
  <si>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</si>
  <si>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</si>
  <si>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</si>
  <si>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</si>
  <si>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</si>
  <si>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</si>
  <si>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</si>
  <si>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</si>
  <si>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</si>
  <si>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</si>
  <si>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</si>
  <si>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</si>
  <si>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</si>
  <si>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</si>
  <si>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</si>
  <si>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</si>
  <si>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</si>
  <si>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</si>
  <si>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</si>
  <si>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</si>
  <si>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</si>
  <si>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</si>
  <si>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</si>
  <si>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</si>
  <si>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</si>
  <si>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</si>
  <si>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</si>
  <si>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</si>
  <si>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</si>
  <si>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</si>
  <si>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</si>
  <si>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</si>
  <si>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</si>
  <si>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</si>
  <si>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</si>
  <si>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</si>
  <si>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</si>
  <si>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</si>
  <si>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</si>
  <si>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</si>
  <si>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</si>
  <si>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</si>
  <si>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</si>
  <si>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</si>
  <si>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</si>
  <si>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</si>
  <si>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</si>
  <si>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</si>
  <si>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</si>
  <si>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</si>
  <si>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</si>
  <si>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</si>
  <si>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</si>
  <si>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</si>
  <si>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</si>
  <si>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</si>
  <si>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</si>
  <si>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</si>
  <si>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</si>
  <si>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</si>
  <si>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</si>
  <si>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</si>
  <si>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</si>
  <si>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</si>
  <si>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</si>
  <si>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</si>
  <si>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</si>
  <si>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</si>
  <si>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</si>
  <si>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</si>
  <si>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</si>
  <si>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</si>
  <si>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</si>
  <si>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</si>
  <si>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</si>
  <si>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</si>
  <si>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</si>
  <si>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</si>
  <si>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</si>
  <si>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</si>
  <si>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</si>
  <si>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</si>
  <si>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</si>
  <si>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</si>
  <si>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</si>
  <si>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</si>
  <si>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</si>
  <si>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</si>
  <si>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</si>
  <si>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</si>
  <si>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</si>
  <si>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</si>
  <si>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</si>
  <si>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</si>
  <si>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</si>
  <si>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</si>
  <si>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</si>
  <si>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</si>
  <si>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</si>
  <si>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</si>
  <si>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</si>
  <si>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</si>
  <si>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</si>
  <si>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</si>
  <si>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</si>
  <si>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</si>
  <si>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</si>
  <si>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</si>
  <si>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</si>
  <si>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</si>
  <si>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</si>
  <si>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</si>
  <si>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</si>
  <si>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</si>
  <si>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</si>
  <si>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</si>
  <si>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</si>
  <si>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</si>
  <si>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</si>
  <si>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</si>
  <si>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</si>
  <si>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</si>
  <si>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</si>
  <si>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</si>
  <si>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</si>
  <si>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</si>
  <si>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</si>
  <si>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</si>
  <si>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</si>
  <si>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</si>
  <si>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</si>
  <si>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</si>
  <si>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</si>
  <si>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</si>
  <si>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</si>
  <si>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</si>
  <si>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</si>
  <si>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</si>
  <si>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</si>
  <si>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</si>
  <si>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</si>
  <si>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</si>
  <si>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</si>
  <si>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</si>
  <si>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</si>
  <si>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</si>
  <si>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</si>
  <si>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</si>
  <si>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</si>
  <si>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</si>
  <si>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</si>
  <si>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</si>
  <si>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</si>
  <si>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</si>
  <si>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</si>
  <si>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</si>
  <si>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</si>
  <si>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</si>
  <si>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</si>
  <si>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</si>
  <si>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</si>
  <si>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</si>
  <si>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</si>
  <si>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</si>
  <si>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</si>
  <si>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</si>
  <si>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</si>
  <si>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</si>
  <si>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</si>
  <si>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</si>
  <si>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</si>
  <si>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</si>
  <si>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</si>
  <si>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</si>
  <si>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</si>
  <si>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</si>
  <si>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</si>
  <si>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</si>
  <si>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</si>
  <si>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</si>
  <si>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</si>
  <si>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</si>
  <si>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</si>
  <si>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</si>
  <si>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</si>
  <si>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</si>
  <si>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</si>
  <si>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</si>
  <si>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</si>
  <si>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</si>
  <si>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</si>
  <si>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</si>
  <si>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</si>
  <si>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</si>
  <si>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</si>
  <si>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</si>
  <si>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</si>
  <si>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</si>
  <si>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</si>
  <si>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</si>
  <si>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</si>
  <si>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</si>
  <si>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</si>
  <si>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</si>
  <si>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</si>
  <si>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</si>
  <si>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</si>
  <si>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</si>
  <si>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</si>
  <si>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</si>
  <si>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</si>
  <si>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</si>
  <si>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</si>
  <si>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</si>
  <si>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</si>
  <si>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</si>
  <si>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</si>
  <si>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</si>
  <si>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</si>
  <si>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</si>
  <si>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</si>
  <si>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</si>
  <si>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</si>
  <si>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</si>
  <si>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</si>
  <si>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</si>
  <si>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</si>
  <si>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</si>
  <si>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</si>
  <si>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</si>
  <si>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</si>
  <si>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</si>
  <si>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</si>
  <si>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</si>
  <si>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</si>
  <si>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</si>
  <si>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</si>
  <si>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</si>
  <si>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</si>
  <si>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</si>
  <si>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</si>
  <si>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</si>
  <si>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</si>
  <si>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</si>
  <si>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</si>
  <si>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</si>
  <si>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</si>
  <si>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</si>
  <si>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</si>
  <si>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</si>
  <si>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</si>
  <si>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</si>
  <si>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</si>
  <si>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</si>
  <si>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</si>
  <si>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</si>
  <si>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</si>
  <si>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</si>
  <si>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</si>
  <si>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</si>
  <si>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</si>
  <si>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</si>
  <si>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</si>
  <si>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</si>
  <si>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</si>
  <si>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</si>
  <si>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</si>
  <si>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</si>
  <si>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</si>
  <si>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</si>
  <si>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</si>
  <si>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</si>
  <si>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</si>
  <si>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</si>
  <si>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</si>
  <si>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</si>
  <si>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</si>
  <si>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</si>
  <si>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</si>
  <si>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</si>
  <si>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</si>
  <si>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</si>
  <si>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</si>
  <si>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</si>
  <si>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</si>
  <si>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</si>
  <si>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</si>
  <si>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</si>
  <si>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</si>
  <si>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</si>
  <si>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</si>
  <si>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</si>
  <si>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</si>
  <si>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</si>
  <si>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</si>
  <si>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</si>
  <si>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</si>
  <si>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</si>
  <si>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</si>
  <si>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</si>
  <si>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</si>
  <si>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</si>
  <si>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</si>
  <si>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</si>
  <si>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</si>
  <si>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</si>
  <si>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</si>
  <si>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</si>
  <si>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</si>
  <si>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</si>
  <si>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</si>
  <si>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</si>
  <si>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</si>
  <si>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</si>
  <si>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</si>
  <si>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</si>
  <si>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</si>
  <si>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</si>
  <si>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</si>
  <si>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</si>
  <si>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</si>
  <si>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</si>
  <si>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</si>
  <si>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</si>
  <si>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</si>
  <si>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</si>
  <si>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</si>
  <si>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</si>
  <si>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</si>
  <si>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</si>
  <si>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</si>
  <si>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</si>
  <si>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</si>
  <si>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</si>
  <si>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</si>
  <si>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</si>
  <si>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</si>
  <si>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</si>
  <si>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</si>
  <si>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</si>
  <si>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</si>
  <si>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</si>
  <si>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</si>
  <si>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</si>
  <si>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</si>
  <si>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</si>
  <si>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</si>
  <si>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</si>
  <si>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</si>
  <si>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</si>
  <si>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</si>
  <si>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</si>
  <si>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</si>
  <si>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</si>
  <si>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</si>
  <si>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</si>
  <si>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</si>
  <si>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</si>
  <si>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</si>
  <si>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</si>
  <si>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</si>
  <si>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</si>
  <si>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</si>
  <si>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</si>
  <si>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</si>
  <si>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</si>
  <si>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</si>
  <si>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</si>
  <si>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</si>
  <si>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</si>
  <si>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</si>
  <si>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</si>
  <si>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</si>
  <si>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</si>
  <si>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</si>
  <si>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</si>
  <si>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</si>
  <si>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</si>
  <si>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</si>
  <si>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</si>
  <si>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</si>
  <si>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</si>
  <si>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</si>
  <si>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</si>
  <si>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</si>
  <si>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</si>
  <si>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</si>
  <si>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</si>
  <si>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</si>
  <si>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</si>
  <si>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</si>
  <si>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</si>
  <si>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</si>
  <si>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</si>
  <si>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</si>
  <si>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</si>
  <si>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</si>
  <si>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</si>
  <si>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</si>
  <si>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</si>
  <si>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</si>
  <si>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</si>
  <si>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</si>
  <si>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</si>
  <si>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</si>
  <si>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</si>
  <si>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</si>
  <si>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</si>
  <si>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</si>
  <si>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</si>
  <si>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</si>
  <si>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</si>
  <si>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</si>
  <si>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</si>
  <si>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</si>
  <si>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</si>
  <si>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</si>
  <si>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</si>
  <si>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</si>
  <si>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</si>
  <si>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</si>
  <si>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</si>
  <si>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</si>
  <si>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</si>
  <si>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</si>
  <si>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</si>
  <si>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</si>
  <si>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</si>
  <si>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</si>
  <si>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</si>
  <si>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</si>
  <si>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</si>
  <si>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</si>
  <si>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</si>
  <si>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</si>
  <si>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</si>
  <si>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</si>
  <si>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</si>
  <si>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</si>
  <si>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</si>
  <si>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</si>
  <si>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</si>
  <si>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</si>
  <si>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</si>
  <si>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</si>
  <si>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</si>
  <si>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</si>
  <si>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</si>
  <si>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</si>
  <si>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</si>
  <si>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</si>
  <si>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</si>
  <si>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</si>
  <si>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</si>
  <si>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</si>
  <si>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</si>
  <si>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</si>
  <si>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</si>
  <si>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</si>
  <si>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</si>
  <si>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</si>
  <si>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</si>
  <si>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</si>
  <si>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</si>
  <si>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</si>
  <si>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</si>
  <si>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</si>
  <si>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</si>
  <si>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</si>
  <si>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</si>
  <si>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</si>
  <si>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</si>
  <si>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</si>
  <si>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</si>
  <si>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</si>
  <si>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</si>
  <si>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</si>
  <si>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</si>
  <si>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</si>
  <si>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</si>
  <si>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</si>
  <si>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</si>
  <si>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</si>
  <si>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</si>
  <si>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</si>
  <si>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</si>
  <si>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</si>
  <si>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</si>
  <si>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</si>
  <si>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</si>
  <si>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</si>
  <si>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</si>
  <si>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</si>
  <si>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</si>
  <si>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</si>
  <si>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</si>
  <si>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</si>
  <si>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</si>
  <si>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</si>
  <si>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</si>
  <si>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</si>
  <si>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</si>
  <si>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</si>
  <si>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</si>
  <si>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</si>
  <si>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</si>
  <si>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</si>
  <si>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</si>
  <si>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</si>
  <si>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</si>
  <si>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</si>
  <si>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</si>
  <si>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</si>
  <si>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</si>
  <si>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</si>
  <si>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</si>
  <si>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</si>
  <si>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</si>
  <si>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</si>
  <si>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</si>
  <si>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</si>
  <si>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</si>
  <si>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</si>
  <si>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</si>
  <si>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</si>
  <si>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</si>
  <si>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</si>
  <si>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</si>
  <si>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</si>
  <si>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</si>
  <si>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</si>
  <si>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</si>
  <si>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</si>
  <si>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</si>
  <si>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</si>
  <si>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</si>
  <si>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</si>
  <si>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</si>
  <si>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</si>
  <si>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</si>
  <si>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</si>
  <si>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</si>
  <si>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</si>
  <si>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</si>
  <si>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</si>
  <si>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</si>
  <si>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</si>
  <si>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</si>
  <si>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</si>
  <si>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</si>
  <si>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</si>
  <si>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</si>
  <si>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</si>
  <si>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</si>
  <si>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</si>
  <si>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</si>
  <si>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</si>
  <si>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</si>
  <si>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</si>
  <si>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</si>
  <si>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</si>
  <si>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</si>
  <si>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</si>
  <si>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</si>
  <si>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</si>
  <si>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</si>
  <si>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</si>
  <si>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</si>
  <si>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</si>
  <si>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</si>
  <si>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</si>
  <si>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</si>
  <si>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</si>
  <si>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</si>
  <si>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</si>
  <si>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</si>
  <si>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</si>
  <si>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</si>
  <si>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</si>
  <si>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</si>
  <si>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</si>
  <si>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</si>
  <si>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</si>
  <si>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</si>
  <si>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</si>
  <si>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</si>
  <si>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</si>
  <si>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</si>
  <si>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</si>
  <si>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</si>
  <si>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</si>
  <si>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</si>
  <si>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</si>
  <si>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</si>
  <si>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</si>
  <si>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</si>
  <si>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</si>
  <si>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</si>
  <si>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</si>
  <si>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</si>
  <si>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</si>
  <si>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</si>
  <si>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</si>
  <si>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</si>
  <si>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</si>
  <si>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</si>
  <si>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</si>
  <si>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</si>
  <si>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</si>
  <si>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</si>
  <si>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</si>
  <si>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</si>
  <si>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</si>
  <si>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</si>
  <si>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</si>
  <si>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</si>
  <si>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</si>
  <si>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</si>
  <si>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</si>
  <si>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</si>
  <si>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</si>
  <si>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</si>
  <si>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</si>
  <si>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</si>
  <si>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</si>
  <si>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</si>
  <si>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</si>
  <si>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</si>
  <si>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</si>
  <si>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</si>
  <si>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</si>
  <si>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</si>
  <si>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</si>
  <si>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</si>
  <si>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</si>
  <si>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</si>
  <si>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</si>
  <si>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</si>
  <si>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</si>
  <si>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</si>
  <si>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</si>
  <si>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</si>
  <si>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</si>
  <si>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</si>
  <si>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</si>
  <si>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</si>
  <si>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</si>
  <si>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</si>
  <si>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</si>
  <si>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</si>
  <si>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</si>
  <si>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</si>
  <si>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</si>
  <si>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</si>
  <si>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</si>
  <si>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</si>
  <si>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</si>
  <si>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</si>
  <si>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</si>
  <si>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</si>
  <si>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</si>
  <si>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</si>
  <si>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</si>
  <si>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</si>
  <si>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</si>
  <si>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</si>
  <si>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</si>
  <si>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</si>
  <si>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</si>
  <si>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</si>
  <si>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</si>
  <si>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</si>
  <si>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</si>
  <si>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</si>
  <si>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</si>
  <si>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</si>
  <si>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</si>
  <si>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</si>
  <si>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</si>
  <si>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</si>
  <si>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</si>
  <si>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</si>
  <si>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</si>
  <si>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</si>
  <si>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</si>
  <si>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</si>
  <si>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</si>
  <si>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</si>
  <si>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</si>
  <si>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</si>
  <si>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</si>
  <si>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</si>
  <si>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</si>
  <si>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</si>
  <si>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</si>
  <si>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</si>
  <si>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</si>
  <si>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</si>
  <si>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</si>
  <si>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</si>
  <si>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</si>
  <si>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</si>
  <si>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</si>
  <si>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</si>
  <si>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</si>
  <si>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</si>
  <si>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</si>
  <si>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</si>
  <si>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</si>
  <si>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</si>
  <si>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</si>
  <si>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</si>
  <si>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</si>
  <si>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</si>
  <si>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</si>
  <si>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</si>
  <si>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</si>
  <si>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</si>
  <si>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</si>
  <si>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</si>
  <si>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</si>
  <si>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</si>
  <si>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</si>
  <si>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</si>
  <si>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</si>
  <si>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</si>
  <si>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</si>
  <si>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</si>
  <si>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</si>
  <si>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</si>
  <si>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</si>
  <si>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</si>
  <si>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</si>
  <si>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</si>
  <si>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</si>
  <si>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</si>
  <si>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</si>
  <si>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</si>
  <si>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</si>
  <si>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</si>
  <si>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</si>
  <si>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</si>
  <si>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</si>
  <si>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</si>
  <si>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</si>
  <si>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</si>
  <si>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</si>
  <si>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</si>
  <si>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</si>
  <si>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</si>
  <si>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</si>
  <si>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</si>
  <si>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</si>
  <si>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</si>
  <si>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</si>
  <si>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</si>
  <si>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</si>
  <si>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</si>
  <si>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</si>
  <si>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</si>
  <si>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</si>
  <si>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</si>
  <si>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</si>
  <si>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</si>
  <si>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</si>
  <si>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</si>
  <si>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</si>
  <si>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</si>
  <si>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</si>
  <si>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</si>
  <si>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</si>
  <si>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</si>
  <si>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</si>
  <si>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</si>
  <si>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</si>
  <si>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</si>
  <si>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</si>
  <si>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</si>
  <si>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</si>
  <si>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</si>
  <si>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</si>
  <si>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</si>
  <si>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</si>
  <si>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</si>
  <si>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</si>
  <si>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</si>
  <si>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</si>
  <si>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</si>
  <si>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</si>
  <si>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</si>
  <si>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</si>
  <si>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</si>
  <si>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</si>
  <si>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</si>
  <si>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</si>
  <si>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</si>
  <si>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</si>
  <si>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</si>
  <si>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</si>
  <si>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</si>
  <si>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</si>
  <si>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</si>
  <si>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</si>
  <si>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</si>
  <si>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</si>
  <si>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</si>
  <si>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</si>
  <si>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</si>
  <si>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</si>
  <si>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</si>
  <si>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</si>
  <si>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</si>
  <si>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</si>
  <si>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</si>
  <si>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</si>
  <si>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</si>
  <si>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</si>
  <si>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</si>
  <si>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</si>
  <si>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</si>
  <si>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</si>
  <si>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</si>
  <si>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</si>
  <si>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</si>
  <si>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</si>
  <si>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</si>
  <si>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</si>
  <si>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</si>
  <si>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</si>
  <si>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</si>
  <si>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</si>
  <si>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</si>
  <si>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</si>
  <si>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</si>
  <si>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</si>
  <si>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</si>
  <si>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</si>
  <si>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</si>
  <si>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</si>
  <si>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</si>
  <si>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</si>
  <si>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</si>
  <si>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</si>
  <si>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</si>
  <si>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</si>
  <si>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</si>
  <si>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</si>
  <si>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</si>
  <si>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</si>
  <si>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</si>
  <si>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</si>
  <si>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</si>
  <si>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</si>
  <si>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</si>
  <si>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</si>
  <si>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</si>
  <si>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</si>
  <si>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</si>
  <si>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</si>
  <si>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</si>
  <si>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</si>
  <si>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</si>
  <si>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</si>
  <si>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</si>
  <si>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</si>
  <si>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</si>
  <si>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</si>
  <si>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</si>
  <si>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</si>
  <si>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</si>
  <si>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</si>
  <si>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</si>
  <si>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</si>
  <si>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</si>
  <si>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</si>
  <si>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</si>
  <si>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</si>
  <si>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</si>
  <si>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</si>
  <si>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</si>
  <si>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</si>
  <si>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</si>
  <si>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</si>
  <si>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</si>
  <si>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</si>
  <si>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</si>
  <si>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</si>
  <si>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</si>
  <si>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</si>
  <si>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</si>
  <si>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</si>
  <si>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</si>
  <si>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</si>
  <si>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</si>
  <si>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</si>
  <si>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</si>
  <si>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</si>
  <si>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</si>
  <si>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</si>
  <si>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</si>
  <si>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</si>
  <si>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</si>
  <si>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</si>
  <si>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</si>
  <si>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</si>
  <si>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</si>
  <si>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</si>
  <si>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</si>
  <si>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</si>
  <si>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</si>
  <si>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</si>
  <si>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</si>
  <si>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</si>
  <si>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</si>
  <si>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</si>
  <si>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</si>
  <si>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</si>
  <si>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</si>
  <si>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</si>
  <si>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</si>
  <si>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</si>
  <si>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</si>
  <si>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</si>
  <si>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</si>
  <si>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</si>
  <si>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</si>
  <si>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</si>
  <si>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</si>
  <si>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</si>
  <si>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</si>
  <si>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</si>
  <si>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</si>
  <si>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</si>
  <si>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</si>
  <si>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</si>
  <si>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</si>
  <si>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</si>
  <si>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</si>
  <si>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</si>
  <si>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</si>
  <si>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</si>
  <si>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</si>
  <si>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</si>
  <si>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</si>
  <si>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</si>
  <si>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</si>
  <si>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</si>
  <si>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</si>
  <si>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</si>
  <si>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</si>
  <si>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</si>
  <si>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</si>
  <si>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</si>
  <si>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</si>
  <si>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</si>
  <si>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</si>
  <si>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</si>
  <si>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</si>
  <si>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</si>
  <si>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</si>
  <si>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</si>
  <si>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</si>
  <si>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</si>
  <si>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</si>
  <si>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</si>
  <si>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</si>
  <si>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</si>
  <si>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</si>
  <si>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</si>
  <si>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</si>
  <si>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</si>
  <si>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</si>
  <si>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</si>
  <si>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</si>
  <si>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</si>
  <si>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</si>
  <si>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</si>
  <si>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</si>
  <si>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</si>
  <si>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</si>
  <si>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</si>
  <si>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</si>
  <si>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</si>
  <si>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</si>
  <si>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</si>
  <si>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</si>
  <si>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</si>
  <si>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</si>
  <si>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</si>
  <si>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</si>
  <si>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</si>
  <si>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</si>
  <si>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</si>
  <si>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</si>
  <si>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</si>
  <si>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</si>
  <si>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</si>
  <si>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</si>
  <si>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</si>
  <si>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</si>
  <si>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</si>
  <si>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</si>
  <si>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</si>
  <si>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</si>
  <si>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</si>
  <si>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</si>
  <si>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</si>
  <si>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</si>
  <si>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</si>
  <si>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</si>
  <si>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</si>
  <si>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</si>
  <si>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</si>
  <si>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</si>
  <si>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</si>
  <si>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</si>
  <si>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</si>
  <si>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</si>
  <si>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</si>
  <si>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</si>
  <si>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</si>
  <si>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</si>
  <si>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</si>
  <si>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</si>
  <si>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</si>
  <si>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</si>
  <si>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</si>
  <si>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</si>
  <si>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</si>
  <si>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</si>
  <si>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</si>
  <si>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</si>
  <si>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</si>
  <si>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</si>
  <si>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</si>
  <si>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</si>
  <si>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</si>
  <si>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</si>
  <si>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</si>
  <si>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</si>
  <si>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</si>
  <si>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</si>
  <si>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</si>
  <si>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</si>
  <si>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</si>
  <si>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</si>
  <si>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</si>
  <si>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</si>
  <si>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</si>
  <si>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</si>
  <si>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</si>
  <si>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</si>
  <si>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</si>
  <si>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</si>
  <si>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</si>
  <si>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</si>
  <si>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</si>
  <si>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</si>
  <si>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</si>
  <si>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</si>
  <si>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</si>
  <si>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</si>
  <si>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</si>
  <si>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</si>
  <si>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</si>
  <si>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</si>
  <si>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</si>
  <si>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</si>
  <si>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</si>
  <si>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</si>
  <si>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</si>
  <si>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</si>
  <si>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</si>
  <si>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</si>
  <si>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</si>
  <si>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</si>
  <si>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</si>
  <si>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</si>
  <si>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</si>
  <si>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</si>
  <si>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</si>
  <si>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</si>
  <si>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</si>
  <si>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</si>
  <si>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</si>
  <si>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</si>
  <si>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</si>
  <si>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</si>
  <si>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</si>
  <si>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</si>
  <si>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</si>
  <si>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</si>
  <si>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</si>
  <si>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</si>
  <si>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</si>
  <si>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</si>
  <si>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</si>
  <si>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</si>
  <si>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</si>
  <si>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</si>
  <si>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</si>
  <si>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</si>
  <si>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</si>
  <si>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</si>
  <si>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</si>
  <si>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</si>
  <si>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</si>
  <si>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</si>
  <si>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</si>
  <si>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</si>
  <si>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</si>
  <si>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</si>
  <si>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</si>
  <si>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</si>
  <si>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</si>
  <si>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</si>
  <si>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</si>
  <si>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</si>
  <si>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</si>
  <si>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</si>
  <si>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</si>
  <si>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</si>
  <si>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</si>
  <si>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</si>
  <si>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</si>
  <si>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</si>
  <si>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</si>
  <si>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</si>
  <si>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</si>
  <si>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</si>
  <si>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</si>
  <si>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</si>
  <si>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</si>
  <si>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</si>
  <si>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</si>
  <si>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</si>
  <si>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</si>
  <si>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</si>
  <si>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</si>
  <si>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</si>
  <si>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</si>
  <si>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</si>
  <si>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</si>
  <si>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</si>
  <si>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</si>
  <si>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</si>
  <si>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</si>
  <si>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</si>
  <si>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</si>
  <si>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</si>
  <si>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</si>
  <si>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</si>
  <si>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</si>
  <si>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</si>
  <si>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</si>
  <si>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</si>
  <si>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</si>
  <si>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</si>
  <si>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</si>
  <si>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</si>
  <si>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</si>
  <si>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</si>
  <si>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</si>
  <si>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</si>
  <si>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</si>
  <si>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</si>
  <si>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</si>
  <si>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</si>
  <si>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</si>
  <si>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</si>
  <si>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</si>
  <si>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</si>
  <si>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</si>
  <si>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</si>
  <si>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</si>
  <si>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</si>
  <si>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</si>
  <si>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</si>
  <si>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</si>
  <si>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</si>
  <si>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</si>
  <si>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</si>
  <si>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</si>
  <si>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</si>
  <si>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</si>
  <si>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</si>
  <si>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</si>
  <si>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</si>
  <si>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</si>
  <si>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</si>
  <si>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</si>
  <si>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</si>
  <si>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</si>
  <si>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</si>
  <si>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</si>
  <si>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</si>
  <si>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</si>
  <si>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</si>
  <si>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</si>
  <si>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</si>
  <si>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</si>
  <si>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</si>
  <si>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</si>
  <si>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</si>
  <si>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</si>
  <si>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</si>
  <si>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</si>
  <si>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</si>
  <si>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</si>
  <si>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</si>
  <si>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</si>
  <si>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</si>
  <si>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</si>
  <si>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</si>
  <si>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</si>
  <si>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</si>
  <si>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</si>
  <si>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</si>
  <si>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</si>
  <si>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</si>
  <si>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</si>
  <si>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</si>
  <si>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</si>
  <si>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</si>
  <si>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</si>
  <si>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</si>
  <si>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</si>
  <si>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</si>
  <si>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</si>
  <si>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</si>
  <si>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</si>
  <si>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</si>
  <si>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</si>
  <si>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</si>
  <si>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</si>
  <si>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</si>
  <si>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</si>
  <si>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</si>
  <si>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</si>
  <si>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</si>
  <si>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</si>
  <si>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</si>
  <si>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</si>
  <si>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</si>
  <si>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</si>
  <si>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</si>
  <si>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</si>
  <si>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</si>
  <si>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</si>
  <si>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</si>
  <si>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</si>
  <si>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</si>
  <si>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</si>
  <si>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</si>
  <si>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</si>
  <si>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</si>
  <si>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</si>
  <si>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</si>
  <si>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</si>
  <si>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</si>
  <si>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</si>
  <si>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</si>
  <si>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</si>
  <si>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</si>
  <si>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</si>
  <si>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</si>
  <si>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</si>
  <si>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</si>
  <si>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</si>
  <si>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</si>
  <si>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</si>
  <si>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</si>
  <si>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</si>
  <si>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</si>
  <si>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</si>
  <si>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</si>
  <si>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</si>
  <si>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</si>
  <si>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</si>
  <si>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</si>
  <si>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</si>
  <si>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</si>
  <si>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</si>
  <si>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</si>
  <si>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</si>
  <si>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</si>
  <si>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</si>
  <si>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</si>
  <si>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</si>
  <si>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</si>
  <si>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</si>
  <si>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</si>
  <si>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</si>
  <si>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</si>
  <si>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</si>
  <si>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</si>
  <si>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</si>
  <si>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</si>
  <si>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</si>
  <si>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</si>
  <si>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</si>
  <si>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</si>
  <si>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</si>
  <si>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</si>
  <si>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</si>
  <si>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</si>
  <si>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</si>
  <si>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</si>
  <si>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</si>
  <si>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</si>
  <si>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</si>
  <si>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</si>
  <si>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</si>
  <si>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</si>
  <si>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</si>
  <si>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</si>
  <si>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</si>
  <si>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</si>
  <si>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</si>
  <si>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</si>
  <si>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</si>
  <si>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</si>
  <si>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</si>
  <si>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</si>
  <si>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</si>
  <si>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</si>
  <si>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</si>
  <si>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</si>
  <si>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</si>
  <si>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</si>
  <si>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</si>
  <si>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</si>
  <si>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</si>
  <si>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</si>
  <si>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</si>
  <si>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</si>
  <si>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</si>
  <si>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</si>
  <si>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</si>
  <si>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</si>
  <si>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</si>
  <si>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</si>
  <si>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</si>
  <si>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</si>
  <si>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</si>
  <si>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</si>
  <si>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</si>
  <si>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</si>
  <si>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</si>
  <si>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</si>
  <si>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</si>
  <si>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</si>
  <si>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</si>
  <si>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</si>
  <si>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</si>
  <si>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</si>
  <si>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</si>
  <si>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</si>
  <si>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</si>
  <si>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</si>
  <si>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</si>
  <si>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</si>
  <si>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</si>
  <si>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</si>
  <si>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</si>
  <si>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</si>
  <si>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</si>
  <si>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</si>
  <si>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</si>
  <si>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</si>
  <si>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</si>
  <si>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</si>
  <si>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</si>
  <si>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</si>
  <si>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</si>
  <si>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</si>
  <si>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</si>
  <si>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</si>
  <si>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</si>
  <si>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</si>
  <si>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</si>
  <si>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</si>
  <si>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</si>
  <si>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</si>
  <si>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</si>
  <si>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</si>
  <si>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</si>
  <si>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</si>
  <si>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</si>
  <si>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</si>
  <si>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</si>
  <si>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</si>
  <si>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</si>
  <si>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</si>
  <si>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</si>
  <si>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</si>
  <si>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</si>
  <si>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</si>
  <si>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</si>
  <si>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</si>
  <si>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</si>
  <si>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</si>
  <si>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</si>
  <si>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</si>
  <si>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</si>
  <si>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</si>
  <si>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</si>
  <si>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</si>
  <si>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</si>
  <si>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</si>
  <si>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</si>
  <si>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</si>
  <si>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</si>
  <si>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</si>
  <si>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</si>
  <si>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</si>
  <si>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</si>
  <si>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</si>
  <si>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</si>
  <si>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</si>
  <si>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</si>
  <si>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</si>
  <si>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</si>
  <si>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</si>
  <si>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</si>
  <si>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</si>
  <si>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</si>
  <si>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</si>
  <si>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</si>
  <si>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</si>
  <si>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</si>
  <si>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</si>
  <si>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</si>
  <si>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</si>
  <si>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</si>
  <si>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</si>
  <si>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</si>
  <si>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</si>
  <si>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</si>
  <si>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</si>
  <si>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</si>
  <si>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</si>
  <si>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</si>
  <si>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</si>
  <si>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</si>
  <si>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</si>
  <si>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</si>
  <si>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</si>
  <si>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</si>
  <si>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</si>
  <si>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</si>
  <si>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</si>
  <si>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</si>
  <si>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</si>
  <si>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</si>
  <si>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</si>
  <si>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</si>
  <si>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</si>
  <si>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</si>
  <si>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</si>
  <si>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</si>
  <si>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</si>
  <si>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</si>
  <si>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</si>
  <si>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</si>
  <si>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</si>
  <si>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</si>
  <si>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</si>
  <si>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</si>
  <si>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</si>
  <si>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</si>
  <si>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</si>
  <si>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</si>
  <si>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</si>
  <si>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</si>
  <si>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</si>
  <si>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</si>
  <si>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</si>
  <si>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</si>
  <si>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</si>
  <si>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</si>
  <si>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</si>
  <si>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</si>
  <si>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</si>
  <si>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</si>
  <si>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</si>
  <si>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</si>
  <si>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</si>
  <si>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</si>
  <si>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</si>
  <si>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</si>
  <si>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</si>
  <si>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</si>
  <si>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</si>
  <si>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</si>
  <si>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</si>
  <si>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</si>
  <si>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</si>
  <si>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</si>
  <si>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</si>
  <si>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</si>
  <si>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</si>
  <si>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</si>
  <si>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</si>
  <si>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</si>
  <si>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</si>
  <si>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</si>
  <si>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</si>
  <si>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</si>
  <si>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</si>
  <si>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</si>
  <si>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</si>
  <si>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</si>
  <si>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</si>
  <si>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</si>
  <si>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</si>
  <si>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</si>
  <si>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</si>
  <si>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</si>
  <si>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</si>
  <si>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</si>
  <si>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</si>
  <si>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</si>
  <si>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</si>
  <si>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</si>
  <si>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</si>
  <si>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</si>
  <si>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</si>
  <si>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</si>
  <si>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</si>
  <si>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</si>
  <si>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</si>
  <si>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</si>
  <si>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</si>
  <si>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</si>
  <si>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</si>
  <si>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</si>
  <si>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</si>
  <si>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</si>
  <si>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</si>
  <si>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</si>
  <si>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</si>
  <si>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</si>
  <si>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</si>
  <si>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</si>
  <si>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</si>
  <si>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</si>
  <si>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</si>
  <si>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</si>
  <si>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</si>
  <si>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</si>
  <si>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</si>
  <si>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</si>
  <si>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</si>
  <si>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</si>
  <si>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</si>
  <si>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</si>
  <si>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</si>
  <si>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</si>
  <si>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</si>
  <si>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</si>
  <si>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</si>
  <si>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</si>
  <si>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</si>
  <si>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</si>
  <si>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</si>
  <si>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</si>
  <si>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</si>
  <si>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</si>
  <si>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</si>
  <si>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</si>
  <si>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</si>
  <si>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</si>
  <si>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</si>
  <si>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</si>
  <si>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</si>
  <si>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</si>
  <si>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</si>
  <si>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</si>
  <si>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</si>
  <si>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</si>
  <si>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</si>
  <si>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</si>
  <si>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</si>
  <si>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</si>
  <si>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</si>
  <si>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</si>
  <si>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</si>
  <si>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</si>
  <si>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</si>
  <si>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</si>
  <si>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</si>
  <si>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</si>
  <si>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</si>
  <si>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</si>
  <si>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</si>
  <si>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</si>
  <si>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</si>
  <si>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</si>
  <si>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</si>
  <si>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</si>
  <si>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</si>
  <si>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</si>
  <si>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</si>
  <si>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</si>
  <si>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</si>
  <si>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</si>
  <si>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</si>
  <si>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</si>
  <si>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</si>
  <si>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</si>
  <si>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</si>
  <si>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</si>
  <si>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</si>
  <si>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</si>
  <si>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</si>
  <si>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</si>
  <si>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</si>
  <si>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</si>
  <si>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</si>
  <si>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</si>
  <si>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</si>
  <si>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</si>
  <si>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</si>
  <si>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</si>
  <si>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</si>
  <si>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</si>
  <si>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</si>
  <si>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</si>
  <si>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</si>
  <si>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</si>
  <si>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</si>
  <si>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</si>
  <si>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</si>
  <si>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</si>
  <si>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</si>
  <si>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</si>
  <si>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</si>
  <si>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</si>
  <si>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</si>
  <si>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</si>
  <si>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</si>
  <si>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</si>
  <si>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</si>
  <si>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</si>
  <si>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</si>
  <si>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</si>
  <si>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</si>
  <si>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</si>
  <si>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</si>
  <si>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</si>
  <si>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</si>
  <si>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</si>
  <si>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</si>
  <si>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</si>
  <si>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</si>
  <si>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</si>
  <si>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</si>
  <si>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</si>
  <si>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</si>
  <si>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</si>
  <si>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</si>
  <si>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</si>
  <si>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</si>
  <si>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</si>
  <si>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</si>
  <si>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</si>
  <si>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</si>
  <si>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</si>
  <si>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</si>
  <si>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</si>
  <si>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</si>
  <si>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</si>
  <si>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</si>
  <si>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</si>
  <si>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</si>
  <si>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</si>
  <si>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</si>
  <si>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</si>
  <si>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</si>
  <si>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</si>
  <si>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</si>
  <si>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</si>
  <si>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</si>
  <si>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</si>
  <si>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</si>
  <si>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</si>
  <si>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</si>
  <si>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</si>
  <si>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</si>
  <si>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</si>
  <si>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</si>
  <si>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</si>
  <si>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</si>
  <si>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</si>
  <si>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</si>
  <si>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</si>
  <si>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</si>
  <si>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</si>
  <si>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</si>
  <si>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</si>
  <si>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</si>
  <si>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</si>
  <si>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</si>
  <si>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</si>
  <si>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</si>
  <si>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</si>
  <si>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</si>
  <si>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</si>
  <si>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</si>
  <si>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</si>
  <si>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</si>
  <si>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</si>
  <si>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</si>
  <si>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</si>
  <si>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</si>
  <si>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</si>
  <si>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</si>
  <si>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</si>
  <si>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</si>
  <si>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</si>
  <si>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</si>
  <si>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</si>
  <si>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</si>
  <si>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</si>
  <si>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</si>
  <si>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</si>
  <si>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</si>
  <si>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</si>
  <si>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</si>
  <si>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</si>
  <si>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</si>
  <si>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</si>
  <si>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</si>
  <si>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</si>
  <si>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</si>
  <si>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</si>
  <si>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</si>
  <si>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</si>
  <si>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</si>
  <si>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</si>
  <si>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</si>
  <si>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</si>
  <si>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</si>
  <si>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</si>
  <si>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</si>
  <si>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</si>
  <si>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</si>
  <si>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</si>
  <si>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</si>
  <si>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</si>
  <si>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</si>
  <si>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</si>
  <si>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</si>
  <si>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</si>
  <si>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</si>
  <si>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</si>
  <si>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</si>
  <si>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</si>
  <si>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</si>
  <si>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</si>
  <si>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</si>
  <si>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</si>
  <si>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</si>
  <si>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</si>
  <si>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</si>
  <si>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</si>
  <si>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</si>
  <si>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</si>
  <si>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</si>
  <si>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</si>
  <si>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</si>
  <si>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</si>
  <si>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</si>
  <si>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</si>
  <si>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</si>
  <si>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</si>
  <si>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</si>
  <si>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</si>
  <si>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</si>
  <si>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</si>
  <si>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</si>
  <si>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</si>
  <si>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</si>
  <si>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</si>
  <si>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</si>
  <si>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</si>
  <si>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</si>
  <si>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</si>
  <si>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</si>
  <si>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</si>
  <si>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</si>
  <si>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</si>
  <si>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</si>
  <si>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</si>
  <si>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</si>
  <si>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</si>
  <si>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</si>
  <si>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</si>
  <si>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</si>
  <si>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</si>
  <si>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</si>
  <si>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</si>
  <si>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</si>
  <si>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</si>
  <si>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</si>
  <si>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</si>
  <si>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</si>
  <si>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</si>
  <si>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</si>
  <si>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</si>
  <si>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</si>
  <si>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</si>
  <si>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</si>
  <si>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</si>
  <si>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</si>
  <si>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</si>
  <si>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</si>
  <si>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</si>
  <si>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</si>
  <si>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</si>
  <si>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</si>
  <si>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</si>
  <si>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</si>
  <si>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</si>
  <si>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</si>
  <si>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</si>
  <si>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</si>
  <si>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</si>
  <si>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</si>
  <si>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</si>
  <si>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</si>
  <si>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</si>
  <si>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</si>
  <si>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</si>
  <si>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</si>
  <si>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</si>
  <si>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</si>
  <si>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</si>
  <si>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</si>
  <si>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</si>
  <si>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</si>
  <si>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</si>
  <si>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</si>
  <si>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</si>
  <si>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</si>
  <si>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</si>
  <si>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</si>
  <si>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</si>
  <si>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</si>
  <si>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</si>
  <si>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</si>
  <si>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</si>
  <si>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</si>
  <si>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</si>
  <si>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</si>
  <si>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</si>
  <si>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</si>
  <si>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</si>
  <si>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</si>
  <si>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</si>
  <si>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</si>
  <si>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</si>
  <si>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</si>
  <si>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</si>
  <si>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</si>
  <si>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</si>
  <si>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</si>
  <si>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</si>
  <si>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</si>
  <si>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</si>
  <si>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</si>
  <si>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</si>
  <si>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</si>
  <si>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</si>
  <si>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</si>
  <si>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</si>
  <si>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</si>
  <si>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</si>
  <si>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</si>
  <si>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</si>
  <si>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</si>
  <si>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</si>
  <si>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</si>
  <si>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</si>
  <si>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</si>
  <si>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</si>
  <si>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</si>
  <si>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</si>
  <si>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</si>
  <si>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</si>
  <si>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</si>
  <si>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</si>
  <si>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</si>
  <si>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</si>
  <si>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</si>
  <si>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</si>
  <si>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</si>
  <si>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</si>
  <si>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</si>
  <si>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</si>
  <si>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</si>
  <si>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</si>
  <si>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</si>
  <si>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</si>
  <si>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</si>
  <si>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</si>
  <si>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</si>
  <si>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</si>
  <si>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</si>
  <si>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</si>
  <si>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</si>
  <si>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</si>
  <si>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</si>
  <si>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</si>
  <si>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</si>
  <si>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</si>
  <si>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</si>
  <si>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</si>
  <si>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</si>
  <si>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</si>
  <si>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</si>
  <si>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</si>
  <si>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</si>
  <si>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</si>
  <si>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</si>
  <si>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</si>
  <si>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</si>
  <si>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</si>
  <si>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</si>
  <si>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</si>
  <si>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</si>
  <si>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</si>
  <si>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</si>
  <si>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</si>
  <si>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</si>
  <si>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</si>
  <si>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</si>
  <si>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</si>
  <si>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</si>
  <si>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</si>
  <si>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</si>
  <si>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</si>
  <si>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</si>
  <si>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</si>
  <si>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</si>
  <si>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</si>
  <si>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</si>
  <si>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</si>
  <si>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</si>
  <si>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</si>
  <si>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</si>
  <si>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</si>
  <si>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</si>
  <si>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</si>
  <si>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</si>
  <si>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</si>
  <si>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</si>
  <si>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</si>
  <si>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</si>
  <si>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</si>
  <si>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</si>
  <si>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</si>
  <si>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</si>
  <si>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</si>
  <si>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</si>
  <si>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</si>
  <si>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</si>
  <si>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</si>
  <si>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</si>
  <si>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</si>
  <si>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</si>
  <si>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</si>
  <si>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</si>
  <si>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</si>
  <si>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</si>
  <si>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</si>
  <si>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</si>
  <si>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</si>
  <si>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</si>
  <si>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</si>
  <si>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</si>
  <si>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</si>
  <si>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</si>
  <si>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</si>
  <si>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</si>
  <si>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</si>
  <si>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</si>
  <si>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</si>
  <si>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</si>
  <si>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</si>
  <si>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</si>
  <si>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</si>
  <si>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</si>
  <si>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</si>
  <si>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</si>
  <si>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</si>
  <si>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</si>
  <si>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</si>
  <si>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</si>
  <si>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</si>
  <si>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</si>
  <si>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</si>
  <si>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</si>
  <si>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</si>
  <si>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</si>
  <si>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</si>
  <si>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</si>
  <si>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</si>
  <si>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</si>
  <si>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</si>
  <si>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</si>
  <si>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</si>
  <si>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</si>
  <si>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</si>
  <si>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</si>
  <si>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</si>
  <si>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</si>
  <si>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</si>
  <si>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</si>
  <si>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</si>
  <si>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</si>
  <si>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</si>
  <si>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</si>
  <si>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</si>
  <si>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</si>
  <si>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</si>
  <si>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</si>
  <si>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</si>
  <si>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</si>
  <si>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</si>
  <si>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</si>
  <si>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</si>
  <si>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</si>
  <si>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</si>
  <si>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</si>
  <si>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</si>
  <si>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</si>
  <si>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</si>
  <si>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</si>
  <si>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</si>
  <si>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</si>
  <si>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</si>
  <si>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</si>
  <si>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</si>
  <si>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</si>
  <si>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</si>
  <si>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</si>
  <si>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</si>
  <si>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</si>
  <si>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</si>
  <si>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</si>
  <si>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</si>
  <si>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</si>
  <si>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</si>
  <si>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</si>
  <si>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</si>
  <si>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</si>
  <si>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</si>
  <si>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</si>
  <si>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</si>
  <si>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</si>
  <si>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</si>
  <si>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</si>
  <si>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</si>
  <si>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</si>
  <si>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</si>
  <si>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</si>
  <si>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</si>
  <si>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</si>
  <si>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</si>
  <si>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</si>
  <si>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</si>
  <si>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</si>
  <si>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</si>
  <si>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</si>
  <si>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</si>
  <si>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</si>
  <si>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</si>
  <si>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</si>
  <si>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</si>
  <si>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</si>
  <si>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</si>
  <si>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</si>
  <si>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</si>
  <si>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</si>
  <si>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</si>
  <si>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</si>
  <si>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</si>
  <si>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</si>
  <si>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</si>
  <si>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</si>
  <si>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</si>
  <si>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</si>
  <si>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</si>
  <si>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</si>
  <si>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</si>
  <si>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</si>
  <si>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</si>
  <si>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</si>
  <si>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</si>
  <si>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</si>
  <si>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</si>
  <si>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</si>
  <si>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</si>
  <si>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</si>
  <si>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</si>
  <si>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</si>
  <si>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</si>
  <si>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</si>
  <si>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</si>
  <si>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</si>
  <si>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</si>
  <si>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</si>
  <si>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</si>
  <si>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</si>
  <si>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</si>
  <si>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</si>
  <si>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</si>
  <si>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</si>
  <si>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</si>
  <si>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</si>
  <si>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</si>
  <si>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</si>
  <si>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</si>
  <si>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</si>
  <si>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</si>
  <si>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</si>
  <si>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</si>
  <si>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</si>
  <si>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</si>
  <si>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</si>
  <si>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</si>
  <si>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</si>
  <si>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</si>
  <si>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</si>
  <si>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</si>
  <si>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</si>
  <si>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</si>
  <si>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</si>
  <si>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</si>
  <si>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</si>
  <si>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</si>
  <si>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</si>
  <si>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</si>
  <si>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</si>
  <si>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</si>
  <si>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</si>
  <si>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</si>
  <si>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</si>
  <si>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</si>
  <si>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</si>
  <si>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</si>
  <si>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</si>
  <si>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</si>
  <si>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</si>
  <si>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</si>
  <si>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</si>
  <si>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</si>
  <si>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</si>
  <si>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</si>
  <si>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</si>
  <si>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</si>
  <si>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</si>
  <si>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</si>
  <si>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</si>
  <si>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</si>
  <si>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</si>
  <si>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</si>
  <si>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</si>
  <si>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</si>
  <si>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</si>
  <si>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</si>
  <si>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</si>
  <si>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</si>
  <si>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</si>
  <si>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</si>
  <si>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</si>
  <si>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</si>
  <si>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</si>
  <si>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</si>
  <si>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</si>
  <si>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</si>
  <si>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</si>
  <si>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</si>
  <si>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</si>
  <si>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</si>
  <si>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</si>
  <si>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</si>
  <si>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</si>
  <si>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</si>
  <si>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</si>
  <si>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</si>
  <si>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</si>
  <si>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</si>
  <si>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</si>
  <si>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</si>
  <si>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</si>
  <si>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</si>
  <si>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</si>
  <si>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</si>
  <si>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</si>
  <si>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</si>
  <si>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</si>
  <si>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</si>
  <si>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</si>
  <si>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</si>
  <si>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</si>
  <si>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</si>
  <si>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</si>
  <si>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</si>
  <si>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</si>
  <si>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</si>
  <si>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</si>
  <si>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</si>
  <si>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</si>
  <si>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</si>
  <si>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</si>
  <si>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</si>
  <si>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</si>
  <si>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</si>
  <si>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</si>
  <si>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</si>
  <si>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</si>
  <si>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</si>
  <si>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</si>
  <si>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</si>
  <si>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</si>
  <si>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</si>
  <si>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</si>
  <si>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</si>
  <si>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</si>
  <si>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</si>
  <si>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</si>
  <si>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</si>
  <si>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</si>
  <si>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</si>
  <si>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</si>
  <si>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</si>
  <si>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</si>
  <si>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</si>
  <si>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</si>
  <si>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</si>
  <si>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</si>
  <si>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</si>
  <si>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</si>
  <si>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</si>
  <si>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</si>
  <si>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</si>
  <si>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</si>
  <si>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</si>
  <si>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</si>
  <si>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</si>
  <si>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</si>
  <si>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</si>
  <si>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</si>
  <si>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</si>
  <si>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</si>
  <si>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</si>
  <si>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</si>
  <si>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</si>
  <si>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</si>
  <si>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</si>
  <si>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</si>
  <si>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</si>
  <si>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</si>
  <si>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</si>
  <si>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</si>
  <si>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</si>
  <si>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</si>
  <si>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</si>
  <si>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</si>
  <si>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</si>
  <si>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</si>
  <si>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</si>
  <si>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</si>
  <si>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</si>
  <si>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</si>
  <si>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</si>
  <si>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</si>
  <si>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</si>
  <si>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</si>
  <si>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</si>
  <si>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</si>
  <si>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</si>
  <si>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</si>
  <si>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</si>
  <si>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</si>
  <si>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</si>
  <si>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</si>
  <si>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</si>
  <si>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</si>
  <si>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</si>
  <si>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</si>
  <si>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</si>
  <si>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</si>
  <si>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</si>
  <si>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</si>
  <si>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</si>
  <si>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</si>
  <si>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</si>
  <si>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</si>
  <si>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</si>
  <si>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</si>
  <si>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</si>
  <si>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</si>
  <si>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</si>
  <si>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</si>
  <si>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</si>
  <si>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</si>
  <si>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</si>
  <si>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</si>
  <si>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</si>
  <si>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</si>
  <si>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</si>
  <si>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</si>
  <si>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</si>
  <si>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</si>
  <si>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</si>
  <si>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</si>
  <si>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</si>
  <si>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</si>
  <si>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</si>
  <si>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</si>
  <si>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</si>
  <si>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</si>
  <si>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</si>
  <si>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</si>
  <si>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</si>
  <si>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</si>
  <si>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</si>
  <si>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</si>
  <si>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</si>
  <si>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</si>
  <si>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</si>
  <si>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</si>
  <si>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</si>
  <si>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</si>
  <si>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</si>
  <si>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</si>
  <si>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</si>
  <si>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</si>
  <si>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</si>
  <si>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</si>
  <si>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</si>
  <si>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</si>
  <si>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</si>
  <si>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</si>
  <si>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</si>
  <si>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</si>
  <si>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</si>
  <si>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</si>
  <si>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</si>
  <si>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</si>
  <si>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</si>
  <si>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</si>
  <si>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</si>
  <si>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</si>
  <si>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</si>
  <si>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</si>
  <si>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</si>
  <si>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</si>
  <si>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</si>
  <si>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</si>
  <si>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</si>
  <si>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</si>
  <si>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</si>
  <si>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</si>
  <si>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</si>
  <si>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</si>
  <si>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</si>
  <si>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</si>
  <si>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</si>
  <si>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</si>
  <si>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</si>
  <si>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</si>
  <si>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</si>
  <si>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</si>
  <si>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</si>
  <si>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</si>
  <si>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</si>
  <si>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</si>
  <si>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</si>
  <si>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</si>
  <si>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</si>
  <si>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</si>
  <si>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</si>
  <si>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</si>
  <si>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</si>
  <si>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</si>
  <si>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</si>
  <si>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</si>
  <si>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</si>
  <si>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</si>
  <si>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</si>
  <si>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</si>
  <si>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</si>
  <si>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</si>
  <si>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</si>
  <si>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</si>
  <si>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</si>
  <si>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</si>
  <si>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</si>
  <si>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</si>
  <si>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</si>
  <si>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</si>
  <si>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</si>
  <si>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</si>
  <si>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</si>
  <si>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</si>
  <si>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</si>
  <si>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</si>
  <si>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</si>
  <si>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</si>
  <si>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</si>
  <si>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</si>
  <si>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</si>
  <si>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</si>
  <si>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</si>
  <si>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</si>
  <si>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</si>
  <si>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</si>
  <si>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</si>
  <si>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</si>
  <si>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</si>
  <si>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</si>
  <si>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</si>
  <si>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</si>
  <si>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</si>
  <si>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</si>
  <si>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</si>
  <si>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</si>
  <si>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</si>
  <si>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</si>
  <si>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</si>
  <si>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</si>
  <si>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</si>
  <si>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</si>
  <si>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</si>
  <si>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</si>
  <si>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</si>
  <si>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</si>
  <si>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</si>
  <si>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</si>
  <si>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</si>
  <si>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</si>
  <si>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</si>
  <si>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</si>
  <si>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</si>
  <si>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</si>
  <si>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</si>
  <si>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</si>
  <si>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</si>
  <si>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</si>
  <si>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</si>
  <si>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</si>
  <si>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</si>
  <si>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</si>
  <si>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</si>
  <si>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</si>
  <si>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</si>
  <si>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</si>
  <si>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</si>
  <si>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</si>
  <si>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</si>
  <si>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</si>
  <si>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</si>
  <si>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</si>
  <si>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</si>
  <si>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</si>
  <si>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</si>
  <si>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</si>
  <si>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</si>
  <si>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</si>
  <si>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</si>
  <si>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</si>
  <si>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</si>
  <si>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</si>
  <si>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</si>
  <si>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</si>
  <si>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</si>
  <si>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</si>
  <si>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</si>
  <si>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</si>
  <si>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</si>
  <si>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</si>
  <si>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</si>
  <si>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</si>
  <si>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</si>
  <si>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</si>
  <si>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</si>
  <si>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</si>
  <si>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</si>
  <si>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</si>
  <si>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</si>
  <si>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</si>
  <si>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</si>
  <si>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</si>
  <si>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</si>
  <si>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</si>
  <si>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</si>
  <si>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</si>
  <si>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</si>
  <si>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</si>
  <si>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</si>
  <si>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</si>
  <si>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</si>
  <si>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</si>
  <si>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</si>
  <si>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</si>
  <si>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</si>
  <si>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</si>
  <si>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</si>
  <si>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</si>
  <si>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</si>
  <si>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</si>
  <si>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</si>
  <si>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</si>
  <si>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</si>
  <si>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</si>
  <si>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</si>
  <si>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</si>
  <si>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</si>
  <si>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</si>
  <si>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</si>
  <si>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</si>
  <si>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</si>
  <si>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</si>
  <si>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</si>
  <si>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</si>
  <si>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</si>
  <si>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</si>
  <si>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</si>
  <si>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</si>
  <si>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</si>
  <si>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</si>
  <si>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</si>
  <si>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</si>
  <si>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</si>
  <si>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</si>
  <si>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</si>
  <si>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</si>
  <si>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</si>
  <si>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</si>
  <si>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</si>
  <si>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</si>
  <si>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</si>
  <si>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</si>
  <si>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</si>
  <si>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</si>
  <si>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</si>
  <si>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</si>
  <si>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</si>
  <si>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</si>
  <si>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</si>
  <si>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</si>
  <si>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</si>
  <si>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</si>
  <si>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</si>
  <si>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</si>
  <si>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</si>
  <si>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</si>
  <si>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</si>
  <si>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</si>
  <si>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</si>
  <si>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</si>
  <si>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</si>
  <si>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</si>
  <si>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</si>
  <si>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</si>
  <si>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</si>
  <si>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</si>
  <si>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</si>
  <si>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</si>
  <si>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</si>
  <si>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</si>
  <si>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</si>
  <si>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</si>
  <si>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</si>
  <si>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</si>
  <si>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</si>
  <si>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</si>
  <si>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</si>
  <si>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</si>
  <si>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</si>
  <si>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</si>
  <si>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</si>
  <si>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</si>
  <si>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</si>
  <si>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</si>
  <si>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</si>
  <si>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</si>
  <si>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</si>
  <si>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</si>
  <si>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</si>
  <si>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</si>
  <si>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</si>
  <si>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</si>
  <si>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</si>
  <si>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</si>
  <si>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</si>
  <si>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</si>
  <si>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</si>
  <si>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</si>
  <si>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</si>
  <si>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</si>
  <si>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</si>
  <si>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</si>
  <si>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</si>
  <si>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</si>
  <si>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</si>
  <si>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</si>
  <si>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</si>
  <si>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</si>
  <si>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</si>
  <si>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</si>
  <si>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</si>
  <si>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</si>
  <si>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</si>
  <si>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</si>
  <si>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</si>
  <si>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</si>
  <si>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</si>
  <si>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</si>
  <si>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</si>
  <si>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</si>
  <si>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</si>
  <si>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</si>
  <si>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</si>
  <si>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</si>
  <si>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</si>
  <si>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</si>
  <si>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</si>
  <si>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</si>
  <si>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</si>
  <si>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</si>
  <si>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</si>
  <si>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</si>
  <si>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</si>
  <si>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</si>
  <si>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</si>
  <si>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</si>
  <si>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</si>
  <si>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</si>
  <si>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</si>
  <si>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</si>
  <si>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</si>
  <si>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</si>
  <si>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</si>
  <si>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</si>
  <si>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</si>
  <si>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</si>
  <si>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</si>
  <si>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</si>
  <si>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</si>
  <si>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</si>
  <si>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</si>
  <si>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</si>
  <si>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</si>
  <si>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</si>
  <si>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</si>
  <si>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</si>
  <si>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</si>
  <si>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</si>
  <si>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</si>
  <si>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</si>
  <si>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</si>
  <si>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</si>
  <si>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</si>
  <si>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</si>
  <si>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</si>
  <si>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</si>
  <si>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</si>
  <si>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</si>
  <si>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</si>
  <si>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</si>
  <si>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</si>
  <si>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</si>
  <si>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</si>
  <si>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</si>
  <si>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</si>
  <si>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</si>
  <si>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</si>
  <si>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</si>
  <si>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</si>
  <si>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</si>
  <si>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</si>
  <si>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</si>
  <si>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</si>
  <si>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</si>
  <si>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</si>
  <si>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</si>
  <si>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</si>
  <si>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</si>
  <si>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</si>
  <si>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</si>
  <si>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</si>
  <si>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</si>
  <si>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</si>
  <si>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</si>
  <si>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</si>
  <si>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</si>
  <si>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</si>
  <si>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</si>
  <si>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</si>
  <si>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</si>
  <si>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</si>
  <si>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</si>
  <si>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</si>
  <si>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</si>
  <si>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</si>
  <si>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</si>
  <si>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</si>
  <si>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</si>
  <si>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</si>
  <si>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</si>
  <si>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</si>
  <si>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</si>
  <si>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</si>
  <si>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</si>
  <si>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</si>
  <si>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</si>
  <si>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</si>
  <si>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</si>
  <si>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</si>
  <si>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</si>
  <si>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</si>
  <si>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</si>
  <si>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</si>
  <si>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</si>
  <si>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</si>
  <si>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</si>
  <si>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</si>
  <si>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</si>
  <si>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</si>
  <si>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</si>
  <si>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</si>
  <si>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</si>
  <si>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</si>
  <si>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</si>
  <si>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</si>
  <si>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</si>
  <si>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</si>
  <si>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</si>
  <si>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</si>
  <si>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</si>
  <si>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</si>
  <si>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</si>
  <si>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</si>
  <si>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</si>
  <si>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</si>
  <si>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</si>
  <si>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</si>
  <si>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</si>
  <si>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</si>
  <si>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</si>
  <si>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</si>
  <si>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</si>
  <si>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</si>
  <si>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</si>
  <si>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</si>
  <si>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</si>
  <si>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</si>
  <si>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</si>
  <si>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</si>
  <si>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</si>
  <si>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</si>
  <si>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</si>
  <si>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</si>
  <si>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</si>
  <si>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</si>
  <si>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</si>
  <si>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</si>
  <si>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</si>
  <si>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</si>
  <si>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</si>
  <si>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</si>
  <si>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</si>
  <si>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</si>
  <si>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</si>
  <si>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</si>
  <si>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</si>
  <si>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</si>
  <si>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</si>
  <si>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</si>
  <si>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</si>
  <si>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</si>
  <si>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</si>
  <si>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</si>
  <si>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</si>
  <si>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</si>
  <si>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</si>
  <si>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</si>
  <si>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</si>
  <si>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</si>
  <si>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</si>
  <si>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</si>
  <si>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</si>
  <si>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</si>
  <si>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</si>
  <si>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</si>
  <si>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</si>
  <si>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</si>
  <si>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</si>
  <si>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</si>
  <si>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</si>
  <si>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</si>
  <si>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</si>
  <si>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</si>
  <si>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</si>
  <si>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</si>
  <si>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</si>
  <si>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</si>
  <si>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</si>
  <si>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</si>
  <si>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</si>
  <si>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</si>
  <si>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</si>
  <si>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</si>
  <si>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</si>
  <si>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</si>
  <si>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</si>
  <si>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</si>
  <si>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</si>
  <si>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</si>
  <si>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</si>
  <si>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</si>
  <si>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</si>
  <si>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</si>
  <si>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</si>
  <si>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</si>
  <si>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</si>
  <si>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</si>
  <si>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</si>
  <si>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</si>
  <si>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</si>
  <si>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</si>
  <si>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</si>
  <si>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</si>
  <si>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</si>
  <si>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</si>
  <si>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</si>
  <si>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</si>
  <si>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</si>
  <si>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</si>
  <si>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</si>
  <si>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</si>
  <si>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</si>
  <si>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</si>
  <si>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</si>
  <si>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</si>
  <si>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</si>
  <si>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</si>
  <si>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</si>
  <si>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</si>
  <si>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</si>
  <si>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</si>
  <si>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</si>
  <si>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</si>
  <si>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</si>
  <si>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</si>
  <si>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</si>
  <si>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</si>
  <si>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</si>
  <si>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</si>
  <si>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</si>
  <si>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</si>
  <si>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</si>
  <si>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</si>
  <si>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</si>
  <si>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</si>
  <si>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</si>
  <si>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</si>
  <si>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</si>
  <si>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</si>
  <si>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</si>
  <si>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</si>
  <si>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</si>
  <si>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</si>
  <si>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</si>
  <si>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</si>
  <si>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</si>
  <si>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</si>
  <si>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</si>
  <si>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</si>
  <si>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</si>
  <si>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</si>
  <si>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</si>
  <si>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</si>
  <si>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</si>
  <si>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</si>
  <si>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</si>
  <si>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</si>
  <si>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</si>
  <si>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</si>
  <si>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</si>
  <si>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</si>
  <si>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</si>
  <si>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</si>
  <si>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</si>
  <si>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</si>
  <si>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</si>
  <si>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</si>
  <si>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</si>
  <si>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</si>
  <si>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</si>
  <si>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</si>
  <si>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</si>
  <si>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</si>
  <si>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</si>
  <si>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</si>
  <si>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</si>
  <si>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</si>
  <si>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</si>
  <si>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</si>
  <si>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</si>
  <si>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</si>
  <si>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</si>
  <si>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</si>
  <si>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</si>
  <si>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</si>
  <si>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</si>
  <si>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</si>
  <si>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</si>
  <si>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</si>
  <si>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</si>
  <si>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</si>
  <si>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</si>
  <si>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</si>
  <si>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</si>
  <si>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</si>
  <si>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</si>
  <si>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</si>
  <si>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</si>
  <si>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</si>
  <si>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</si>
  <si>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</si>
  <si>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</si>
  <si>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</si>
  <si>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</si>
  <si>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</si>
  <si>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</si>
  <si>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</si>
  <si>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</si>
  <si>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</si>
  <si>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</si>
  <si>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</si>
  <si>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</si>
  <si>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</si>
  <si>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</si>
  <si>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</si>
  <si>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</si>
  <si>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</si>
  <si>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</si>
  <si>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</si>
  <si>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</si>
  <si>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</si>
  <si>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</si>
  <si>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</si>
  <si>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</si>
  <si>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</si>
  <si>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</si>
  <si>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</si>
  <si>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</si>
  <si>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</si>
  <si>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</si>
  <si>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</si>
  <si>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</si>
  <si>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</si>
  <si>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</si>
  <si>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</si>
  <si>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</si>
  <si>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</si>
  <si>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</si>
  <si>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</si>
  <si>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</si>
  <si>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</si>
  <si>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</si>
  <si>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</si>
  <si>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</si>
  <si>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</si>
  <si>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</si>
  <si>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</si>
  <si>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</si>
  <si>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</si>
  <si>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</si>
  <si>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</si>
  <si>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</si>
  <si>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</si>
  <si>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</si>
  <si>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</si>
  <si>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</si>
  <si>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</si>
  <si>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</si>
  <si>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</si>
  <si>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</si>
  <si>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</si>
  <si>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</si>
  <si>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</si>
  <si>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</si>
  <si>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</si>
  <si>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</si>
  <si>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</si>
  <si>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</si>
  <si>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</si>
  <si>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</si>
  <si>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</si>
  <si>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</si>
  <si>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</si>
  <si>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</si>
  <si>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</si>
  <si>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</si>
  <si>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</si>
  <si>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</si>
  <si>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</si>
  <si>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</si>
  <si>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</si>
  <si>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</si>
  <si>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</si>
  <si>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</si>
  <si>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</si>
  <si>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</si>
  <si>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</si>
  <si>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</si>
  <si>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</si>
  <si>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</si>
  <si>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</si>
  <si>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</si>
  <si>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</si>
  <si>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</si>
  <si>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</si>
  <si>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</si>
  <si>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</si>
  <si>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</si>
  <si>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</si>
  <si>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</si>
  <si>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</si>
  <si>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</si>
  <si>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</si>
  <si>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</si>
  <si>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</si>
  <si>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</si>
  <si>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</si>
  <si>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</si>
  <si>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</si>
  <si>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</si>
  <si>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</si>
  <si>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</si>
  <si>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</si>
  <si>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</si>
  <si>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</si>
  <si>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</si>
  <si>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</si>
  <si>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</si>
  <si>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</si>
  <si>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</si>
  <si>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</si>
  <si>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</si>
  <si>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</si>
  <si>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</si>
  <si>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</si>
  <si>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</si>
  <si>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</si>
  <si>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</si>
  <si>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</si>
  <si>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</si>
  <si>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</si>
  <si>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</si>
  <si>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</si>
  <si>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</si>
  <si>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</si>
  <si>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</si>
  <si>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</si>
  <si>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</si>
  <si>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</si>
  <si>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</si>
  <si>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</si>
  <si>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</si>
  <si>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</si>
  <si>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</si>
  <si>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</si>
  <si>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</si>
  <si>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</si>
  <si>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</si>
  <si>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</si>
  <si>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</si>
  <si>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</si>
  <si>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</si>
  <si>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</si>
  <si>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</si>
  <si>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</si>
  <si>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</si>
  <si>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</si>
  <si>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</si>
  <si>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</si>
  <si>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</si>
  <si>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</si>
  <si>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</si>
  <si>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</si>
  <si>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</si>
  <si>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</si>
  <si>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</si>
  <si>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</si>
  <si>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</si>
  <si>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</si>
  <si>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</si>
  <si>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</si>
  <si>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</si>
  <si>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</si>
  <si>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</si>
  <si>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</si>
  <si>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</si>
  <si>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</si>
  <si>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</si>
  <si>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</si>
  <si>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</si>
  <si>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</si>
  <si>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</si>
  <si>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</si>
  <si>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</si>
  <si>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</si>
  <si>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</si>
  <si>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</si>
  <si>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</si>
  <si>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</si>
  <si>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</si>
  <si>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</si>
  <si>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</si>
  <si>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</si>
  <si>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</si>
  <si>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</si>
  <si>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</si>
  <si>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</si>
  <si>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</si>
  <si>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</si>
  <si>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</si>
  <si>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</si>
  <si>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</si>
  <si>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</si>
  <si>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</si>
  <si>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</si>
  <si>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</si>
  <si>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</si>
  <si>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</si>
  <si>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</si>
  <si>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</si>
  <si>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</si>
  <si>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</si>
  <si>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</si>
  <si>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</si>
  <si>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</si>
  <si>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</si>
  <si>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</si>
  <si>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</si>
  <si>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</si>
  <si>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</si>
  <si>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</si>
  <si>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</si>
  <si>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</si>
  <si>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</si>
  <si>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</si>
  <si>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</si>
  <si>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</si>
  <si>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</si>
  <si>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</si>
  <si>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</si>
  <si>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</si>
  <si>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</si>
  <si>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</si>
  <si>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</si>
  <si>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</si>
  <si>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</si>
  <si>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</si>
  <si>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</si>
  <si>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</si>
  <si>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</si>
  <si>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</si>
  <si>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</si>
  <si>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</si>
  <si>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</si>
  <si>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</si>
  <si>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</si>
  <si>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</si>
  <si>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</si>
  <si>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</si>
  <si>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</si>
  <si>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</si>
  <si>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</si>
  <si>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</si>
  <si>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</si>
  <si>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</si>
  <si>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</si>
  <si>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</si>
  <si>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</si>
  <si>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</si>
  <si>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</si>
  <si>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</si>
  <si>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</si>
  <si>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</si>
  <si>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</si>
  <si>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</si>
  <si>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</si>
  <si>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</si>
  <si>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</si>
  <si>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</si>
  <si>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</si>
  <si>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</si>
  <si>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</si>
  <si>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</si>
  <si>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</si>
  <si>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</si>
  <si>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</si>
  <si>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</si>
  <si>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</si>
  <si>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</si>
  <si>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</si>
  <si>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</si>
  <si>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</si>
  <si>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</si>
  <si>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</si>
  <si>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</si>
  <si>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</si>
  <si>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</si>
  <si>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</si>
  <si>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</si>
  <si>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</si>
  <si>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</si>
  <si>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</si>
  <si>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</si>
  <si>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</si>
  <si>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</si>
  <si>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</si>
  <si>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</si>
  <si>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</si>
  <si>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</si>
  <si>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</si>
  <si>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</si>
  <si>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</si>
  <si>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</si>
  <si>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</si>
  <si>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</si>
  <si>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</si>
  <si>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</si>
  <si>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</si>
  <si>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</si>
  <si>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</si>
  <si>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</si>
  <si>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</si>
  <si>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</si>
  <si>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</si>
  <si>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</si>
  <si>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</si>
  <si>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</si>
  <si>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</si>
  <si>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</si>
  <si>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</si>
  <si>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</si>
  <si>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</si>
  <si>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</si>
  <si>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</si>
  <si>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</si>
  <si>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</si>
  <si>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</si>
  <si>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</si>
  <si>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</si>
  <si>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</si>
  <si>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</si>
  <si>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</si>
  <si>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</si>
  <si>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</si>
  <si>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</si>
  <si>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</si>
  <si>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</si>
  <si>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</si>
  <si>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</si>
  <si>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</si>
  <si>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</si>
  <si>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</si>
  <si>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</si>
  <si>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</si>
  <si>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</si>
  <si>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</si>
  <si>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</si>
  <si>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</si>
  <si>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</si>
  <si>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</si>
  <si>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</si>
  <si>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</si>
  <si>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</si>
  <si>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</si>
  <si>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</si>
  <si>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</si>
  <si>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</si>
  <si>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</si>
  <si>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</si>
  <si>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</si>
  <si>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</si>
  <si>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</si>
  <si>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</si>
  <si>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</si>
  <si>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</si>
  <si>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</si>
  <si>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</si>
  <si>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</si>
  <si>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</si>
  <si>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</si>
  <si>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</si>
  <si>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</si>
  <si>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</si>
  <si>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</si>
  <si>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</si>
  <si>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</si>
  <si>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</si>
  <si>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</si>
  <si>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</si>
  <si>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</si>
  <si>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</si>
  <si>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</si>
  <si>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</si>
  <si>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</si>
  <si>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</si>
  <si>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</si>
  <si>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</si>
  <si>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</si>
  <si>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</si>
  <si>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</si>
  <si>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</si>
  <si>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</si>
  <si>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</si>
  <si>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</si>
  <si>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</si>
  <si>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</si>
  <si>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</si>
  <si>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</si>
  <si>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</si>
  <si>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</si>
  <si>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</si>
  <si>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</si>
  <si>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</si>
  <si>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</si>
  <si>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</si>
  <si>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</si>
  <si>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</si>
  <si>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</si>
  <si>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</si>
  <si>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</si>
  <si>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</si>
  <si>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</si>
  <si>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</si>
  <si>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</si>
  <si>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</si>
  <si>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</si>
  <si>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</si>
  <si>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</si>
  <si>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</si>
  <si>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</si>
  <si>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</si>
  <si>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</si>
  <si>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</si>
  <si>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</si>
  <si>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</si>
  <si>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</si>
  <si>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</si>
  <si>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</si>
  <si>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</si>
  <si>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</si>
  <si>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</si>
  <si>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</si>
  <si>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</si>
  <si>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</si>
  <si>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</si>
  <si>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</si>
  <si>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</si>
  <si>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</si>
  <si>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</si>
  <si>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</si>
  <si>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</si>
  <si>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</si>
  <si>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</si>
  <si>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</si>
  <si>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</si>
  <si>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</si>
  <si>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</si>
  <si>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</si>
  <si>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</si>
  <si>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</si>
  <si>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</si>
  <si>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</si>
  <si>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</si>
  <si>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</si>
  <si>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</si>
  <si>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</si>
  <si>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</si>
  <si>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</si>
  <si>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</si>
  <si>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</si>
  <si>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</si>
  <si>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</si>
  <si>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</si>
  <si>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</si>
  <si>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</si>
  <si>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</si>
  <si>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</si>
  <si>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</si>
  <si>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</si>
  <si>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</si>
  <si>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</si>
  <si>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</si>
  <si>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</si>
  <si>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</si>
  <si>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</si>
  <si>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</si>
  <si>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</si>
  <si>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</si>
  <si>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</si>
  <si>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</si>
  <si>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</si>
  <si>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</si>
  <si>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</si>
  <si>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</si>
  <si>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</si>
  <si>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</si>
  <si>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</si>
  <si>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</si>
  <si>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</si>
  <si>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</si>
  <si>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</si>
  <si>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</si>
  <si>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</si>
  <si>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</si>
  <si>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</si>
  <si>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</si>
  <si>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</si>
  <si>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</si>
  <si>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</si>
  <si>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</si>
  <si>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</si>
  <si>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</si>
  <si>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</si>
  <si>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</si>
  <si>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</si>
  <si>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</si>
  <si>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</si>
  <si>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</si>
  <si>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</si>
  <si>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</si>
  <si>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</si>
  <si>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</si>
  <si>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</si>
  <si>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</si>
  <si>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</si>
  <si>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</si>
  <si>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</si>
  <si>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</si>
  <si>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</si>
  <si>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</si>
  <si>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</si>
  <si>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</si>
  <si>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</si>
  <si>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</si>
  <si>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</si>
  <si>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</si>
  <si>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</si>
  <si>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</si>
  <si>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</si>
  <si>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</si>
  <si>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</si>
  <si>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</si>
  <si>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</si>
  <si>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</si>
  <si>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</si>
  <si>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</si>
  <si>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</si>
  <si>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</si>
  <si>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</si>
  <si>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</si>
  <si>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</si>
  <si>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</si>
  <si>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</si>
  <si>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</si>
  <si>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</si>
  <si>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</si>
  <si>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</si>
  <si>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</si>
  <si>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</si>
  <si>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</si>
  <si>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</si>
  <si>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</si>
  <si>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</si>
  <si>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</si>
  <si>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</si>
  <si>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</si>
  <si>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</si>
  <si>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</si>
  <si>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</si>
  <si>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</si>
  <si>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</si>
  <si>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</si>
  <si>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</si>
  <si>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</si>
  <si>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</si>
  <si>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</si>
  <si>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</si>
  <si>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</si>
  <si>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</si>
  <si>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</si>
  <si>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</si>
  <si>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</si>
  <si>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</si>
  <si>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</si>
  <si>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</si>
  <si>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</si>
  <si>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</si>
  <si>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</si>
  <si>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</si>
  <si>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</si>
  <si>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</si>
  <si>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</si>
  <si>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</si>
  <si>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</si>
  <si>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</si>
  <si>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</si>
  <si>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</si>
  <si>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</si>
  <si>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</si>
  <si>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</si>
  <si>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</si>
  <si>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</si>
  <si>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</si>
  <si>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</si>
  <si>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</si>
  <si>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</si>
  <si>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</si>
  <si>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</si>
  <si>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</si>
  <si>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</si>
  <si>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</si>
  <si>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</si>
  <si>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</si>
  <si>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</si>
  <si>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</si>
  <si>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</si>
  <si>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</si>
  <si>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</si>
  <si>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</si>
  <si>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</si>
  <si>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</si>
  <si>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</si>
  <si>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</si>
  <si>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</si>
  <si>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</si>
  <si>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</si>
  <si>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</si>
  <si>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</si>
  <si>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</si>
  <si>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</si>
  <si>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</si>
  <si>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</si>
  <si>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</si>
  <si>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</si>
  <si>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</si>
  <si>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</si>
  <si>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</si>
  <si>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</si>
  <si>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</si>
  <si>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</si>
  <si>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</si>
  <si>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</si>
  <si>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</si>
  <si>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</si>
  <si>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</si>
  <si>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</si>
  <si>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</si>
  <si>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</si>
  <si>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</si>
  <si>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</si>
  <si>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</si>
  <si>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</si>
  <si>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</si>
  <si>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</si>
  <si>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</si>
  <si>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</si>
  <si>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</si>
  <si>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</si>
  <si>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</si>
  <si>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</si>
  <si>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</si>
  <si>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</si>
  <si>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</si>
  <si>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</si>
  <si>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</si>
  <si>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</si>
  <si>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</si>
  <si>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</si>
  <si>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</si>
  <si>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</si>
  <si>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</si>
  <si>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</si>
  <si>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</si>
  <si>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</si>
  <si>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</si>
  <si>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</si>
  <si>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</si>
  <si>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</si>
  <si>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</si>
  <si>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</si>
  <si>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</si>
  <si>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</si>
  <si>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</si>
  <si>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</si>
  <si>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</si>
  <si>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</si>
  <si>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</si>
  <si>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</si>
  <si>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</si>
  <si>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</si>
  <si>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</si>
  <si>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</si>
  <si>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</si>
  <si>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</si>
  <si>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</si>
  <si>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</si>
  <si>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</si>
  <si>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</si>
  <si>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</si>
  <si>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</si>
  <si>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</si>
  <si>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</si>
  <si>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</si>
  <si>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</si>
  <si>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</si>
  <si>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</si>
  <si>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</si>
  <si>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</si>
  <si>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</si>
  <si>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</si>
  <si>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</si>
  <si>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</si>
  <si>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</si>
  <si>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</si>
  <si>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</si>
  <si>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</si>
  <si>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</si>
  <si>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</si>
  <si>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</si>
  <si>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</si>
  <si>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</si>
  <si>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</si>
  <si>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</si>
  <si>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</si>
  <si>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</si>
  <si>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</si>
  <si>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</si>
  <si>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</si>
  <si>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</si>
  <si>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</si>
  <si>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</si>
  <si>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</si>
  <si>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</si>
  <si>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</si>
  <si>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</si>
  <si>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</si>
  <si>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</si>
  <si>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</si>
  <si>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</si>
  <si>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</si>
  <si>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</si>
  <si>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</si>
  <si>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</si>
  <si>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</si>
  <si>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</si>
  <si>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</si>
  <si>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</si>
  <si>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</si>
  <si>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</si>
  <si>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</si>
  <si>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</si>
  <si>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</si>
  <si>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</si>
  <si>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</si>
  <si>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</si>
  <si>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</si>
  <si>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</si>
  <si>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</si>
  <si>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</si>
  <si>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</si>
  <si>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</si>
  <si>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</si>
  <si>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</si>
  <si>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</si>
  <si>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</si>
  <si>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</si>
  <si>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</si>
  <si>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</si>
  <si>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</si>
  <si>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</si>
  <si>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</si>
  <si>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</si>
  <si>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</si>
  <si>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</si>
  <si>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</si>
  <si>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</si>
  <si>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</si>
  <si>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</si>
  <si>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</si>
  <si>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</si>
  <si>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</si>
  <si>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</si>
  <si>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</si>
  <si>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</si>
  <si>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</si>
  <si>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</si>
  <si>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</si>
  <si>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</si>
  <si>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</si>
  <si>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</si>
  <si>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</si>
  <si>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</si>
  <si>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</si>
  <si>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</si>
  <si>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</si>
  <si>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</si>
  <si>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</si>
  <si>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</si>
  <si>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</si>
  <si>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</si>
  <si>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</si>
  <si>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</si>
  <si>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</si>
  <si>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</si>
  <si>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</si>
  <si>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</si>
  <si>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</si>
  <si>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</si>
  <si>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</si>
  <si>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</si>
  <si>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</si>
  <si>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</si>
  <si>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</si>
  <si>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</si>
  <si>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</si>
  <si>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</si>
  <si>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</si>
  <si>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</si>
  <si>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</si>
  <si>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</si>
  <si>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</si>
  <si>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</si>
  <si>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</si>
  <si>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</si>
  <si>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</si>
  <si>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</si>
  <si>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</si>
  <si>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</si>
  <si>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</si>
  <si>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</si>
  <si>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</si>
  <si>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</si>
  <si>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</si>
  <si>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</si>
  <si>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</si>
  <si>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</si>
  <si>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</si>
  <si>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</si>
  <si>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</si>
  <si>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</si>
  <si>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</si>
  <si>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</si>
  <si>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</si>
  <si>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</si>
  <si>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</si>
  <si>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</si>
  <si>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</si>
  <si>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</si>
  <si>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</si>
  <si>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</si>
  <si>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</si>
  <si>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</si>
  <si>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</si>
  <si>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</si>
  <si>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</si>
  <si>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</si>
  <si>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</si>
  <si>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</si>
  <si>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</si>
  <si>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</si>
  <si>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</si>
  <si>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</si>
  <si>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</si>
  <si>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</si>
  <si>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</si>
  <si>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</si>
  <si>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</si>
  <si>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</si>
  <si>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</si>
  <si>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</si>
  <si>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</si>
  <si>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</si>
  <si>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</si>
  <si>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</si>
  <si>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</si>
  <si>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</si>
  <si>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</si>
  <si>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</si>
  <si>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</si>
  <si>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</si>
  <si>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</si>
  <si>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</si>
  <si>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</si>
  <si>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</si>
  <si>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</si>
  <si>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</si>
  <si>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</si>
  <si>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</si>
  <si>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</si>
  <si>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</si>
  <si>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</si>
  <si>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</si>
  <si>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</si>
  <si>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</si>
  <si>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</si>
  <si>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</si>
  <si>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</si>
  <si>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</si>
  <si>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</si>
  <si>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</si>
  <si>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</si>
  <si>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</si>
  <si>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</si>
  <si>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</si>
  <si>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</si>
  <si>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</si>
  <si>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</si>
  <si>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</si>
  <si>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</si>
  <si>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</si>
  <si>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</si>
  <si>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</si>
  <si>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</si>
  <si>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</si>
  <si>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</si>
  <si>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</si>
  <si>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</si>
  <si>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</si>
  <si>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</si>
  <si>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</si>
  <si>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</si>
  <si>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</si>
  <si>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</si>
  <si>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</si>
  <si>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</si>
  <si>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</si>
  <si>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</si>
  <si>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</si>
  <si>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</si>
  <si>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</si>
  <si>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</si>
  <si>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</si>
  <si>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</si>
  <si>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</si>
  <si>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</si>
  <si>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</si>
  <si>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</si>
  <si>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</si>
  <si>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</si>
  <si>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</si>
  <si>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</si>
  <si>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</si>
  <si>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</si>
  <si>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</si>
  <si>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</si>
  <si>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</si>
  <si>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</si>
  <si>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</si>
  <si>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</si>
  <si>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</si>
  <si>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</si>
  <si>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</si>
  <si>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</si>
  <si>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</si>
  <si>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</si>
  <si>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</si>
  <si>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</si>
  <si>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</si>
  <si>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</si>
  <si>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</si>
  <si>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</si>
  <si>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</si>
  <si>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</si>
  <si>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</si>
  <si>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</si>
  <si>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</si>
  <si>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</si>
  <si>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</si>
  <si>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</si>
  <si>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</si>
  <si>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</si>
  <si>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</si>
  <si>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</si>
  <si>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</si>
  <si>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</si>
  <si>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</si>
  <si>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</si>
  <si>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</si>
  <si>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</si>
  <si>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</si>
  <si>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</si>
  <si>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</si>
  <si>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</si>
  <si>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</si>
  <si>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</si>
  <si>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</si>
  <si>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</si>
  <si>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</si>
  <si>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</si>
  <si>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</si>
  <si>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</si>
  <si>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</si>
  <si>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</si>
  <si>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</si>
  <si>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</si>
  <si>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</si>
  <si>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</si>
  <si>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</si>
  <si>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</si>
  <si>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</si>
  <si>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</si>
  <si>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</si>
  <si>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</si>
  <si>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</si>
  <si>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</si>
  <si>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</si>
  <si>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</si>
  <si>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</si>
  <si>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</si>
  <si>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</si>
  <si>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</si>
  <si>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</si>
  <si>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</si>
  <si>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</si>
  <si>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</si>
  <si>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</si>
  <si>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</si>
  <si>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</si>
  <si>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</si>
  <si>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</si>
  <si>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</si>
  <si>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</si>
  <si>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</si>
  <si>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</si>
  <si>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</si>
  <si>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</si>
  <si>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</si>
  <si>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</si>
  <si>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</si>
  <si>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</si>
  <si>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</si>
  <si>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</si>
  <si>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</si>
  <si>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</si>
  <si>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</si>
  <si>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</si>
  <si>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</si>
  <si>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</si>
  <si>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</si>
  <si>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</si>
  <si>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</si>
  <si>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</si>
  <si>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</si>
  <si>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</si>
  <si>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</si>
  <si>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</si>
  <si>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</si>
  <si>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</si>
  <si>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</si>
  <si>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</si>
  <si>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</si>
  <si>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</si>
  <si>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</si>
  <si>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</si>
  <si>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</si>
  <si>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</si>
  <si>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</si>
  <si>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</si>
  <si>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</si>
  <si>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</si>
  <si>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</si>
  <si>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</si>
  <si>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</si>
  <si>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</si>
  <si>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</si>
  <si>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</si>
  <si>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</si>
  <si>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</si>
  <si>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</si>
  <si>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</si>
  <si>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</si>
  <si>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</si>
  <si>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</si>
  <si>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</si>
  <si>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</si>
  <si>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</si>
  <si>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</si>
  <si>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</si>
  <si>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</si>
  <si>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</si>
  <si>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</si>
  <si>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</si>
  <si>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</si>
  <si>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</si>
  <si>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</si>
  <si>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</si>
  <si>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</si>
  <si>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</si>
  <si>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</si>
  <si>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</si>
  <si>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</si>
  <si>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</si>
  <si>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</si>
  <si>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</si>
  <si>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</si>
  <si>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</si>
  <si>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</si>
  <si>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</si>
  <si>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</si>
  <si>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</si>
  <si>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</si>
  <si>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</si>
  <si>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</si>
  <si>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</si>
  <si>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</si>
  <si>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</si>
  <si>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</si>
  <si>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</si>
  <si>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</si>
  <si>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</si>
  <si>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</si>
  <si>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</si>
  <si>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</si>
  <si>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</si>
  <si>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</si>
  <si>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</si>
  <si>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</si>
  <si>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</si>
  <si>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</si>
  <si>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</si>
  <si>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</si>
  <si>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</si>
  <si>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</si>
  <si>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</si>
  <si>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</si>
  <si>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</si>
  <si>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</si>
  <si>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</si>
  <si>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</si>
  <si>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</si>
  <si>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</si>
  <si>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</si>
  <si>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</si>
  <si>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</si>
  <si>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</si>
  <si>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</si>
  <si>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</si>
  <si>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</si>
  <si>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</si>
  <si>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</si>
  <si>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</si>
  <si>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</si>
  <si>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</si>
  <si>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</si>
  <si>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</si>
  <si>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</si>
  <si>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</si>
  <si>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</si>
  <si>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</si>
  <si>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</si>
  <si>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</si>
  <si>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</si>
  <si>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</si>
  <si>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</si>
  <si>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</si>
  <si>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</si>
  <si>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</si>
  <si>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</si>
  <si>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</si>
  <si>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</si>
  <si>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</si>
  <si>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</si>
  <si>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</si>
  <si>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</si>
  <si>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</si>
  <si>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</si>
  <si>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</si>
  <si>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</si>
  <si>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</si>
  <si>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</si>
  <si>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</si>
  <si>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</si>
  <si>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</si>
  <si>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</si>
  <si>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</si>
  <si>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</si>
  <si>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</si>
  <si>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</si>
  <si>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</si>
  <si>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</si>
  <si>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</si>
  <si>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</si>
  <si>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</si>
  <si>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</si>
  <si>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</si>
  <si>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</si>
  <si>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</si>
  <si>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</si>
  <si>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</si>
  <si>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</si>
  <si>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</si>
  <si>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</si>
  <si>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</si>
  <si>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</si>
  <si>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</si>
  <si>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</si>
  <si>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</si>
  <si>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</si>
  <si>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</si>
  <si>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</si>
  <si>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</si>
  <si>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</si>
  <si>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</si>
  <si>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</si>
  <si>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</si>
  <si>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</si>
  <si>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</si>
  <si>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</si>
  <si>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</si>
  <si>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</si>
  <si>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</si>
  <si>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</si>
  <si>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</si>
  <si>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</si>
  <si>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</si>
  <si>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</si>
  <si>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</si>
  <si>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</si>
  <si>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</si>
  <si>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</si>
  <si>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</si>
  <si>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</si>
  <si>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</si>
  <si>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</si>
  <si>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</si>
  <si>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</si>
  <si>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</si>
  <si>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</si>
  <si>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</si>
  <si>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</si>
  <si>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</si>
  <si>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</si>
  <si>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</si>
  <si>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</si>
  <si>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</si>
  <si>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</si>
  <si>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</si>
  <si>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</si>
  <si>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</si>
  <si>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</si>
  <si>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</si>
  <si>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</si>
  <si>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</si>
  <si>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</si>
  <si>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</si>
  <si>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</si>
  <si>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</si>
  <si>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</si>
  <si>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</si>
  <si>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</si>
  <si>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</si>
  <si>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</si>
  <si>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</si>
  <si>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</si>
  <si>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</si>
  <si>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</si>
  <si>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</si>
  <si>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</si>
  <si>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</si>
  <si>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</si>
  <si>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</si>
  <si>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</si>
  <si>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</si>
  <si>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</si>
  <si>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</si>
  <si>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</si>
  <si>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</si>
  <si>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</si>
  <si>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</si>
  <si>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</si>
  <si>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</si>
  <si>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</si>
  <si>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</si>
  <si>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</si>
  <si>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</si>
  <si>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</si>
  <si>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</si>
  <si>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</si>
  <si>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</si>
  <si>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</si>
  <si>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</si>
  <si>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</si>
  <si>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</si>
  <si>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</si>
  <si>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</si>
  <si>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</si>
  <si>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</si>
  <si>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</si>
  <si>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</si>
  <si>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</si>
  <si>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</si>
  <si>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</si>
  <si>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</si>
  <si>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</si>
  <si>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</si>
  <si>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</si>
  <si>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</si>
  <si>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</si>
  <si>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</si>
  <si>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</si>
  <si>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</si>
  <si>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</si>
  <si>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</si>
  <si>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</si>
  <si>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</si>
  <si>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</si>
  <si>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</si>
  <si>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</si>
  <si>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</si>
  <si>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</si>
  <si>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</si>
  <si>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</si>
  <si>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</si>
  <si>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</si>
  <si>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</si>
  <si>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</si>
  <si>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</si>
  <si>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</si>
  <si>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</si>
  <si>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</si>
  <si>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</si>
  <si>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</si>
  <si>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</si>
  <si>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</si>
  <si>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</si>
  <si>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</si>
  <si>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</si>
  <si>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</si>
  <si>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</si>
  <si>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</si>
  <si>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</si>
  <si>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</si>
  <si>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</si>
  <si>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</si>
  <si>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</si>
  <si>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</si>
  <si>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</si>
  <si>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</si>
  <si>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</si>
  <si>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</si>
  <si>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</si>
  <si>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</si>
  <si>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</si>
  <si>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</si>
  <si>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</si>
  <si>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</si>
  <si>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</si>
  <si>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</si>
  <si>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</si>
  <si>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</si>
  <si>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</si>
  <si>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</si>
  <si>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</si>
  <si>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</si>
  <si>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</si>
  <si>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</si>
  <si>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</si>
  <si>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</si>
  <si>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</si>
  <si>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</si>
  <si>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</si>
  <si>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</si>
  <si>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</si>
  <si>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</si>
  <si>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</si>
  <si>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</si>
  <si>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</si>
  <si>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</si>
  <si>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</si>
  <si>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</si>
  <si>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</si>
  <si>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</si>
  <si>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</si>
  <si>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</si>
  <si>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</si>
  <si>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</si>
  <si>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</si>
  <si>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</si>
  <si>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</si>
  <si>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</si>
  <si>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</si>
  <si>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</si>
  <si>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</si>
  <si>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</si>
  <si>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</si>
  <si>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</si>
  <si>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</si>
  <si>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</si>
  <si>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</si>
  <si>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</si>
  <si>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</si>
  <si>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</si>
  <si>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</si>
  <si>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</si>
  <si>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</si>
  <si>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</si>
  <si>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</si>
  <si>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</si>
  <si>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</si>
  <si>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</si>
  <si>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</si>
  <si>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</si>
  <si>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</si>
  <si>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</si>
  <si>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</si>
  <si>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</si>
  <si>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</si>
  <si>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</si>
  <si>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</si>
  <si>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</si>
  <si>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</si>
  <si>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</si>
  <si>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</si>
  <si>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</si>
  <si>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</si>
  <si>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</si>
  <si>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</si>
  <si>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</si>
  <si>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</si>
  <si>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</si>
  <si>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</si>
  <si>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</si>
  <si>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</si>
  <si>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</si>
  <si>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</si>
  <si>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</si>
  <si>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</si>
  <si>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</si>
  <si>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</si>
  <si>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</si>
  <si>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</si>
  <si>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</si>
  <si>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</si>
  <si>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</si>
  <si>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</si>
  <si>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</si>
  <si>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</si>
  <si>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</si>
  <si>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</si>
  <si>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</si>
  <si>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</si>
  <si>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</si>
  <si>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</si>
  <si>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</si>
  <si>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</si>
  <si>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</si>
  <si>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</si>
  <si>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</si>
  <si>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</si>
  <si>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</si>
  <si>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</si>
  <si>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</si>
  <si>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</si>
  <si>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</si>
  <si>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</si>
  <si>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</si>
  <si>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</si>
  <si>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</si>
  <si>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</si>
  <si>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</si>
  <si>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</si>
  <si>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</si>
  <si>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</si>
  <si>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</si>
  <si>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</si>
  <si>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</si>
  <si>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</si>
  <si>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</si>
  <si>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</si>
  <si>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</si>
  <si>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</si>
  <si>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</si>
  <si>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</si>
  <si>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</si>
  <si>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</si>
  <si>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</si>
  <si>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</si>
  <si>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</si>
  <si>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</si>
  <si>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</si>
  <si>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</si>
  <si>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</si>
  <si>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</si>
  <si>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</si>
  <si>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</si>
  <si>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</si>
  <si>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</si>
  <si>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</si>
  <si>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</si>
  <si>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</si>
  <si>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</si>
  <si>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</si>
  <si>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</si>
  <si>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</si>
  <si>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</si>
  <si>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</si>
  <si>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</si>
  <si>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</si>
  <si>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</si>
  <si>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</si>
  <si>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</si>
  <si>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</si>
  <si>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</si>
  <si>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</si>
  <si>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</si>
  <si>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</si>
  <si>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</si>
  <si>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</si>
  <si>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</si>
  <si>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</si>
  <si>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</si>
  <si>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</si>
  <si>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</si>
  <si>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</si>
  <si>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</si>
  <si>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</si>
  <si>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</si>
  <si>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</si>
  <si>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</si>
  <si>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</si>
  <si>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</si>
  <si>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</si>
  <si>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</si>
  <si>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</si>
  <si>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</si>
  <si>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</si>
  <si>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</si>
  <si>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</si>
  <si>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</si>
  <si>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</si>
  <si>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</si>
  <si>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</si>
  <si>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</si>
  <si>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</si>
  <si>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</si>
  <si>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</si>
  <si>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</si>
  <si>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</si>
  <si>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</si>
  <si>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</si>
  <si>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</si>
  <si>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</si>
  <si>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</si>
  <si>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</si>
  <si>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</si>
  <si>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</si>
  <si>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</si>
  <si>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</si>
  <si>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</si>
  <si>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</si>
  <si>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</si>
  <si>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</si>
  <si>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</si>
  <si>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</si>
  <si>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</si>
  <si>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</si>
  <si>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</si>
  <si>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</si>
  <si>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</si>
  <si>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</si>
  <si>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</si>
  <si>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</si>
  <si>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</si>
  <si>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</si>
  <si>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</si>
  <si>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</si>
  <si>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</si>
  <si>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</si>
  <si>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</si>
  <si>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</si>
  <si>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</si>
  <si>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</si>
  <si>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</si>
  <si>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</si>
  <si>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</si>
  <si>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</si>
  <si>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</si>
  <si>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</si>
  <si>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</si>
  <si>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</si>
  <si>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</si>
  <si>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</si>
  <si>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</si>
  <si>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</si>
  <si>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</si>
  <si>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</si>
  <si>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</si>
  <si>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</si>
  <si>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</si>
  <si>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</si>
  <si>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</si>
  <si>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</si>
  <si>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</si>
  <si>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</si>
  <si>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</si>
  <si>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</si>
  <si>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</si>
  <si>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</si>
  <si>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</si>
  <si>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</si>
  <si>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</si>
  <si>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</si>
  <si>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</si>
  <si>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</si>
  <si>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</si>
  <si>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</si>
  <si>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</si>
  <si>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</si>
  <si>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</si>
  <si>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</si>
  <si>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</si>
  <si>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</si>
  <si>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</si>
  <si>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</si>
  <si>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</si>
  <si>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</si>
  <si>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</si>
  <si>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</si>
  <si>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</si>
  <si>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</si>
  <si>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</si>
  <si>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</si>
  <si>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</si>
  <si>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</si>
  <si>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</si>
  <si>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</si>
  <si>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</si>
  <si>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</si>
  <si>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</si>
  <si>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</si>
  <si>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</si>
  <si>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</si>
  <si>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</si>
  <si>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</si>
  <si>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</si>
  <si>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</si>
  <si>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</si>
  <si>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</si>
  <si>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</si>
  <si>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</si>
  <si>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</si>
  <si>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</si>
  <si>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</si>
  <si>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</si>
  <si>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</si>
  <si>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</si>
  <si>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</si>
  <si>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</si>
  <si>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</si>
  <si>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</si>
  <si>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</si>
  <si>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</si>
  <si>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</si>
  <si>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</si>
  <si>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</si>
  <si>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</si>
  <si>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</si>
  <si>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</si>
  <si>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</si>
  <si>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</si>
  <si>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</si>
  <si>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</si>
  <si>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</si>
  <si>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</si>
  <si>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</si>
  <si>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</si>
  <si>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</si>
  <si>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</si>
  <si>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</si>
  <si>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</si>
  <si>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</si>
  <si>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</si>
  <si>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</si>
  <si>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</si>
  <si>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</si>
  <si>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</si>
  <si>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</si>
  <si>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</si>
  <si>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</si>
  <si>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</si>
  <si>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</si>
  <si>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</si>
  <si>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</si>
  <si>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</si>
  <si>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</si>
  <si>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</si>
  <si>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</si>
  <si>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</si>
  <si>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</si>
  <si>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</si>
  <si>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</si>
  <si>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</si>
  <si>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</si>
  <si>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</si>
  <si>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</si>
  <si>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</si>
  <si>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</si>
  <si>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</si>
  <si>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</si>
  <si>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</si>
  <si>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</si>
  <si>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</si>
  <si>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</si>
  <si>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</si>
  <si>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</si>
  <si>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</si>
  <si>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</si>
  <si>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</si>
  <si>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</si>
  <si>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</si>
  <si>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</si>
  <si>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</si>
  <si>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</si>
  <si>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</si>
  <si>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</si>
  <si>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</si>
  <si>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</si>
  <si>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</si>
  <si>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</si>
  <si>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</si>
  <si>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</si>
  <si>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</si>
  <si>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</si>
  <si>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</si>
  <si>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</si>
  <si>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</si>
  <si>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</si>
  <si>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</si>
  <si>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</si>
  <si>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</si>
  <si>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</si>
  <si>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</si>
  <si>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</si>
  <si>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</si>
  <si>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</si>
  <si>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</si>
  <si>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</si>
  <si>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</si>
  <si>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</si>
  <si>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</si>
  <si>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</si>
  <si>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</si>
  <si>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</si>
  <si>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</si>
  <si>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</si>
  <si>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</si>
  <si>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</si>
  <si>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</si>
  <si>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</si>
  <si>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</si>
  <si>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</si>
  <si>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</si>
  <si>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</si>
  <si>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</si>
  <si>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</si>
  <si>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</si>
  <si>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</si>
  <si>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</si>
  <si>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</si>
  <si>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</si>
  <si>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</si>
  <si>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</si>
  <si>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</si>
  <si>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</si>
  <si>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</si>
  <si>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</si>
  <si>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</si>
  <si>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</si>
  <si>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</si>
  <si>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</si>
  <si>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</si>
  <si>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</si>
  <si>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</si>
  <si>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</si>
  <si>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</si>
  <si>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</si>
  <si>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</si>
  <si>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</si>
  <si>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</si>
  <si>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</si>
  <si>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</si>
  <si>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</si>
  <si>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</si>
  <si>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</si>
  <si>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</si>
  <si>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</si>
  <si>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</si>
  <si>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</si>
  <si>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</si>
  <si>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</si>
  <si>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</si>
  <si>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</si>
  <si>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</si>
  <si>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</si>
  <si>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</si>
  <si>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</si>
  <si>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</si>
  <si>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</si>
  <si>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</si>
  <si>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</si>
  <si>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</si>
  <si>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</si>
  <si>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</si>
  <si>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</si>
  <si>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</si>
  <si>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</si>
  <si>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</si>
  <si>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</si>
  <si>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</si>
  <si>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</si>
  <si>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</si>
  <si>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</si>
  <si>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</si>
  <si>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</si>
  <si>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</si>
  <si>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</si>
  <si>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</si>
  <si>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</si>
  <si>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</si>
  <si>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</si>
  <si>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</si>
  <si>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</si>
  <si>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</si>
  <si>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</si>
  <si>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</si>
  <si>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</si>
  <si>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</si>
  <si>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</si>
  <si>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</si>
  <si>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</si>
  <si>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</si>
  <si>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</si>
  <si>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</si>
  <si>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</si>
  <si>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</si>
  <si>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</si>
  <si>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</si>
  <si>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</si>
  <si>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</si>
  <si>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</si>
  <si>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</si>
  <si>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</si>
  <si>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</si>
  <si>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</si>
  <si>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</si>
  <si>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</si>
  <si>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</si>
  <si>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</si>
  <si>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</si>
  <si>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</si>
  <si>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</si>
  <si>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</si>
  <si>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</si>
  <si>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</si>
  <si>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</si>
  <si>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</si>
  <si>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</si>
  <si>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</si>
  <si>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</si>
  <si>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</si>
  <si>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</si>
  <si>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</si>
  <si>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</si>
  <si>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</si>
  <si>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</si>
  <si>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</si>
  <si>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</si>
  <si>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</si>
  <si>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</si>
  <si>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</si>
  <si>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</si>
  <si>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</si>
  <si>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</si>
  <si>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</si>
  <si>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</si>
  <si>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</si>
  <si>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</si>
  <si>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</si>
  <si>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</si>
  <si>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</si>
  <si>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</si>
  <si>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</si>
  <si>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</si>
  <si>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</si>
  <si>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</si>
  <si>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</si>
  <si>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</si>
  <si>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</si>
  <si>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</si>
  <si>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</si>
  <si>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</si>
  <si>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</si>
  <si>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</si>
  <si>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</si>
  <si>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</si>
  <si>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</si>
  <si>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</si>
  <si>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</si>
  <si>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</si>
  <si>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</si>
  <si>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</si>
  <si>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</si>
  <si>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</si>
  <si>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</si>
  <si>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</si>
  <si>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</si>
  <si>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</si>
  <si>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</si>
  <si>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</si>
  <si>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</si>
  <si>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</si>
  <si>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</si>
  <si>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</si>
  <si>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</si>
  <si>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</si>
  <si>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</si>
  <si>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</si>
  <si>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</si>
  <si>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</si>
  <si>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</si>
  <si>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</si>
  <si>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</si>
  <si>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</si>
  <si>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</si>
  <si>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</si>
  <si>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</si>
  <si>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</si>
  <si>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</si>
  <si>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</si>
  <si>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</si>
  <si>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</si>
  <si>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</si>
  <si>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</si>
  <si>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</si>
  <si>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</si>
  <si>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</si>
  <si>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</si>
  <si>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</si>
  <si>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</si>
  <si>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</si>
  <si>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</si>
  <si>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</si>
  <si>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</si>
  <si>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</si>
  <si>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</si>
  <si>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</si>
  <si>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</si>
  <si>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</si>
  <si>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</si>
  <si>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</si>
  <si>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</si>
  <si>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</si>
  <si>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</si>
  <si>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</si>
  <si>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</si>
  <si>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</si>
  <si>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</si>
  <si>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</si>
  <si>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</si>
  <si>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</si>
  <si>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</si>
  <si>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</si>
  <si>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</si>
  <si>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</si>
  <si>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</si>
  <si>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</si>
  <si>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</si>
  <si>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</si>
  <si>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</si>
  <si>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</si>
  <si>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</si>
  <si>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</si>
  <si>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</si>
  <si>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</si>
  <si>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</si>
  <si>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</si>
  <si>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</si>
  <si>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</si>
  <si>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</si>
  <si>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</si>
  <si>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</si>
  <si>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</si>
  <si>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</si>
  <si>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</si>
  <si>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</si>
  <si>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</si>
  <si>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</si>
  <si>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</si>
  <si>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</si>
  <si>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</si>
  <si>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</si>
  <si>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</si>
  <si>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</si>
  <si>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</si>
  <si>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</si>
  <si>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</si>
  <si>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</si>
  <si>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</si>
  <si>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</si>
  <si>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</si>
  <si>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</si>
  <si>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</si>
  <si>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</si>
  <si>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</si>
  <si>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</si>
  <si>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</si>
  <si>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</si>
  <si>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</si>
  <si>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</si>
  <si>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</si>
  <si>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</si>
  <si>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</si>
  <si>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</si>
  <si>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</si>
  <si>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</si>
  <si>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</si>
  <si>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</si>
  <si>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</si>
  <si>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</si>
  <si>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</si>
  <si>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</si>
  <si>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</si>
  <si>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</si>
  <si>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</si>
  <si>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</si>
  <si>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</si>
  <si>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</si>
  <si>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</si>
  <si>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</si>
  <si>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</si>
  <si>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</si>
  <si>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</si>
  <si>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</si>
  <si>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</si>
  <si>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</si>
  <si>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</si>
  <si>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</si>
  <si>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</si>
  <si>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</si>
  <si>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</si>
  <si>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</si>
  <si>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</si>
  <si>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</si>
  <si>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</si>
  <si>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</si>
  <si>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</si>
  <si>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</si>
  <si>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</si>
  <si>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</si>
  <si>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</si>
  <si>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</si>
  <si>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</si>
  <si>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</si>
  <si>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</si>
  <si>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</si>
  <si>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</si>
  <si>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</si>
  <si>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</si>
  <si>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</si>
  <si>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</si>
  <si>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</si>
  <si>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</si>
  <si>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</si>
  <si>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</si>
  <si>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</si>
  <si>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</si>
  <si>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</si>
  <si>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</si>
  <si>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</si>
  <si>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</si>
  <si>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</si>
  <si>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</si>
  <si>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</si>
  <si>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</si>
  <si>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</si>
  <si>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</si>
  <si>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</si>
  <si>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</si>
  <si>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</si>
  <si>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</si>
  <si>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</si>
  <si>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</si>
  <si>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</si>
  <si>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</si>
  <si>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</si>
  <si>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</si>
  <si>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</si>
  <si>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</si>
  <si>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</si>
  <si>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</si>
  <si>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</si>
  <si>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</si>
  <si>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</si>
  <si>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</si>
  <si>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</si>
  <si>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</si>
  <si>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</si>
  <si>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</si>
  <si>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</si>
  <si>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</si>
  <si>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</si>
  <si>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</si>
  <si>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</si>
  <si>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</si>
  <si>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</si>
  <si>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</si>
  <si>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</si>
  <si>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</si>
  <si>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</si>
  <si>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</si>
  <si>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</si>
  <si>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</si>
  <si>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</si>
  <si>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</si>
  <si>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</si>
  <si>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</si>
  <si>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</si>
  <si>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</si>
  <si>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</si>
  <si>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</si>
  <si>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</si>
  <si>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</si>
  <si>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</si>
  <si>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</si>
  <si>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</si>
  <si>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2022-11-12 14:49:01</t>
  </si>
  <si>
    <t>2022-11-12 14:49:02</t>
  </si>
  <si>
    <t>2022-11-12 14:49:03</t>
  </si>
  <si>
    <t>2022-11-12 14:49:04</t>
  </si>
  <si>
    <t>2022-11-12 14:49:05</t>
  </si>
  <si>
    <t>2022-11-12 14:49:06</t>
  </si>
  <si>
    <t>2022-11-12 14:49:07</t>
  </si>
  <si>
    <t>2022-11-12 14:49:08</t>
  </si>
  <si>
    <t>2022-11-12 14:49:09</t>
  </si>
  <si>
    <t>2022-11-12 14:49:10</t>
  </si>
  <si>
    <t>2022-11-12 14:49:11</t>
  </si>
  <si>
    <t>2022-11-12 14:49:12</t>
  </si>
  <si>
    <t>2022-11-12 14:49:13</t>
  </si>
  <si>
    <t>2022-11-12 14:49:14</t>
  </si>
  <si>
    <t>2022-11-12 14:49:15</t>
  </si>
  <si>
    <t>2022-11-12 14:49:16</t>
  </si>
  <si>
    <t>2022-11-12 14:49:20</t>
  </si>
  <si>
    <t>2022-11-12 14:49:21</t>
  </si>
  <si>
    <t>2022-11-12 14:49:22</t>
  </si>
  <si>
    <t>2022-11-12 14:49:23</t>
  </si>
  <si>
    <t>2022-11-12 14:49:24</t>
  </si>
  <si>
    <t>2022-11-12 14:49:25</t>
  </si>
  <si>
    <t>2022-11-12 14:49:26</t>
  </si>
  <si>
    <t>2022-11-12 14:49:27</t>
  </si>
  <si>
    <t>2022-11-12 14:49:28</t>
  </si>
  <si>
    <t>2022-11-12 14:49:29</t>
  </si>
  <si>
    <t>2022-11-12 14:49:30</t>
  </si>
  <si>
    <t>2022-11-12 14:49:31</t>
  </si>
  <si>
    <t>2022-11-12 14:49:32</t>
  </si>
  <si>
    <t>2022-11-12 14:49:33</t>
  </si>
  <si>
    <t>2022-11-12 14:49:34</t>
  </si>
  <si>
    <t>2022-11-12 14:49:35</t>
  </si>
  <si>
    <t>2022-11-12 14:49:36</t>
  </si>
  <si>
    <t>2022-11-12 14:49:37</t>
  </si>
  <si>
    <t>2022-11-12 14:49:38</t>
  </si>
  <si>
    <t>2022-11-12 14:49:39</t>
  </si>
  <si>
    <t>2022-11-12 14:49:40</t>
  </si>
  <si>
    <t>2022-11-12 14:49:41</t>
  </si>
  <si>
    <t>2022-11-12 14:49:42</t>
  </si>
  <si>
    <t>2022-11-12 14:49:43</t>
  </si>
  <si>
    <t>2022-11-12 14:49:44</t>
  </si>
  <si>
    <t>2022-11-12 14:49:45</t>
  </si>
  <si>
    <t>2022-11-12 14:49:46</t>
  </si>
  <si>
    <t>2022-11-12 14:49:47</t>
  </si>
  <si>
    <t>2022-11-12 14:49:48</t>
  </si>
  <si>
    <t>2022-11-12 14:49:49</t>
  </si>
  <si>
    <t>2022-11-12 14:49:50</t>
  </si>
  <si>
    <t>2022-11-12 14:49:51</t>
  </si>
  <si>
    <t>2022-11-12 14:49:52</t>
  </si>
  <si>
    <t>2022-11-12 14:49:53</t>
  </si>
  <si>
    <t>2022-11-12 14:49:54</t>
  </si>
  <si>
    <t>2022-11-12 14:49:55</t>
  </si>
  <si>
    <t>2022-11-12 14:49:56</t>
  </si>
  <si>
    <t>2022-11-12 14:49:57</t>
  </si>
  <si>
    <t>2022-11-12 14:49:58</t>
  </si>
  <si>
    <t>2022-11-12 14:49:59</t>
  </si>
  <si>
    <t>2022-11-12 14:50:00</t>
  </si>
  <si>
    <t>2022-11-12 14:50:01</t>
  </si>
  <si>
    <t>2022-11-12 14:50:02</t>
  </si>
  <si>
    <t>2022-11-12 14:50:03</t>
  </si>
  <si>
    <t>2022-11-12 14:50:04</t>
  </si>
  <si>
    <t>2022-11-12 14:50:05</t>
  </si>
  <si>
    <t>2022-11-12 14:50:07</t>
  </si>
  <si>
    <t>2022-11-12 14:50:08</t>
  </si>
  <si>
    <t>2022-11-12 14:50:09</t>
  </si>
  <si>
    <t>2022-11-12 14:50:10</t>
  </si>
  <si>
    <t>2022-11-12 14:50:11</t>
  </si>
  <si>
    <t>2022-11-12 14:50:12</t>
  </si>
  <si>
    <t>2022-11-12 14:50:13</t>
  </si>
  <si>
    <t>2022-11-12 14:50:14</t>
  </si>
  <si>
    <t>2022-11-12 14:50:15</t>
  </si>
  <si>
    <t>2022-11-12 14:50:16</t>
  </si>
  <si>
    <t>2022-11-12 14:50:17</t>
  </si>
  <si>
    <t>2022-11-12 14:50:18</t>
  </si>
  <si>
    <t>2022-11-12 14:50:19</t>
  </si>
  <si>
    <t>2022-11-12 14:50:20</t>
  </si>
  <si>
    <t>2022-11-12 14:52:24</t>
  </si>
  <si>
    <t>2022-11-12 14:52:25</t>
  </si>
  <si>
    <t>2022-11-12 14:52:26</t>
  </si>
  <si>
    <t>2022-11-12 14:52:27</t>
  </si>
  <si>
    <t>2022-11-12 14:52:28</t>
  </si>
  <si>
    <t>2022-11-12 14:52:29</t>
  </si>
  <si>
    <t>2022-11-12 14:52:30</t>
  </si>
  <si>
    <t>2022-11-12 14:52:31</t>
  </si>
  <si>
    <t>2022-11-12 14:52:32</t>
  </si>
  <si>
    <t>2022-11-12 14:52:33</t>
  </si>
  <si>
    <t>2022-11-12 14:52:34</t>
  </si>
  <si>
    <t>2022-11-12 14:52:35</t>
  </si>
  <si>
    <t>2022-11-12 14:52:36</t>
  </si>
  <si>
    <t>2022-11-12 14:52:38</t>
  </si>
  <si>
    <t>2022-11-12 14:52:39</t>
  </si>
  <si>
    <t>2022-11-12 14:52:40</t>
  </si>
  <si>
    <t>2022-11-12 14:52:41</t>
  </si>
  <si>
    <t>2022-11-12 14:52:42</t>
  </si>
  <si>
    <t>2022-11-12 14:52:43</t>
  </si>
  <si>
    <t>2022-11-12 14:52:44</t>
  </si>
  <si>
    <t>2022-11-12 14:52:45</t>
  </si>
  <si>
    <t>2022-11-12 14:52:46</t>
  </si>
  <si>
    <t>2022-11-12 14:52:47</t>
  </si>
  <si>
    <t>2022-11-12 14:52:48</t>
  </si>
  <si>
    <t>2022-11-12 14:52:50</t>
  </si>
  <si>
    <t>2022-11-12 14:52:51</t>
  </si>
  <si>
    <t>2022-11-12 14:52:52</t>
  </si>
  <si>
    <t>2022-11-12 14:52:53</t>
  </si>
  <si>
    <t>2022-11-12 14:52:54</t>
  </si>
  <si>
    <t>2022-11-12 14:52:55</t>
  </si>
  <si>
    <t>2022-11-12 14:52:56</t>
  </si>
  <si>
    <t>2022-11-12 14:52:57</t>
  </si>
  <si>
    <t>2022-11-12 14:52:58</t>
  </si>
  <si>
    <t>2022-11-12 14:52:59</t>
  </si>
  <si>
    <t>2022-11-12 14:53:00</t>
  </si>
  <si>
    <t>2022-11-12 14:53:01</t>
  </si>
  <si>
    <t>2022-11-12 14:53:02</t>
  </si>
  <si>
    <t>2022-11-12 14:53:03</t>
  </si>
  <si>
    <t>2022-11-12 14:53:04</t>
  </si>
  <si>
    <t>2022-11-12 14:53:05</t>
  </si>
  <si>
    <t>2022-11-12 14:53:06</t>
  </si>
  <si>
    <t>2022-11-12 14:53:07</t>
  </si>
  <si>
    <t>2022-11-12 14:53:08</t>
  </si>
  <si>
    <t>2022-11-12 14:53:09</t>
  </si>
  <si>
    <t>2022-11-12 14:53:10</t>
  </si>
  <si>
    <t>2022-11-12 14:53:11</t>
  </si>
  <si>
    <t>2022-11-12 14:53:12</t>
  </si>
  <si>
    <t>2022-11-12 14:53:13</t>
  </si>
  <si>
    <t>2022-11-12 14:53:14</t>
  </si>
  <si>
    <t>2022-11-12 14:53:15</t>
  </si>
  <si>
    <t>2022-11-12 14:53:16</t>
  </si>
  <si>
    <t>2022-11-12 14:53:17</t>
  </si>
  <si>
    <t>2022-11-12 14:53:18</t>
  </si>
  <si>
    <t>2022-11-12 14:53:19</t>
  </si>
  <si>
    <t>2022-11-12 14:53:21</t>
  </si>
  <si>
    <t>2022-11-12 14:53:22</t>
  </si>
  <si>
    <t>2022-11-12 14:53:24</t>
  </si>
  <si>
    <t>2022-11-12 14:53:25</t>
  </si>
  <si>
    <t>2022-11-12 14:53:26</t>
  </si>
  <si>
    <t>2022-11-12 14:53:27</t>
  </si>
  <si>
    <t>2022-11-12 14:53:28</t>
  </si>
  <si>
    <t>2022-11-12 14:53:29</t>
  </si>
  <si>
    <t>2022-11-12 14:53:30</t>
  </si>
  <si>
    <t>2022-11-12 14:53:31</t>
  </si>
  <si>
    <t>2022-11-12 14:53:32</t>
  </si>
  <si>
    <t>2022-11-12 14:53:33</t>
  </si>
  <si>
    <t>2022-11-12 14:53:34</t>
  </si>
  <si>
    <t>2022-11-12 14:53:35</t>
  </si>
  <si>
    <t>2022-11-12 14:55:23</t>
  </si>
  <si>
    <t>2022-11-12 14:55:24</t>
  </si>
  <si>
    <t>2022-11-12 14:55:25</t>
  </si>
  <si>
    <t>2022-11-12 14:55:26</t>
  </si>
  <si>
    <t>2022-11-12 14:55:27</t>
  </si>
  <si>
    <t>2022-11-12 14:55:28</t>
  </si>
  <si>
    <t>2022-11-12 14:55:29</t>
  </si>
  <si>
    <t>2022-11-12 14:55:30</t>
  </si>
  <si>
    <t>2022-11-12 14:55:31</t>
  </si>
  <si>
    <t>2022-11-12 14:55:32</t>
  </si>
  <si>
    <t>2022-11-12 14:55:33</t>
  </si>
  <si>
    <t>2022-11-12 14:55:34</t>
  </si>
  <si>
    <t>2022-11-12 14:55:35</t>
  </si>
  <si>
    <t>2022-11-12 14:55:36</t>
  </si>
  <si>
    <t>2022-11-12 14:55:37</t>
  </si>
  <si>
    <t>2022-11-12 14:55:38</t>
  </si>
  <si>
    <t>2022-11-12 14:55:39</t>
  </si>
  <si>
    <t>2022-11-12 14:55:40</t>
  </si>
  <si>
    <t>2022-11-12 14:55:41</t>
  </si>
  <si>
    <t>2022-11-12 14:55:42</t>
  </si>
  <si>
    <t>2022-11-12 14:55:43</t>
  </si>
  <si>
    <t>2022-11-12 14:55:44</t>
  </si>
  <si>
    <t>2022-11-12 14:55:45</t>
  </si>
  <si>
    <t>2022-11-12 14:55:46</t>
  </si>
  <si>
    <t>2022-11-12 14:55:47</t>
  </si>
  <si>
    <t>2022-11-12 14:55:48</t>
  </si>
  <si>
    <t>2022-11-12 14:55:49</t>
  </si>
  <si>
    <t>2022-11-12 14:55:50</t>
  </si>
  <si>
    <t>2022-11-12 14:55:51</t>
  </si>
  <si>
    <t>2022-11-12 14:55:52</t>
  </si>
  <si>
    <t>2022-11-12 14:55:53</t>
  </si>
  <si>
    <t>2022-11-12 14:55:54</t>
  </si>
  <si>
    <t>2022-11-12 14:55:55</t>
  </si>
  <si>
    <t>2022-11-12 14:55:56</t>
  </si>
  <si>
    <t>2022-11-12 14:55:57</t>
  </si>
  <si>
    <t>2022-11-12 14:55:58</t>
  </si>
  <si>
    <t>2022-11-12 14:55:59</t>
  </si>
  <si>
    <t>2022-11-12 14:56:00</t>
  </si>
  <si>
    <t>2022-11-12 14:56:01</t>
  </si>
  <si>
    <t>2022-11-12 14:56:02</t>
  </si>
  <si>
    <t>2022-11-12 14:56:03</t>
  </si>
  <si>
    <t>2022-11-12 14:56:04</t>
  </si>
  <si>
    <t>2022-11-12 14:56:05</t>
  </si>
  <si>
    <t>2022-11-12 14:56:06</t>
  </si>
  <si>
    <t>2022-11-12 14:56:07</t>
  </si>
  <si>
    <t>2022-11-12 14:56:08</t>
  </si>
  <si>
    <t>2022-11-12 14:56:09</t>
  </si>
  <si>
    <t>2022-11-12 14:56:10</t>
  </si>
  <si>
    <t>2022-11-12 14:56:11</t>
  </si>
  <si>
    <t>2022-11-12 14:56:12</t>
  </si>
  <si>
    <t>2022-11-12 14:56:13</t>
  </si>
  <si>
    <t>2022-11-12 14:56:14</t>
  </si>
  <si>
    <t>2022-11-12 14:56:15</t>
  </si>
  <si>
    <t>2022-11-12 14:56:16</t>
  </si>
  <si>
    <t>2022-11-12 14:56:17</t>
  </si>
  <si>
    <t>2022-11-12 14:56:18</t>
  </si>
  <si>
    <t>2022-11-12 14:56:19</t>
  </si>
  <si>
    <t>2022-11-12 14:56:20</t>
  </si>
  <si>
    <t>2022-11-12 14:56:24</t>
  </si>
  <si>
    <t>2022-11-12 14:56:25</t>
  </si>
  <si>
    <t>2022-11-12 14:56:26</t>
  </si>
  <si>
    <t>2022-11-12 14:56:27</t>
  </si>
  <si>
    <t>2022-11-12 14:56:28</t>
  </si>
  <si>
    <t>2022-11-12 14:56:29</t>
  </si>
  <si>
    <t>2022-11-12 14:56:30</t>
  </si>
  <si>
    <t>2022-11-12 14:56:31</t>
  </si>
  <si>
    <t>2022-11-12 14:56:32</t>
  </si>
  <si>
    <t>2022-11-12 14:56:33</t>
  </si>
  <si>
    <t>2022-11-12 14:56:34</t>
  </si>
  <si>
    <t>2022-11-12 14:56:35</t>
  </si>
  <si>
    <t>2022-11-12 14:56:36</t>
  </si>
  <si>
    <t>2022-11-12 14:56:37</t>
  </si>
  <si>
    <t>2022-11-12 14:56:38</t>
  </si>
  <si>
    <t>2022-11-12 14:56:39</t>
  </si>
  <si>
    <t>2022-11-12 14:56:40</t>
  </si>
  <si>
    <t>2022-11-12 14:56:41</t>
  </si>
  <si>
    <t>2022-11-12 14:56:42</t>
  </si>
  <si>
    <t>2022-11-12 14:56:43</t>
  </si>
  <si>
    <t>2022-11-12 14:56:44</t>
  </si>
  <si>
    <t>2022-11-12 14:56:45</t>
  </si>
  <si>
    <t>2022-11-12 14:56:46</t>
  </si>
  <si>
    <t>2022-11-12 14:56:47</t>
  </si>
  <si>
    <t>2022-11-12 14:56:48</t>
  </si>
  <si>
    <t>2022-11-12 14:56:49</t>
  </si>
  <si>
    <t>2022-11-12 14:56:50</t>
  </si>
  <si>
    <t>2022-11-12 14:56:51</t>
  </si>
  <si>
    <t>2022-11-12 14:56:52</t>
  </si>
  <si>
    <t>2022-11-12 14:56:53</t>
  </si>
  <si>
    <t>2022-11-12 14:56:54</t>
  </si>
  <si>
    <t>2022-11-12 14:56:59</t>
  </si>
  <si>
    <t>2022-11-12 14:57:00</t>
  </si>
  <si>
    <t>2022-11-12 14:57:01</t>
  </si>
  <si>
    <t>2022-11-12 14:57:02</t>
  </si>
  <si>
    <t>2022-11-12 14:57:03</t>
  </si>
  <si>
    <t>2022-11-12 14:57:04</t>
  </si>
  <si>
    <t>2022-11-12 14:57:05</t>
  </si>
  <si>
    <t>2022-11-12 14:57:06</t>
  </si>
  <si>
    <t>2022-11-12 14:57:07</t>
  </si>
  <si>
    <t>2022-11-12 14:57:08</t>
  </si>
  <si>
    <t>2022-11-12 14:57:09</t>
  </si>
  <si>
    <t>2022-11-12 14:57:10</t>
  </si>
  <si>
    <t>2022-11-12 14:57:11</t>
  </si>
  <si>
    <t>2022-11-12 14:57:12</t>
  </si>
  <si>
    <t>2022-11-12 14:57:13</t>
  </si>
  <si>
    <t>2022-11-12 14:57:14</t>
  </si>
  <si>
    <t>2022-11-12 14:57:15</t>
  </si>
  <si>
    <t>2022-11-12 14:57:16</t>
  </si>
  <si>
    <t>2022-11-12 14:57:17</t>
  </si>
  <si>
    <t>2022-11-12 14:57:18</t>
  </si>
  <si>
    <t>2022-11-12 14:57:19</t>
  </si>
  <si>
    <t>2022-11-12 14:57:20</t>
  </si>
  <si>
    <t>2022-11-12 14:57:21</t>
  </si>
  <si>
    <t>2022-11-12 14:57:22</t>
  </si>
  <si>
    <t>2022-11-12 14:57:23</t>
  </si>
  <si>
    <t>2022-11-12 14:57:24</t>
  </si>
  <si>
    <t>2022-11-12 14:57:25</t>
  </si>
  <si>
    <t>2022-11-12 14:57:26</t>
  </si>
  <si>
    <t>2022-11-12 14:57:27</t>
  </si>
  <si>
    <t>2022-11-12 14:57:28</t>
  </si>
  <si>
    <t>2022-11-12 14:57:29</t>
  </si>
  <si>
    <t>2022-11-12 14:57:30</t>
  </si>
  <si>
    <t>2022-11-12 14:57:31</t>
  </si>
  <si>
    <t>2022-11-12 14:57:32</t>
  </si>
  <si>
    <t>2022-11-12 14:57:33</t>
  </si>
  <si>
    <t>2022-11-12 14:57:34</t>
  </si>
  <si>
    <t>2022-11-12 14:57:35</t>
  </si>
  <si>
    <t>2022-11-12 14:57:36</t>
  </si>
  <si>
    <t>2022-11-12 14:57:37</t>
  </si>
  <si>
    <t>2022-11-12 14:57:38</t>
  </si>
  <si>
    <t>2022-11-12 14:57:39</t>
  </si>
  <si>
    <t>2022-11-12 14:57:40</t>
  </si>
  <si>
    <t>2022-11-12 14:57:41</t>
  </si>
  <si>
    <t>2022-11-12 14:57:42</t>
  </si>
  <si>
    <t>2022-11-12 14:57:43</t>
  </si>
  <si>
    <t>2022-11-12 14:57:44</t>
  </si>
  <si>
    <t>2022-11-12 14:57:45</t>
  </si>
  <si>
    <t>2022-11-12 14:57:46</t>
  </si>
  <si>
    <t>2022-11-12 14:57:47</t>
  </si>
  <si>
    <t>2022-11-12 14:57:48</t>
  </si>
  <si>
    <t>2022-11-12 14:57:49</t>
  </si>
  <si>
    <t>2022-11-12 14:57:50</t>
  </si>
  <si>
    <t>2022-11-12 14:57:51</t>
  </si>
  <si>
    <t>2022-11-12 14:57:52</t>
  </si>
  <si>
    <t>2022-11-12 14:57:53</t>
  </si>
  <si>
    <t>2022-11-12 14:57:54</t>
  </si>
  <si>
    <t>2022-11-12 14:57:55</t>
  </si>
  <si>
    <t>2022-11-12 14:57:56</t>
  </si>
  <si>
    <t>2022-11-12 14:57:57</t>
  </si>
  <si>
    <t>2022-11-12 14:57:58</t>
  </si>
  <si>
    <t>2022-11-12 14:57:59</t>
  </si>
  <si>
    <t>2022-11-12 14:58:00</t>
  </si>
  <si>
    <t>2022-11-12 14:58:01</t>
  </si>
  <si>
    <t>2022-11-12 14:58:02</t>
  </si>
  <si>
    <t>2022-11-12 14:58:03</t>
  </si>
  <si>
    <t>2022-11-12 14:58:04</t>
  </si>
  <si>
    <t>2022-11-12 14:58:05</t>
  </si>
  <si>
    <t>2022-11-12 14:58:07</t>
  </si>
  <si>
    <t>2022-11-12 14:58:08</t>
  </si>
  <si>
    <t>2022-11-12 14:58:09</t>
  </si>
  <si>
    <t>2022-11-12 14:58:10</t>
  </si>
  <si>
    <t>2022-11-12 14:58:11</t>
  </si>
  <si>
    <t>2022-11-12 14:58:12</t>
  </si>
  <si>
    <t>2022-11-12 14:58:13</t>
  </si>
  <si>
    <t>2022-11-12 14:58:14</t>
  </si>
  <si>
    <t>2022-11-12 14:58:15</t>
  </si>
  <si>
    <t>2022-11-12 14:58:16</t>
  </si>
  <si>
    <t>2022-11-12 14:58:17</t>
  </si>
  <si>
    <t>2022-11-12 14:58:18</t>
  </si>
  <si>
    <t>2022-11-12 14:58:19</t>
  </si>
  <si>
    <t>2022-11-12 14:58:20</t>
  </si>
  <si>
    <t>2022-11-12 14:58:21</t>
  </si>
  <si>
    <t>2022-11-12 14:58:22</t>
  </si>
  <si>
    <t>2022-11-12 14:58:23</t>
  </si>
  <si>
    <t>2022-11-12 14:58:24</t>
  </si>
  <si>
    <t>2022-11-12 14:58:25</t>
  </si>
  <si>
    <t>2022-11-12 14:58:26</t>
  </si>
  <si>
    <t>2022-11-12 14:58:27</t>
  </si>
  <si>
    <t>2022-11-12 14:58:28</t>
  </si>
  <si>
    <t>2022-11-12 14:58:29</t>
  </si>
  <si>
    <t>2022-11-12 14:58:30</t>
  </si>
  <si>
    <t>2022-11-12 14:58:31</t>
  </si>
  <si>
    <t>2022-11-12 14:58:32</t>
  </si>
  <si>
    <t>2022-11-12 14:58:33</t>
  </si>
  <si>
    <t>2022-11-12 14:58:34</t>
  </si>
  <si>
    <t>2022-11-12 14:58:35</t>
  </si>
  <si>
    <t>2022-11-12 14:58:36</t>
  </si>
  <si>
    <t>2022-11-12 14:58:37</t>
  </si>
  <si>
    <t>2022-11-12 14:58:38</t>
  </si>
  <si>
    <t>2022-11-12 14:58:39</t>
  </si>
  <si>
    <t>2022-11-12 14:58:40</t>
  </si>
  <si>
    <t>2022-11-12 14:58:41</t>
  </si>
  <si>
    <t>2022-11-12 14:58:42</t>
  </si>
  <si>
    <t>2022-11-12 14:58:43</t>
  </si>
  <si>
    <t>2022-11-12 14:58:44</t>
  </si>
  <si>
    <t>2022-11-12 14:58:45</t>
  </si>
  <si>
    <t>2022-11-12 14:58:46</t>
  </si>
  <si>
    <t>2022-11-12 14:58:47</t>
  </si>
  <si>
    <t>2022-11-12 14:58:48</t>
  </si>
  <si>
    <t>2022-11-12 14:58:49</t>
  </si>
  <si>
    <t>2022-11-12 14:58:50</t>
  </si>
  <si>
    <t>2022-11-12 14:58:51</t>
  </si>
  <si>
    <t>2022-11-12 14:58:52</t>
  </si>
  <si>
    <t>2022-11-12 14:58:53</t>
  </si>
  <si>
    <t>2022-11-12 14:58:54</t>
  </si>
  <si>
    <t>2022-11-12 14:58:55</t>
  </si>
  <si>
    <t>2022-11-12 14:58:56</t>
  </si>
  <si>
    <t>2022-11-12 14:58:57</t>
  </si>
  <si>
    <t>2022-11-12 14:58:58</t>
  </si>
  <si>
    <t>2022-11-12 14:58:59</t>
  </si>
  <si>
    <t>2022-11-12 14:59:00</t>
  </si>
  <si>
    <t>2022-11-12 14:59:01</t>
  </si>
  <si>
    <t>2022-11-12 15:03:11</t>
  </si>
  <si>
    <t>2022-11-12 15:03:12</t>
  </si>
  <si>
    <t>2022-11-12 15:03:13</t>
  </si>
  <si>
    <t>2022-11-12 15:03:14</t>
  </si>
  <si>
    <t>2022-11-12 15:03:15</t>
  </si>
  <si>
    <t>2022-11-12 15:03:16</t>
  </si>
  <si>
    <t>2022-11-12 15:03:17</t>
  </si>
  <si>
    <t>2022-11-12 15:03:18</t>
  </si>
  <si>
    <t>2022-11-12 15:03:19</t>
  </si>
  <si>
    <t>2022-11-12 15:03:20</t>
  </si>
  <si>
    <t>2022-11-12 15:03:21</t>
  </si>
  <si>
    <t>2022-11-12 15:03:22</t>
  </si>
  <si>
    <t>2022-11-12 15:03:23</t>
  </si>
  <si>
    <t>2022-11-12 15:03:24</t>
  </si>
  <si>
    <t>2022-11-12 15:03:25</t>
  </si>
  <si>
    <t>2022-11-12 15:03:26</t>
  </si>
  <si>
    <t>2022-11-12 15:03:27</t>
  </si>
  <si>
    <t>2022-11-12 15:03:28</t>
  </si>
  <si>
    <t>2022-11-12 15:03:29</t>
  </si>
  <si>
    <t>2022-11-12 15:03:30</t>
  </si>
  <si>
    <t>2022-11-12 15:03:31</t>
  </si>
  <si>
    <t>2022-11-12 15:03:32</t>
  </si>
  <si>
    <t>2022-11-12 15:03:33</t>
  </si>
  <si>
    <t>2022-11-12 15:03:34</t>
  </si>
  <si>
    <t>2022-11-12 15:03:35</t>
  </si>
  <si>
    <t>2022-11-12 15:03:36</t>
  </si>
  <si>
    <t>2022-11-12 15:03:37</t>
  </si>
  <si>
    <t>2022-11-12 15:03:38</t>
  </si>
  <si>
    <t>2022-11-12 15:03:39</t>
  </si>
  <si>
    <t>2022-11-12 15:03:40</t>
  </si>
  <si>
    <t>2022-11-12 15:03:41</t>
  </si>
  <si>
    <t>2022-11-12 15:03:42</t>
  </si>
  <si>
    <t>2022-11-12 15:03:43</t>
  </si>
  <si>
    <t>2022-11-12 15:03:44</t>
  </si>
  <si>
    <t>2022-11-12 15:03:45</t>
  </si>
  <si>
    <t>2022-11-12 15:03:46</t>
  </si>
  <si>
    <t>2022-11-12 15:03:47</t>
  </si>
  <si>
    <t>2022-11-12 15:03:48</t>
  </si>
  <si>
    <t>2022-11-12 15:03:49</t>
  </si>
  <si>
    <t>2022-11-12 15:03:50</t>
  </si>
  <si>
    <t>2022-11-12 15:03:51</t>
  </si>
  <si>
    <t>2022-11-12 15:03:52</t>
  </si>
  <si>
    <t>2022-11-12 15:03:53</t>
  </si>
  <si>
    <t>2022-11-12 15:03:54</t>
  </si>
  <si>
    <t>2022-11-12 15:03:55</t>
  </si>
  <si>
    <t>2022-11-12 15:03:56</t>
  </si>
  <si>
    <t>2022-11-12 15:03:57</t>
  </si>
  <si>
    <t>2022-11-12 15:03:58</t>
  </si>
  <si>
    <t>2022-11-12 15:03:59</t>
  </si>
  <si>
    <t>2022-11-12 15:04:00</t>
  </si>
  <si>
    <t>2022-11-12 15:04:01</t>
  </si>
  <si>
    <t>2022-11-12 15:04:02</t>
  </si>
  <si>
    <t>2022-11-12 15:04:03</t>
  </si>
  <si>
    <t>2022-11-12 15:04:04</t>
  </si>
  <si>
    <t>2022-11-12 15:04:05</t>
  </si>
  <si>
    <t>2022-11-12 15:04:06</t>
  </si>
  <si>
    <t>2022-11-12 15:04:07</t>
  </si>
  <si>
    <t>2022-11-12 15:14:45</t>
  </si>
  <si>
    <t>2022-11-12 15:14:46</t>
  </si>
  <si>
    <t>2022-11-12 15:14:47</t>
  </si>
  <si>
    <t>2022-11-12 15:14:48</t>
  </si>
  <si>
    <t>2022-11-12 15:14:49</t>
  </si>
  <si>
    <t>2022-11-12 15:14:50</t>
  </si>
  <si>
    <t>2022-11-12 15:14:51</t>
  </si>
  <si>
    <t>2022-11-12 15:14:52</t>
  </si>
  <si>
    <t>2022-11-12 15:14:53</t>
  </si>
  <si>
    <t>2022-11-12 15:14:54</t>
  </si>
  <si>
    <t>2022-11-12 15:14:55</t>
  </si>
  <si>
    <t>2022-11-12 15:14:56</t>
  </si>
  <si>
    <t>2022-11-12 15:14:57</t>
  </si>
  <si>
    <t>2022-11-12 15:14:58</t>
  </si>
  <si>
    <t>2022-11-12 15:14:59</t>
  </si>
  <si>
    <t>2022-11-12 15:15:00</t>
  </si>
  <si>
    <t>2022-11-12 15:15:01</t>
  </si>
  <si>
    <t>2022-11-12 15:15:02</t>
  </si>
  <si>
    <t>2022-11-12 15:15:03</t>
  </si>
  <si>
    <t>2022-11-12 15:15:04</t>
  </si>
  <si>
    <t>2022-11-12 15:15:05</t>
  </si>
  <si>
    <t>2022-11-12 15:15:06</t>
  </si>
  <si>
    <t>2022-11-12 15:15:07</t>
  </si>
  <si>
    <t>2022-11-12 15:15:08</t>
  </si>
  <si>
    <t>2022-11-12 15:15:09</t>
  </si>
  <si>
    <t>2022-11-12 15:15:10</t>
  </si>
  <si>
    <t>2022-11-12 15:15:11</t>
  </si>
  <si>
    <t>2022-11-12 15:15:12</t>
  </si>
  <si>
    <t>2022-11-12 15:15:13</t>
  </si>
  <si>
    <t>2022-11-12 15:15:14</t>
  </si>
  <si>
    <t>2022-11-12 15:15:15</t>
  </si>
  <si>
    <t>2022-11-12 15:15:16</t>
  </si>
  <si>
    <t>2022-11-12 15:15:20</t>
  </si>
  <si>
    <t>2022-11-12 15:15:21</t>
  </si>
  <si>
    <t>2022-11-12 15:15:22</t>
  </si>
  <si>
    <t>2022-11-12 15:15:23</t>
  </si>
  <si>
    <t>2022-11-12 15:15:24</t>
  </si>
  <si>
    <t>2022-11-12 15:15:25</t>
  </si>
  <si>
    <t>2022-11-12 15:15:26</t>
  </si>
  <si>
    <t>2022-11-12 15:15:27</t>
  </si>
  <si>
    <t>2022-11-12 15:15:28</t>
  </si>
  <si>
    <t>2022-11-12 15:15:29</t>
  </si>
  <si>
    <t>2022-11-12 15:15:30</t>
  </si>
  <si>
    <t>2022-11-12 15:15:31</t>
  </si>
  <si>
    <t>2022-11-12 15:15:32</t>
  </si>
  <si>
    <t>2022-11-12 15:15:33</t>
  </si>
  <si>
    <t>2022-11-12 15:15:34</t>
  </si>
  <si>
    <t>2022-11-12 15:15:35</t>
  </si>
  <si>
    <t>2022-11-12 15:15:36</t>
  </si>
  <si>
    <t>2022-11-12 15:15:37</t>
  </si>
  <si>
    <t>2022-11-12 15:15:38</t>
  </si>
  <si>
    <t>2022-11-12 15:15:39</t>
  </si>
  <si>
    <t>2022-11-12 15:15:40</t>
  </si>
  <si>
    <t>2022-11-12 15:15:41</t>
  </si>
  <si>
    <t>2022-11-12 15:15:42</t>
  </si>
  <si>
    <t>2022-11-12 15:15:43</t>
  </si>
  <si>
    <t>2022-11-12 15:15:44</t>
  </si>
  <si>
    <t>2022-11-12 15:15:45</t>
  </si>
  <si>
    <t>2022-11-12 15:15:46</t>
  </si>
  <si>
    <t>2022-11-12 15:15:47</t>
  </si>
  <si>
    <t>2022-11-12 15:15:48</t>
  </si>
  <si>
    <t>2022-11-12 15:15:49</t>
  </si>
  <si>
    <t>2022-11-12 15:15:50</t>
  </si>
  <si>
    <t>2022-11-12 15:15:51</t>
  </si>
  <si>
    <t>2022-11-12 15:15:52</t>
  </si>
  <si>
    <t>2022-11-12 15:15:53</t>
  </si>
  <si>
    <t>2022-11-12 15:15:54</t>
  </si>
  <si>
    <t>2022-11-12 15:15:55</t>
  </si>
  <si>
    <t>2022-11-12 15:15:56</t>
  </si>
  <si>
    <t>2022-11-12 15:15:57</t>
  </si>
  <si>
    <t>2022-11-12 15:15:58</t>
  </si>
  <si>
    <t>2022-11-12 15:15:59</t>
  </si>
  <si>
    <t>2022-11-12 15:16:00</t>
  </si>
  <si>
    <t>2022-11-12 15:16:01</t>
  </si>
  <si>
    <t>2022-11-12 15:16:02</t>
  </si>
  <si>
    <t>2022-11-12 15:16:03</t>
  </si>
  <si>
    <t>2022-11-12 15:16:04</t>
  </si>
  <si>
    <t>2022-11-12 15:16:05</t>
  </si>
  <si>
    <t>2022-11-12 15:16:06</t>
  </si>
  <si>
    <t>2022-11-12 15:16:07</t>
  </si>
  <si>
    <t>2022-11-12 15:16:08</t>
  </si>
  <si>
    <t>2022-11-12 15:16:09</t>
  </si>
  <si>
    <t>2022-11-12 15:16:10</t>
  </si>
  <si>
    <t>2022-11-12 15:16:11</t>
  </si>
  <si>
    <t>2022-11-12 15:16:12</t>
  </si>
  <si>
    <t>2022-11-12 15:16:13</t>
  </si>
  <si>
    <t>2022-11-12 15:16:14</t>
  </si>
  <si>
    <t>2022-11-12 15:16:15</t>
  </si>
  <si>
    <t>2022-11-12 15:16:16</t>
  </si>
  <si>
    <t>2022-11-12 15:16:17</t>
  </si>
  <si>
    <t>2022-11-12 15:16:18</t>
  </si>
  <si>
    <t>2022-11-12 15:16:19</t>
  </si>
  <si>
    <t>2022-11-12 15:16:20</t>
  </si>
  <si>
    <t>2022-11-12 15:16:21</t>
  </si>
  <si>
    <t>2022-11-12 15:16:22</t>
  </si>
  <si>
    <t>2022-11-12 15:16:23</t>
  </si>
  <si>
    <t>2022-11-12 15:16:24</t>
  </si>
  <si>
    <t>2022-11-12 15:16:25</t>
  </si>
  <si>
    <t>2022-11-12 15:16:26</t>
  </si>
  <si>
    <t>2022-11-12 15:16:27</t>
  </si>
  <si>
    <t>2022-11-12 15:16:28</t>
  </si>
  <si>
    <t>2022-11-12 15:16:29</t>
  </si>
  <si>
    <t>2022-11-12 15:16:30</t>
  </si>
  <si>
    <t>2022-11-12 15:16:31</t>
  </si>
  <si>
    <t>2022-11-12 15:16:32</t>
  </si>
  <si>
    <t>2022-11-12 15:16:33</t>
  </si>
  <si>
    <t>2022-11-12 15:16:34</t>
  </si>
  <si>
    <t>2022-11-12 15:16:35</t>
  </si>
  <si>
    <t>2022-11-12 15:16:36</t>
  </si>
  <si>
    <t>2022-11-12 15:16:37</t>
  </si>
  <si>
    <t>2022-11-12 15:16:38</t>
  </si>
  <si>
    <t>2022-11-12 15:16:39</t>
  </si>
  <si>
    <t>2022-11-12 15:16:40</t>
  </si>
  <si>
    <t>2022-11-12 15:16:41</t>
  </si>
  <si>
    <t>2022-11-12 15:16:42</t>
  </si>
  <si>
    <t>2022-11-12 15:16:43</t>
  </si>
  <si>
    <t>2022-11-12 15:16:44</t>
  </si>
  <si>
    <t>2022-11-12 15:16:45</t>
  </si>
  <si>
    <t>2022-11-12 15:16:46</t>
  </si>
  <si>
    <t>2022-11-12 15:16:47</t>
  </si>
  <si>
    <t>2022-11-12 15:16:48</t>
  </si>
  <si>
    <t>2022-11-12 15:16:49</t>
  </si>
  <si>
    <t>2022-11-12 15:16:50</t>
  </si>
  <si>
    <t>2022-11-12 15:16:51</t>
  </si>
  <si>
    <t>2022-11-12 15:16:52</t>
  </si>
  <si>
    <t>2022-11-12 15:16:53</t>
  </si>
  <si>
    <t>2022-11-12 15:16:54</t>
  </si>
  <si>
    <t>2022-11-12 15:16:55</t>
  </si>
  <si>
    <t>2022-11-12 15:16:56</t>
  </si>
  <si>
    <t>2022-11-12 15:16:57</t>
  </si>
  <si>
    <t>2022-11-12 15:16:58</t>
  </si>
  <si>
    <t>2022-11-12 15:16:59</t>
  </si>
  <si>
    <t>2022-11-12 15:17:00</t>
  </si>
  <si>
    <t>2022-11-12 15:17:01</t>
  </si>
  <si>
    <t>2022-11-12 15:17:02</t>
  </si>
  <si>
    <t>2022-11-12 15:17:03</t>
  </si>
  <si>
    <t>2022-11-12 15:17:04</t>
  </si>
  <si>
    <t>2022-11-12 15:17:05</t>
  </si>
  <si>
    <t>2022-11-12 15:17:06</t>
  </si>
  <si>
    <t>2022-11-12 15:17:07</t>
  </si>
  <si>
    <t>2022-11-12 15:17:08</t>
  </si>
  <si>
    <t>2022-11-12 15:17:09</t>
  </si>
  <si>
    <t>2022-11-12 15:17:10</t>
  </si>
  <si>
    <t>2022-11-12 15:17:11</t>
  </si>
  <si>
    <t>2022-11-12 15:17:12</t>
  </si>
  <si>
    <t>2022-11-12 15:17:13</t>
  </si>
  <si>
    <t>2022-11-12 15:17:14</t>
  </si>
  <si>
    <t>2022-11-12 15:17:15</t>
  </si>
  <si>
    <t>2022-11-12 15:17:16</t>
  </si>
  <si>
    <t>2022-11-12 15:17:17</t>
  </si>
  <si>
    <t>2022-11-12 15:17:18</t>
  </si>
  <si>
    <t>2022-11-12 15:17:19</t>
  </si>
  <si>
    <t>2022-11-12 15:17:20</t>
  </si>
  <si>
    <t>2022-11-12 15:17:21</t>
  </si>
  <si>
    <t>2022-11-12 15:17:22</t>
  </si>
  <si>
    <t>2022-11-12 15:17:23</t>
  </si>
  <si>
    <t>2022-11-12 15:17:24</t>
  </si>
  <si>
    <t>2022-11-12 15:17:25</t>
  </si>
  <si>
    <t>2022-11-12 15:17:26</t>
  </si>
  <si>
    <t>2022-11-12 15:17:27</t>
  </si>
  <si>
    <t>2022-11-12 15:17:28</t>
  </si>
  <si>
    <t>2022-11-12 15:17:29</t>
  </si>
  <si>
    <t>2022-11-12 15:17:30</t>
  </si>
  <si>
    <t>2022-11-12 15:17:31</t>
  </si>
  <si>
    <t>2022-11-12 15:17:32</t>
  </si>
  <si>
    <t>2022-11-12 15:17:33</t>
  </si>
  <si>
    <t>2022-11-12 15:17:34</t>
  </si>
  <si>
    <t>2022-11-12 15:17:35</t>
  </si>
  <si>
    <t>2022-11-12 15:17:36</t>
  </si>
  <si>
    <t>2022-11-12 15:17:37</t>
  </si>
  <si>
    <t>2022-11-12 15:17:38</t>
  </si>
  <si>
    <t>2022-11-12 15:17:39</t>
  </si>
  <si>
    <t>2022-11-12 15:17:40</t>
  </si>
  <si>
    <t>2022-11-12 15:17:41</t>
  </si>
  <si>
    <t>2022-11-12 15:17:42</t>
  </si>
  <si>
    <t>2022-11-12 15:17:43</t>
  </si>
  <si>
    <t>2022-11-12 15:17:44</t>
  </si>
  <si>
    <t>2022-11-12 15:17:45</t>
  </si>
  <si>
    <t>2022-11-12 15:17:46</t>
  </si>
  <si>
    <t>2022-11-12 15:17:47</t>
  </si>
  <si>
    <t>2022-11-12 15:17:48</t>
  </si>
  <si>
    <t>2022-11-12 15:17:49</t>
  </si>
  <si>
    <t>2022-11-12 15:17:50</t>
  </si>
  <si>
    <t>2022-11-12 15:17:51</t>
  </si>
  <si>
    <t>2022-11-12 15:17:52</t>
  </si>
  <si>
    <t>2022-11-12 15:17:53</t>
  </si>
  <si>
    <t>2022-11-12 15:17:54</t>
  </si>
  <si>
    <t>2022-11-12 15:17:55</t>
  </si>
  <si>
    <t>2022-11-12 15:17:56</t>
  </si>
  <si>
    <t>2022-11-12 15:17:57</t>
  </si>
  <si>
    <t>2022-11-12 15:17:58</t>
  </si>
  <si>
    <t>2022-11-12 15:17:59</t>
  </si>
  <si>
    <t>2022-11-12 15:18:00</t>
  </si>
  <si>
    <t>2022-11-12 15:18:01</t>
  </si>
  <si>
    <t>2022-11-12 15:18:02</t>
  </si>
  <si>
    <t>2022-11-12 15:18:03</t>
  </si>
  <si>
    <t>2022-11-12 15:18:04</t>
  </si>
  <si>
    <t>2022-11-12 15:18:05</t>
  </si>
  <si>
    <t>2022-11-12 15:18:06</t>
  </si>
  <si>
    <t>2022-11-12 15:18:07</t>
  </si>
  <si>
    <t>2022-11-12 15:18:08</t>
  </si>
  <si>
    <t>2022-11-12 15:18:09</t>
  </si>
  <si>
    <t>2022-11-12 15:18:10</t>
  </si>
  <si>
    <t>2022-11-12 15:18:11</t>
  </si>
  <si>
    <t>2022-11-12 15:18:12</t>
  </si>
  <si>
    <t>2022-11-12 15:18:13</t>
  </si>
  <si>
    <t>2022-11-12 15:18:14</t>
  </si>
  <si>
    <t>2022-11-12 15:18:15</t>
  </si>
  <si>
    <t>2022-11-12 15:18:16</t>
  </si>
  <si>
    <t>2022-11-12 15:18:17</t>
  </si>
  <si>
    <t>2022-11-12 15:18:18</t>
  </si>
  <si>
    <t>2022-11-12 15:18:19</t>
  </si>
  <si>
    <t>2022-11-12 15:18:20</t>
  </si>
  <si>
    <t>2022-11-12 15:18:21</t>
  </si>
  <si>
    <t>2022-11-12 15:18:22</t>
  </si>
  <si>
    <t>2022-11-12 15:18:23</t>
  </si>
  <si>
    <t>2022-11-12 15:18:24</t>
  </si>
  <si>
    <t>2022-11-12 15:18:25</t>
  </si>
  <si>
    <t>2022-11-12 15:18:26</t>
  </si>
  <si>
    <t>2022-11-12 15:18:28</t>
  </si>
  <si>
    <t>2022-11-12 15:18:29</t>
  </si>
  <si>
    <t>2022-11-12 15:18:30</t>
  </si>
  <si>
    <t>2022-11-12 15:18:31</t>
  </si>
  <si>
    <t>2022-11-12 15:18:32</t>
  </si>
  <si>
    <t>2022-11-12 15:18:33</t>
  </si>
  <si>
    <t>2022-11-12 15:18:34</t>
  </si>
  <si>
    <t>2022-11-12 15:18:35</t>
  </si>
  <si>
    <t>2022-11-12 15:18:36</t>
  </si>
  <si>
    <t>2022-11-12 15:18:37</t>
  </si>
  <si>
    <t>2022-11-12 15:18:38</t>
  </si>
  <si>
    <t>2022-11-12 15:18:39</t>
  </si>
  <si>
    <t>2022-11-12 15:18:40</t>
  </si>
  <si>
    <t>2022-11-12 15:18:41</t>
  </si>
  <si>
    <t>2022-11-12 15:18:42</t>
  </si>
  <si>
    <t>2022-11-12 15:18:43</t>
  </si>
  <si>
    <t>2022-11-12 15:18:44</t>
  </si>
  <si>
    <t>2022-11-12 15:18:45</t>
  </si>
  <si>
    <t>2022-11-12 15:18:46</t>
  </si>
  <si>
    <t>2022-11-12 15:18:47</t>
  </si>
  <si>
    <t>2022-11-12 15:18:48</t>
  </si>
  <si>
    <t>2022-11-12 15:18:49</t>
  </si>
  <si>
    <t>2022-11-12 15:18:50</t>
  </si>
  <si>
    <t>2022-11-12 15:18:51</t>
  </si>
  <si>
    <t>2022-11-12 15:18:52</t>
  </si>
  <si>
    <t>2022-11-12 15:18:53</t>
  </si>
  <si>
    <t>2022-11-12 15:18:54</t>
  </si>
  <si>
    <t>2022-11-12 15:18:55</t>
  </si>
  <si>
    <t>2022-11-12 15:18:56</t>
  </si>
  <si>
    <t>2022-11-12 15:18:57</t>
  </si>
  <si>
    <t>2022-11-12 15:18:58</t>
  </si>
  <si>
    <t>2022-11-12 15:18:59</t>
  </si>
  <si>
    <t>2022-11-12 15:19:00</t>
  </si>
  <si>
    <t>2022-11-12 15:19:01</t>
  </si>
  <si>
    <t>2022-11-12 15:19:02</t>
  </si>
  <si>
    <t>2022-11-12 15:19:03</t>
  </si>
  <si>
    <t>2022-11-12 15:19:04</t>
  </si>
  <si>
    <t>2022-11-12 15:19:05</t>
  </si>
  <si>
    <t>2022-11-12 15:19:06</t>
  </si>
  <si>
    <t>2022-11-12 15:19:07</t>
  </si>
  <si>
    <t>2022-11-12 15:19:08</t>
  </si>
  <si>
    <t>2022-11-12 15:19:10</t>
  </si>
  <si>
    <t>2022-11-12 15:19:11</t>
  </si>
  <si>
    <t>2022-11-12 15:19:12</t>
  </si>
  <si>
    <t>2022-11-12 15:19:13</t>
  </si>
  <si>
    <t>2022-11-12 15:19:14</t>
  </si>
  <si>
    <t>2022-11-12 15:19:15</t>
  </si>
  <si>
    <t>2022-11-12 15:19:16</t>
  </si>
  <si>
    <t>2022-11-12 15:19:17</t>
  </si>
  <si>
    <t>2022-11-12 15:19:18</t>
  </si>
  <si>
    <t>2022-11-12 15:19:19</t>
  </si>
  <si>
    <t>2022-11-12 15:19:20</t>
  </si>
  <si>
    <t>2022-11-12 15:19:21</t>
  </si>
  <si>
    <t>2022-11-12 15:19:22</t>
  </si>
  <si>
    <t>2022-11-12 15:19:23</t>
  </si>
  <si>
    <t>2022-11-12 15:19:24</t>
  </si>
  <si>
    <t>2022-11-12 15:19:25</t>
  </si>
  <si>
    <t>2022-11-12 15:19:26</t>
  </si>
  <si>
    <t>2022-11-12 15:19:27</t>
  </si>
  <si>
    <t>2022-11-12 15:19:28</t>
  </si>
  <si>
    <t>2022-11-12 15:19:29</t>
  </si>
  <si>
    <t>2022-11-12 15:19:30</t>
  </si>
  <si>
    <t>2022-11-12 15:19:31</t>
  </si>
  <si>
    <t>2022-11-12 15:19:32</t>
  </si>
  <si>
    <t>2022-11-12 15:19:33</t>
  </si>
  <si>
    <t>2022-11-12 15:19:34</t>
  </si>
  <si>
    <t>2022-11-12 15:19:35</t>
  </si>
  <si>
    <t>2022-11-12 15:19:36</t>
  </si>
  <si>
    <t>2022-11-12 15:19:37</t>
  </si>
  <si>
    <t>2022-11-12 15:19:38</t>
  </si>
  <si>
    <t>2022-11-12 15:19:39</t>
  </si>
  <si>
    <t>2022-11-12 15:19:40</t>
  </si>
  <si>
    <t>2022-11-12 15:19:41</t>
  </si>
  <si>
    <t>2022-11-12 15:19:42</t>
  </si>
  <si>
    <t>2022-11-12 15:19:45</t>
  </si>
  <si>
    <t>2022-11-12 15:19:46</t>
  </si>
  <si>
    <t>2022-11-12 15:19:47</t>
  </si>
  <si>
    <t>2022-11-12 15:19:48</t>
  </si>
  <si>
    <t>2022-11-12 15:19:49</t>
  </si>
  <si>
    <t>2022-11-12 15:19:50</t>
  </si>
  <si>
    <t>2022-11-12 15:19:51</t>
  </si>
  <si>
    <t>2022-11-12 15:19:52</t>
  </si>
  <si>
    <t>2022-11-12 15:19:53</t>
  </si>
  <si>
    <t>2022-11-12 15:19:54</t>
  </si>
  <si>
    <t>2022-11-12 15:19:55</t>
  </si>
  <si>
    <t>2022-11-12 15:19:56</t>
  </si>
  <si>
    <t>2022-11-12 15:19:57</t>
  </si>
  <si>
    <t>2022-11-12 15:19:58</t>
  </si>
  <si>
    <t>2022-11-12 15:19:59</t>
  </si>
  <si>
    <t>2022-11-12 15:20:00</t>
  </si>
  <si>
    <t>2022-11-12 15:20:01</t>
  </si>
  <si>
    <t>2022-11-12 15:20:02</t>
  </si>
  <si>
    <t>2022-11-12 15:20:03</t>
  </si>
  <si>
    <t>2022-11-12 15:20:04</t>
  </si>
  <si>
    <t>2022-11-12 15:20:05</t>
  </si>
  <si>
    <t>2022-11-12 15:20:06</t>
  </si>
  <si>
    <t>2022-11-12 15:20:07</t>
  </si>
  <si>
    <t>2022-11-12 15:20:08</t>
  </si>
  <si>
    <t>2022-11-12 15:20:09</t>
  </si>
  <si>
    <t>2022-11-12 15:20:10</t>
  </si>
  <si>
    <t>2022-11-12 15:20:11</t>
  </si>
  <si>
    <t>2022-11-12 15:20:12</t>
  </si>
  <si>
    <t>2022-11-12 15:20:13</t>
  </si>
  <si>
    <t>2022-11-12 15:20:14</t>
  </si>
  <si>
    <t>2022-11-12 15:20:15</t>
  </si>
  <si>
    <t>2022-11-12 15:20:16</t>
  </si>
  <si>
    <t>2022-11-12 15:20:17</t>
  </si>
  <si>
    <t>2022-11-12 15:20:18</t>
  </si>
  <si>
    <t>2022-11-12 15:20:19</t>
  </si>
  <si>
    <t>2022-11-12 15:20:20</t>
  </si>
  <si>
    <t>2022-11-12 15:20:21</t>
  </si>
  <si>
    <t>2022-11-12 15:20:22</t>
  </si>
  <si>
    <t>2022-11-12 15:20:23</t>
  </si>
  <si>
    <t>2022-11-12 15:20:24</t>
  </si>
  <si>
    <t>2022-11-12 15:20:25</t>
  </si>
  <si>
    <t>2022-11-12 15:20:26</t>
  </si>
  <si>
    <t>2022-11-12 15:20:27</t>
  </si>
  <si>
    <t>2022-11-12 15:20:28</t>
  </si>
  <si>
    <t>2022-11-12 15:20:29</t>
  </si>
  <si>
    <t>2022-11-12 15:20:30</t>
  </si>
  <si>
    <t>2022-11-12 15:20:31</t>
  </si>
  <si>
    <t>2022-11-12 15:20:32</t>
  </si>
  <si>
    <t>2022-11-12 15:20:33</t>
  </si>
  <si>
    <t>2022-11-12 15:20:34</t>
  </si>
  <si>
    <t>2022-11-12 15:20:35</t>
  </si>
  <si>
    <t>2022-11-12 15:20:36</t>
  </si>
  <si>
    <t>2022-11-12 15:20:37</t>
  </si>
  <si>
    <t>2022-11-12 15:20:38</t>
  </si>
  <si>
    <t>2022-11-12 15:20:39</t>
  </si>
  <si>
    <t>2022-11-12 15:20:40</t>
  </si>
  <si>
    <t>2022-11-12 15:20:41</t>
  </si>
  <si>
    <t>2022-11-12 15:20:42</t>
  </si>
  <si>
    <t>2022-11-12 15:20:43</t>
  </si>
  <si>
    <t>2022-11-12 15:20:44</t>
  </si>
  <si>
    <t>2022-11-12 15:20:45</t>
  </si>
  <si>
    <t>2022-11-12 15:20:46</t>
  </si>
  <si>
    <t>2022-11-12 15:20:47</t>
  </si>
  <si>
    <t>2022-11-12 15:20:48</t>
  </si>
  <si>
    <t>2022-11-12 15:20:49</t>
  </si>
  <si>
    <t>2022-11-12 15:20:50</t>
  </si>
  <si>
    <t>2022-11-12 15:20:51</t>
  </si>
  <si>
    <t>2022-11-12 15:20:52</t>
  </si>
  <si>
    <t>2022-11-12 15:20:53</t>
  </si>
  <si>
    <t>2022-11-12 15:20:54</t>
  </si>
  <si>
    <t>2022-11-12 15:20:55</t>
  </si>
  <si>
    <t>2022-11-12 15:20:56</t>
  </si>
  <si>
    <t>2022-11-12 15:20:57</t>
  </si>
  <si>
    <t>2022-11-12 15:20:58</t>
  </si>
  <si>
    <t>2022-11-12 15:20:59</t>
  </si>
  <si>
    <t>2022-11-12 15:21:00</t>
  </si>
  <si>
    <t>2022-11-12 15:21:01</t>
  </si>
  <si>
    <t>2022-11-12 15:21:02</t>
  </si>
  <si>
    <t>2022-11-12 15:21:03</t>
  </si>
  <si>
    <t>2022-11-12 15:21:04</t>
  </si>
  <si>
    <t>2022-11-12 15:21:05</t>
  </si>
  <si>
    <t>2022-11-12 15:21:06</t>
  </si>
  <si>
    <t>2022-11-12 15:21:07</t>
  </si>
  <si>
    <t>2022-11-12 15:21:08</t>
  </si>
  <si>
    <t>2022-11-12 15:21:09</t>
  </si>
  <si>
    <t>2022-11-12 15:21:10</t>
  </si>
  <si>
    <t>2022-11-12 15:21:11</t>
  </si>
  <si>
    <t>2022-11-12 15:21:12</t>
  </si>
  <si>
    <t>2022-11-12 15:21:13</t>
  </si>
  <si>
    <t>2022-11-12 15:21:14</t>
  </si>
  <si>
    <t>2022-11-12 15:21:15</t>
  </si>
  <si>
    <t>2022-11-12 15:21:16</t>
  </si>
  <si>
    <t>2022-11-12 15:21:17</t>
  </si>
  <si>
    <t>2022-11-12 15:21:18</t>
  </si>
  <si>
    <t>2022-11-12 15:21:19</t>
  </si>
  <si>
    <t>2022-11-12 15:21:20</t>
  </si>
  <si>
    <t>2022-11-12 15:21:21</t>
  </si>
  <si>
    <t>2022-11-12 15:21:22</t>
  </si>
  <si>
    <t>2022-11-12 15:21:23</t>
  </si>
  <si>
    <t>2022-11-12 15:21:24</t>
  </si>
  <si>
    <t>2022-11-12 15:21:25</t>
  </si>
  <si>
    <t>2022-11-12 15:21:26</t>
  </si>
  <si>
    <t>2022-11-12 15:21:27</t>
  </si>
  <si>
    <t>2022-11-12 15:21:28</t>
  </si>
  <si>
    <t>2022-11-12 15:21:29</t>
  </si>
  <si>
    <t>2022-11-12 15:21:30</t>
  </si>
  <si>
    <t>2022-11-12 15:21:31</t>
  </si>
  <si>
    <t>2022-11-12 15:21:32</t>
  </si>
  <si>
    <t>2022-11-12 15:21:33</t>
  </si>
  <si>
    <t>2022-11-12 15:21:34</t>
  </si>
  <si>
    <t>2022-11-12 15:21:35</t>
  </si>
  <si>
    <t>2022-11-12 15:21:36</t>
  </si>
  <si>
    <t>2022-11-12 15:21:37</t>
  </si>
  <si>
    <t>2022-11-12 15:21:38</t>
  </si>
  <si>
    <t>2022-11-12 15:21:39</t>
  </si>
  <si>
    <t>2022-11-12 15:21:40</t>
  </si>
  <si>
    <t>2022-11-12 15:21:41</t>
  </si>
  <si>
    <t>2022-11-12 15:21:42</t>
  </si>
  <si>
    <t>2022-11-12 15:21:43</t>
  </si>
  <si>
    <t>2022-11-12 15:21:44</t>
  </si>
  <si>
    <t>2022-11-12 15:21:45</t>
  </si>
  <si>
    <t>2022-11-12 15:21:46</t>
  </si>
  <si>
    <t>2022-11-12 15:21:47</t>
  </si>
  <si>
    <t>2022-11-12 15:21:48</t>
  </si>
  <si>
    <t>2022-11-12 15:21:49</t>
  </si>
  <si>
    <t>2022-11-12 15:21:50</t>
  </si>
  <si>
    <t>2022-11-12 15:21:51</t>
  </si>
  <si>
    <t>2022-11-12 15:21:52</t>
  </si>
  <si>
    <t>2022-11-12 15:21:53</t>
  </si>
  <si>
    <t>2022-11-12 15:21:54</t>
  </si>
  <si>
    <t>2022-11-12 15:21:55</t>
  </si>
  <si>
    <t>2022-11-12 15:21:56</t>
  </si>
  <si>
    <t>2022-11-12 15:21:57</t>
  </si>
  <si>
    <t>2022-11-12 15:21:58</t>
  </si>
  <si>
    <t>2022-11-12 15:21:59</t>
  </si>
  <si>
    <t>2022-11-12 15:22:00</t>
  </si>
  <si>
    <t>2022-11-12 15:22:01</t>
  </si>
  <si>
    <t>2022-11-12 15:22:02</t>
  </si>
  <si>
    <t>2022-11-12 15:22:03</t>
  </si>
  <si>
    <t>2022-11-12 15:22:04</t>
  </si>
  <si>
    <t>2022-11-12 15:22:05</t>
  </si>
  <si>
    <t>2022-11-12 15:22:06</t>
  </si>
  <si>
    <t>2022-11-12 15:22:07</t>
  </si>
  <si>
    <t>2022-11-12 15:22:08</t>
  </si>
  <si>
    <t>2022-11-12 15:22:09</t>
  </si>
  <si>
    <t>2022-11-12 15:22:10</t>
  </si>
  <si>
    <t>2022-11-12 15:22:11</t>
  </si>
  <si>
    <t>2022-11-12 15:22:12</t>
  </si>
  <si>
    <t>2022-11-12 15:22:13</t>
  </si>
  <si>
    <t>2022-11-12 15:22:14</t>
  </si>
  <si>
    <t>2022-11-12 15:22:15</t>
  </si>
  <si>
    <t>2022-11-12 15:22:16</t>
  </si>
  <si>
    <t>2022-11-12 15:22:17</t>
  </si>
  <si>
    <t>2022-11-12 15:22:18</t>
  </si>
  <si>
    <t>2022-11-12 15:22:19</t>
  </si>
  <si>
    <t>2022-11-12 15:22:20</t>
  </si>
  <si>
    <t>2022-11-12 15:22:21</t>
  </si>
  <si>
    <t>2022-11-12 15:22:22</t>
  </si>
  <si>
    <t>2022-11-12 15:22:23</t>
  </si>
  <si>
    <t>2022-11-12 15:22:24</t>
  </si>
  <si>
    <t>2022-11-12 15:22:25</t>
  </si>
  <si>
    <t>2022-11-12 15:22:26</t>
  </si>
  <si>
    <t>2022-11-12 15:22:27</t>
  </si>
  <si>
    <t>2022-11-12 15:22:28</t>
  </si>
  <si>
    <t>2022-11-12 15:22:29</t>
  </si>
  <si>
    <t>2022-11-12 15:22:30</t>
  </si>
  <si>
    <t>2022-11-12 15:22:31</t>
  </si>
  <si>
    <t>2022-11-12 15:22:32</t>
  </si>
  <si>
    <t>2022-11-12 15:22:33</t>
  </si>
  <si>
    <t>2022-11-12 15:22:34</t>
  </si>
  <si>
    <t>2022-11-12 15:22:35</t>
  </si>
  <si>
    <t>2022-11-12 15:22:36</t>
  </si>
  <si>
    <t>2022-11-12 15:22:37</t>
  </si>
  <si>
    <t>2022-11-12 15:22:38</t>
  </si>
  <si>
    <t>2022-11-12 15:22:39</t>
  </si>
  <si>
    <t>2022-11-12 15:22:40</t>
  </si>
  <si>
    <t>2022-11-12 15:22:41</t>
  </si>
  <si>
    <t>2022-11-12 15:22:42</t>
  </si>
  <si>
    <t>2022-11-12 15:22:43</t>
  </si>
  <si>
    <t>2022-11-12 15:22:44</t>
  </si>
  <si>
    <t>2022-11-12 15:22:45</t>
  </si>
  <si>
    <t>2022-11-12 15:22:46</t>
  </si>
  <si>
    <t>2022-11-12 15:22:47</t>
  </si>
  <si>
    <t>2022-11-12 15:22:48</t>
  </si>
  <si>
    <t>2022-11-12 15:22:49</t>
  </si>
  <si>
    <t>2022-11-12 15:22:50</t>
  </si>
  <si>
    <t>2022-11-12 15:22:51</t>
  </si>
  <si>
    <t>2022-11-12 15:22:52</t>
  </si>
  <si>
    <t>2022-11-12 15:22:53</t>
  </si>
  <si>
    <t>2022-11-12 15:22:54</t>
  </si>
  <si>
    <t>2022-11-12 15:22:55</t>
  </si>
  <si>
    <t>2022-11-12 15:22:56</t>
  </si>
  <si>
    <t>2022-11-12 15:22:57</t>
  </si>
  <si>
    <t>2022-11-12 15:22:58</t>
  </si>
  <si>
    <t>2022-11-12 15:22:59</t>
  </si>
  <si>
    <t>2022-11-12 15:23:00</t>
  </si>
  <si>
    <t>2022-11-12 15:23:01</t>
  </si>
  <si>
    <t>2022-11-12 15:23:02</t>
  </si>
  <si>
    <t>2022-11-12 15:23:03</t>
  </si>
  <si>
    <t>2022-11-12 15:23:04</t>
  </si>
  <si>
    <t>2022-11-12 15:23:05</t>
  </si>
  <si>
    <t>2022-11-12 15:23:06</t>
  </si>
  <si>
    <t>2022-11-12 15:23:07</t>
  </si>
  <si>
    <t>2022-11-12 15:23:08</t>
  </si>
  <si>
    <t>2022-11-12 15:23:09</t>
  </si>
  <si>
    <t>2022-11-12 15:23:10</t>
  </si>
  <si>
    <t>2022-11-12 15:23:11</t>
  </si>
  <si>
    <t>2022-11-12 15:23:12</t>
  </si>
  <si>
    <t>2022-11-12 15:23:13</t>
  </si>
  <si>
    <t>2022-11-12 15:23:14</t>
  </si>
  <si>
    <t>2022-11-12 15:23:15</t>
  </si>
  <si>
    <t>2022-11-12 15:23:16</t>
  </si>
  <si>
    <t>2022-11-12 15:23:17</t>
  </si>
  <si>
    <t>2022-11-12 15:23:22</t>
  </si>
  <si>
    <t>2022-11-12 15:23:23</t>
  </si>
  <si>
    <t>2022-11-12 15:23:24</t>
  </si>
  <si>
    <t>2022-11-12 15:23:25</t>
  </si>
  <si>
    <t>2022-11-12 15:23:26</t>
  </si>
  <si>
    <t>2022-11-12 15:23:27</t>
  </si>
  <si>
    <t>2022-11-12 15:23:28</t>
  </si>
  <si>
    <t>2022-11-12 15:23:29</t>
  </si>
  <si>
    <t>2022-11-12 15:23:30</t>
  </si>
  <si>
    <t>2022-11-12 15:23:31</t>
  </si>
  <si>
    <t>2022-11-12 15:23:32</t>
  </si>
  <si>
    <t>2022-11-12 15:23:33</t>
  </si>
  <si>
    <t>2022-11-12 15:23:34</t>
  </si>
  <si>
    <t>2022-11-12 15:23:35</t>
  </si>
  <si>
    <t>2022-11-12 15:23:36</t>
  </si>
  <si>
    <t>2022-11-12 15:23:37</t>
  </si>
  <si>
    <t>2022-11-12 15:23:38</t>
  </si>
  <si>
    <t>2022-11-12 15:23:39</t>
  </si>
  <si>
    <t>2022-11-12 15:23:40</t>
  </si>
  <si>
    <t>2022-11-12 15:23:41</t>
  </si>
  <si>
    <t>2022-11-12 15:23:42</t>
  </si>
  <si>
    <t>2022-11-12 15:23:43</t>
  </si>
  <si>
    <t>2022-11-12 15:23:44</t>
  </si>
  <si>
    <t>2022-11-12 15:23:45</t>
  </si>
  <si>
    <t>2022-11-12 15:23:46</t>
  </si>
  <si>
    <t>2022-11-12 15:23:47</t>
  </si>
  <si>
    <t>2022-11-12 15:23:48</t>
  </si>
  <si>
    <t>2022-11-12 15:23:49</t>
  </si>
  <si>
    <t>2022-11-12 15:23:50</t>
  </si>
  <si>
    <t>2022-11-12 15:23:51</t>
  </si>
  <si>
    <t>2022-11-12 15:23:52</t>
  </si>
  <si>
    <t>2022-11-12 15:23:53</t>
  </si>
  <si>
    <t>2022-11-12 15:23:54</t>
  </si>
  <si>
    <t>2022-11-12 15:23:55</t>
  </si>
  <si>
    <t>2022-11-12 15:23:56</t>
  </si>
  <si>
    <t>2022-11-12 15:23:57</t>
  </si>
  <si>
    <t>2022-11-12 15:23:58</t>
  </si>
  <si>
    <t>2022-11-12 15:23:59</t>
  </si>
  <si>
    <t>2022-11-12 15:24:00</t>
  </si>
  <si>
    <t>2022-11-12 15:24:01</t>
  </si>
  <si>
    <t>2022-11-12 15:24:02</t>
  </si>
  <si>
    <t>2022-11-12 15:24:03</t>
  </si>
  <si>
    <t>2022-11-12 15:24:04</t>
  </si>
  <si>
    <t>2022-11-12 15:24:05</t>
  </si>
  <si>
    <t>2022-11-12 15:24:06</t>
  </si>
  <si>
    <t>2022-11-12 15:24:07</t>
  </si>
  <si>
    <t>2022-11-12 15:24:08</t>
  </si>
  <si>
    <t>2022-11-12 15:24:13</t>
  </si>
  <si>
    <t>2022-11-12 15:24:14</t>
  </si>
  <si>
    <t>2022-11-12 15:24:15</t>
  </si>
  <si>
    <t>2022-11-12 15:24:16</t>
  </si>
  <si>
    <t>2022-11-12 15:24:17</t>
  </si>
  <si>
    <t>2022-11-12 15:24:18</t>
  </si>
  <si>
    <t>2022-11-12 15:24:19</t>
  </si>
  <si>
    <t>2022-11-12 15:24:20</t>
  </si>
  <si>
    <t>2022-11-12 15:24:21</t>
  </si>
  <si>
    <t>2022-11-12 15:24:22</t>
  </si>
  <si>
    <t>2022-11-12 15:24:23</t>
  </si>
  <si>
    <t>2022-11-12 15:24:24</t>
  </si>
  <si>
    <t>2022-11-12 15:24:25</t>
  </si>
  <si>
    <t>2022-11-12 15:24:26</t>
  </si>
  <si>
    <t>2022-11-12 15:24:27</t>
  </si>
  <si>
    <t>2022-11-12 15:24:28</t>
  </si>
  <si>
    <t>2022-11-12 15:24:29</t>
  </si>
  <si>
    <t>2022-11-12 15:24:30</t>
  </si>
  <si>
    <t>2022-11-12 15:24:31</t>
  </si>
  <si>
    <t>2022-11-12 15:24:32</t>
  </si>
  <si>
    <t>2022-11-12 15:24:33</t>
  </si>
  <si>
    <t>2022-11-12 15:24:34</t>
  </si>
  <si>
    <t>2022-11-12 15:24:35</t>
  </si>
  <si>
    <t>2022-11-12 15:24:36</t>
  </si>
  <si>
    <t>2022-11-12 15:24:37</t>
  </si>
  <si>
    <t>2022-11-12 15:24:38</t>
  </si>
  <si>
    <t>2022-11-12 15:24:39</t>
  </si>
  <si>
    <t>2022-11-12 15:24:40</t>
  </si>
  <si>
    <t>2022-11-12 15:24:41</t>
  </si>
  <si>
    <t>2022-11-12 15:24:42</t>
  </si>
  <si>
    <t>2022-11-12 15:24:43</t>
  </si>
  <si>
    <t>2022-11-12 15:24:44</t>
  </si>
  <si>
    <t>2022-11-12 15:24:45</t>
  </si>
  <si>
    <t>2022-11-12 15:24:46</t>
  </si>
  <si>
    <t>2022-11-12 15:24:47</t>
  </si>
  <si>
    <t>2022-11-12 15:24:48</t>
  </si>
  <si>
    <t>2022-11-12 15:24:49</t>
  </si>
  <si>
    <t>2022-11-12 15:24:50</t>
  </si>
  <si>
    <t>2022-11-12 15:24:51</t>
  </si>
  <si>
    <t>2022-11-12 15:24:52</t>
  </si>
  <si>
    <t>2022-11-12 15:24:53</t>
  </si>
  <si>
    <t>2022-11-12 15:24:54</t>
  </si>
  <si>
    <t>2022-11-12 15:24:55</t>
  </si>
  <si>
    <t>2022-11-12 15:24:56</t>
  </si>
  <si>
    <t>2022-11-12 15:24:57</t>
  </si>
  <si>
    <t>2022-11-12 15:24:58</t>
  </si>
  <si>
    <t>2022-11-12 15:24:59</t>
  </si>
  <si>
    <t>2022-11-12 15:25:00</t>
  </si>
  <si>
    <t>2022-11-12 15:25:01</t>
  </si>
  <si>
    <t>2022-11-12 15:25:02</t>
  </si>
  <si>
    <t>2022-11-12 15:25:03</t>
  </si>
  <si>
    <t>2022-11-12 15:25:04</t>
  </si>
  <si>
    <t>2022-11-12 15:25:05</t>
  </si>
  <si>
    <t>2022-11-12 15:25:06</t>
  </si>
  <si>
    <t>2022-11-12 15:25:07</t>
  </si>
  <si>
    <t>2022-11-12 15:25:08</t>
  </si>
  <si>
    <t>2022-11-12 15:25:09</t>
  </si>
  <si>
    <t>2022-11-12 15:25:10</t>
  </si>
  <si>
    <t>2022-11-12 15:25:11</t>
  </si>
  <si>
    <t>2022-11-12 15:25:12</t>
  </si>
  <si>
    <t>2022-11-12 15:25:13</t>
  </si>
  <si>
    <t>2022-11-12 15:25:14</t>
  </si>
  <si>
    <t>2022-11-12 15:25:15</t>
  </si>
  <si>
    <t>2022-11-12 15:25:16</t>
  </si>
  <si>
    <t>2022-11-12 15:25:17</t>
  </si>
  <si>
    <t>2022-11-12 15:25:18</t>
  </si>
  <si>
    <t>2022-11-12 15:25:19</t>
  </si>
  <si>
    <t>2022-11-12 15:25:20</t>
  </si>
  <si>
    <t>2022-11-12 15:25:21</t>
  </si>
  <si>
    <t>2022-11-12 15:25:22</t>
  </si>
  <si>
    <t>2022-11-12 15:25:23</t>
  </si>
  <si>
    <t>2022-11-12 15:25:24</t>
  </si>
  <si>
    <t>2022-11-12 15:25:25</t>
  </si>
  <si>
    <t>2022-11-12 15:25:26</t>
  </si>
  <si>
    <t>2022-11-12 15:25:27</t>
  </si>
  <si>
    <t>2022-11-12 15:25:28</t>
  </si>
  <si>
    <t>2022-11-12 15:25:29</t>
  </si>
  <si>
    <t>2022-11-12 15:25:30</t>
  </si>
  <si>
    <t>2022-11-12 15:25:34</t>
  </si>
  <si>
    <t>2022-11-12 15:25:35</t>
  </si>
  <si>
    <t>2022-11-12 15:25:36</t>
  </si>
  <si>
    <t>2022-11-12 15:25:37</t>
  </si>
  <si>
    <t>2022-11-12 15:25:38</t>
  </si>
  <si>
    <t>2022-11-12 15:25:39</t>
  </si>
  <si>
    <t>2022-11-12 15:25:40</t>
  </si>
  <si>
    <t>2022-11-12 15:25:41</t>
  </si>
  <si>
    <t>2022-11-12 15:25:42</t>
  </si>
  <si>
    <t>2022-11-12 15:25:43</t>
  </si>
  <si>
    <t>2022-11-12 15:25:44</t>
  </si>
  <si>
    <t>2022-11-12 15:25:45</t>
  </si>
  <si>
    <t>2022-11-12 15:25:46</t>
  </si>
  <si>
    <t>2022-11-12 15:25:47</t>
  </si>
  <si>
    <t>2022-11-12 15:25:48</t>
  </si>
  <si>
    <t>2022-11-12 15:25:49</t>
  </si>
  <si>
    <t>2022-11-12 15:25:50</t>
  </si>
  <si>
    <t>2022-11-12 15:25:51</t>
  </si>
  <si>
    <t>2022-11-12 15:25:52</t>
  </si>
  <si>
    <t>2022-11-12 15:25:54</t>
  </si>
  <si>
    <t>2022-11-12 15:25:55</t>
  </si>
  <si>
    <t>2022-11-12 15:25:56</t>
  </si>
  <si>
    <t>2022-11-12 15:25:57</t>
  </si>
  <si>
    <t>2022-11-12 15:25:58</t>
  </si>
  <si>
    <t>2022-11-12 15:25:59</t>
  </si>
  <si>
    <t>2022-11-12 15:26:00</t>
  </si>
  <si>
    <t>2022-11-12 15:26:01</t>
  </si>
  <si>
    <t>2022-11-12 15:26:02</t>
  </si>
  <si>
    <t>2022-11-12 15:26:03</t>
  </si>
  <si>
    <t>2022-11-12 15:26:04</t>
  </si>
  <si>
    <t>2022-11-12 15:26:05</t>
  </si>
  <si>
    <t>2022-11-12 15:26:06</t>
  </si>
  <si>
    <t>2022-11-12 15:26:07</t>
  </si>
  <si>
    <t>2022-11-12 15:26:08</t>
  </si>
  <si>
    <t>2022-11-12 15:26:09</t>
  </si>
  <si>
    <t>2022-11-12 15:26:10</t>
  </si>
  <si>
    <t>2022-11-12 15:26:11</t>
  </si>
  <si>
    <t>2022-11-12 15:26:12</t>
  </si>
  <si>
    <t>2022-11-12 15:26:13</t>
  </si>
  <si>
    <t>2022-11-12 15:26:14</t>
  </si>
  <si>
    <t>2022-11-12 15:26:15</t>
  </si>
  <si>
    <t>2022-11-12 15:26:16</t>
  </si>
  <si>
    <t>2022-11-12 15:26:17</t>
  </si>
  <si>
    <t>2022-11-12 15:26:18</t>
  </si>
  <si>
    <t>2022-11-12 15:26:19</t>
  </si>
  <si>
    <t>2022-11-12 15:26:20</t>
  </si>
  <si>
    <t>2022-11-12 15:26:21</t>
  </si>
  <si>
    <t>2022-11-12 15:26:22</t>
  </si>
  <si>
    <t>2022-11-12 15:26:23</t>
  </si>
  <si>
    <t>2022-11-12 15:26:24</t>
  </si>
  <si>
    <t>2022-11-12 15:26:25</t>
  </si>
  <si>
    <t>2022-11-12 15:26:26</t>
  </si>
  <si>
    <t>2022-11-12 15:26:27</t>
  </si>
  <si>
    <t>2022-11-12 15:26:28</t>
  </si>
  <si>
    <t>2022-11-12 15:26:29</t>
  </si>
  <si>
    <t>2022-11-12 15:26:30</t>
  </si>
  <si>
    <t>2022-11-12 15:26:31</t>
  </si>
  <si>
    <t>2022-11-12 15:26:32</t>
  </si>
  <si>
    <t>2022-11-12 15:26:33</t>
  </si>
  <si>
    <t>2022-11-12 15:26:34</t>
  </si>
  <si>
    <t>2022-11-12 15:26:36</t>
  </si>
  <si>
    <t>2022-11-12 15:26:37</t>
  </si>
  <si>
    <t>2022-11-12 15:26:38</t>
  </si>
  <si>
    <t>2022-11-12 15:26:39</t>
  </si>
  <si>
    <t>2022-11-12 15:26:40</t>
  </si>
  <si>
    <t>2022-11-12 15:26:41</t>
  </si>
  <si>
    <t>2022-11-12 15:26:42</t>
  </si>
  <si>
    <t>2022-11-12 15:26:43</t>
  </si>
  <si>
    <t>2022-11-12 15:26:44</t>
  </si>
  <si>
    <t>2022-11-12 15:26:45</t>
  </si>
  <si>
    <t>2022-11-12 15:26:46</t>
  </si>
  <si>
    <t>2022-11-12 15:26:47</t>
  </si>
  <si>
    <t>2022-11-12 15:26:48</t>
  </si>
  <si>
    <t>2022-11-12 15:26:49</t>
  </si>
  <si>
    <t>2022-11-12 15:26:50</t>
  </si>
  <si>
    <t>2022-11-12 15:26:51</t>
  </si>
  <si>
    <t>2022-11-12 15:26:52</t>
  </si>
  <si>
    <t>2022-11-12 15:26:53</t>
  </si>
  <si>
    <t>2022-11-12 15:26:54</t>
  </si>
  <si>
    <t>2022-11-12 15:26:55</t>
  </si>
  <si>
    <t>2022-11-12 15:26:56</t>
  </si>
  <si>
    <t>2022-11-12 15:26:57</t>
  </si>
  <si>
    <t>2022-11-12 15:26:58</t>
  </si>
  <si>
    <t>2022-11-12 15:26:59</t>
  </si>
  <si>
    <t>2022-11-12 15:27:00</t>
  </si>
  <si>
    <t>2022-11-12 15:27:01</t>
  </si>
  <si>
    <t>2022-11-12 15:27:02</t>
  </si>
  <si>
    <t>2022-11-12 15:27:03</t>
  </si>
  <si>
    <t>2022-11-12 15:27:04</t>
  </si>
  <si>
    <t>2022-11-12 15:27:05</t>
  </si>
  <si>
    <t>2022-11-12 15:27:06</t>
  </si>
  <si>
    <t>2022-11-12 15:27:07</t>
  </si>
  <si>
    <t>2022-11-12 15:27:08</t>
  </si>
  <si>
    <t>2022-11-12 15:27:09</t>
  </si>
  <si>
    <t>2022-11-12 15:27:10</t>
  </si>
  <si>
    <t>2022-11-12 15:27:11</t>
  </si>
  <si>
    <t>2022-11-12 15:27:12</t>
  </si>
  <si>
    <t>2022-11-12 15:27:13</t>
  </si>
  <si>
    <t>2022-11-12 15:27:14</t>
  </si>
  <si>
    <t>2022-11-12 15:27:15</t>
  </si>
  <si>
    <t>2022-11-12 15:27:16</t>
  </si>
  <si>
    <t>2022-11-12 15:27:17</t>
  </si>
  <si>
    <t>2022-11-12 15:27:18</t>
  </si>
  <si>
    <t>2022-11-12 15:27:19</t>
  </si>
  <si>
    <t>2022-11-12 15:27:20</t>
  </si>
  <si>
    <t>2022-11-12 15:27:21</t>
  </si>
  <si>
    <t>2022-11-12 15:27:22</t>
  </si>
  <si>
    <t>2022-11-12 15:27:23</t>
  </si>
  <si>
    <t>2022-11-12 15:27:24</t>
  </si>
  <si>
    <t>2022-11-12 15:27:25</t>
  </si>
  <si>
    <t>2022-11-12 15:27:26</t>
  </si>
  <si>
    <t>2022-11-12 15:27:27</t>
  </si>
  <si>
    <t>2022-11-12 15:27:28</t>
  </si>
  <si>
    <t>2022-11-12 15:27:29</t>
  </si>
  <si>
    <t>2022-11-12 15:27:30</t>
  </si>
  <si>
    <t>2022-11-12 15:27:31</t>
  </si>
  <si>
    <t>2022-11-12 15:27:32</t>
  </si>
  <si>
    <t>2022-11-12 15:27:33</t>
  </si>
  <si>
    <t>2022-11-12 15:27:34</t>
  </si>
  <si>
    <t>2022-11-12 15:27:35</t>
  </si>
  <si>
    <t>2022-11-12 15:27:36</t>
  </si>
  <si>
    <t>2022-11-12 15:27:37</t>
  </si>
  <si>
    <t>2022-11-12 15:27:38</t>
  </si>
  <si>
    <t>2022-11-12 15:27:39</t>
  </si>
  <si>
    <t>2022-11-12 15:27:40</t>
  </si>
  <si>
    <t>2022-11-12 15:27:41</t>
  </si>
  <si>
    <t>2022-11-12 15:27:42</t>
  </si>
  <si>
    <t>2022-11-12 15:27:43</t>
  </si>
  <si>
    <t>2022-11-12 15:27:44</t>
  </si>
  <si>
    <t>2022-11-12 15:27:45</t>
  </si>
  <si>
    <t>2022-11-12 15:27:46</t>
  </si>
  <si>
    <t>2022-11-12 15:27:47</t>
  </si>
  <si>
    <t>2022-11-12 15:27:48</t>
  </si>
  <si>
    <t>2022-11-12 15:27:49</t>
  </si>
  <si>
    <t>2022-11-12 15:27:50</t>
  </si>
  <si>
    <t>2022-11-12 15:27:51</t>
  </si>
  <si>
    <t>2022-11-12 15:27:52</t>
  </si>
  <si>
    <t>2022-11-12 15:27:53</t>
  </si>
  <si>
    <t>2022-11-12 15:27:54</t>
  </si>
  <si>
    <t>2022-11-12 15:27:55</t>
  </si>
  <si>
    <t>2022-11-12 15:27:56</t>
  </si>
  <si>
    <t>2022-11-12 15:27:57</t>
  </si>
  <si>
    <t>2022-11-12 15:27:58</t>
  </si>
  <si>
    <t>2022-11-12 15:27:59</t>
  </si>
  <si>
    <t>2022-11-12 15:28:00</t>
  </si>
  <si>
    <t>2022-11-12 15:28:01</t>
  </si>
  <si>
    <t>2022-11-12 15:28:02</t>
  </si>
  <si>
    <t>2022-11-12 15:28:03</t>
  </si>
  <si>
    <t>2022-11-12 15:28:04</t>
  </si>
  <si>
    <t>2022-11-12 15:28:05</t>
  </si>
  <si>
    <t>2022-11-12 15:28:06</t>
  </si>
  <si>
    <t>2022-11-12 15:28:07</t>
  </si>
  <si>
    <t>2022-11-12 15:28:08</t>
  </si>
  <si>
    <t>2022-11-12 15:28:09</t>
  </si>
  <si>
    <t>2022-11-12 15:28:10</t>
  </si>
  <si>
    <t>2022-11-12 15:28:11</t>
  </si>
  <si>
    <t>2022-11-12 15:28:12</t>
  </si>
  <si>
    <t>2022-11-12 15:28:13</t>
  </si>
  <si>
    <t>2022-11-12 15:28:14</t>
  </si>
  <si>
    <t>2022-11-12 15:28:15</t>
  </si>
  <si>
    <t>2022-11-12 15:28:16</t>
  </si>
  <si>
    <t>2022-11-12 15:28:17</t>
  </si>
  <si>
    <t>2022-11-12 15:28:18</t>
  </si>
  <si>
    <t>2022-11-12 15:28:19</t>
  </si>
  <si>
    <t>2022-11-12 15:28:20</t>
  </si>
  <si>
    <t>2022-11-12 15:28:21</t>
  </si>
  <si>
    <t>2022-11-12 15:28:22</t>
  </si>
  <si>
    <t>2022-11-12 15:28:23</t>
  </si>
  <si>
    <t>2022-11-12 15:28:24</t>
  </si>
  <si>
    <t>2022-11-12 15:28:25</t>
  </si>
  <si>
    <t>2022-11-12 15:28:26</t>
  </si>
  <si>
    <t>2022-11-12 15:28:27</t>
  </si>
  <si>
    <t>2022-11-12 15:28:28</t>
  </si>
  <si>
    <t>2022-11-12 15:28:29</t>
  </si>
  <si>
    <t>2022-11-12 15:28:30</t>
  </si>
  <si>
    <t>2022-11-12 15:28:31</t>
  </si>
  <si>
    <t>2022-11-12 15:28:32</t>
  </si>
  <si>
    <t>2022-11-12 15:28:33</t>
  </si>
  <si>
    <t>2022-11-12 15:28:34</t>
  </si>
  <si>
    <t>2022-11-12 15:28:35</t>
  </si>
  <si>
    <t>2022-11-12 15:28:36</t>
  </si>
  <si>
    <t>2022-11-12 15:28:37</t>
  </si>
  <si>
    <t>2022-11-12 15:28:38</t>
  </si>
  <si>
    <t>2022-11-12 15:28:39</t>
  </si>
  <si>
    <t>2022-11-12 15:28:40</t>
  </si>
  <si>
    <t>2022-11-12 15:28:41</t>
  </si>
  <si>
    <t>2022-11-12 15:28:42</t>
  </si>
  <si>
    <t>2022-11-12 15:28:43</t>
  </si>
  <si>
    <t>2022-11-12 15:28:44</t>
  </si>
  <si>
    <t>2022-11-12 15:28:45</t>
  </si>
  <si>
    <t>2022-11-12 15:28:46</t>
  </si>
  <si>
    <t>2022-11-12 15:28:47</t>
  </si>
  <si>
    <t>2022-11-12 15:28:48</t>
  </si>
  <si>
    <t>2022-11-12 15:28:49</t>
  </si>
  <si>
    <t>2022-11-12 15:28:50</t>
  </si>
  <si>
    <t>2022-11-12 15:28:51</t>
  </si>
  <si>
    <t>2022-11-12 15:28:52</t>
  </si>
  <si>
    <t>2022-11-12 15:28:53</t>
  </si>
  <si>
    <t>2022-11-12 15:28:54</t>
  </si>
  <si>
    <t>2022-11-12 15:28:55</t>
  </si>
  <si>
    <t>2022-11-12 15:28:56</t>
  </si>
  <si>
    <t>2022-11-12 15:28:57</t>
  </si>
  <si>
    <t>2022-11-12 15:28:58</t>
  </si>
  <si>
    <t>2022-11-12 15:28:59</t>
  </si>
  <si>
    <t>2022-11-12 15:29:00</t>
  </si>
  <si>
    <t>2022-11-12 15:29:01</t>
  </si>
  <si>
    <t>2022-11-12 15:29:02</t>
  </si>
  <si>
    <t>2022-11-12 15:29:03</t>
  </si>
  <si>
    <t>2022-11-12 15:29:04</t>
  </si>
  <si>
    <t>2022-11-12 15:29:05</t>
  </si>
  <si>
    <t>2022-11-12 15:29:06</t>
  </si>
  <si>
    <t>2022-11-12 15:29:07</t>
  </si>
  <si>
    <t>2022-11-12 15:29:08</t>
  </si>
  <si>
    <t>2022-11-12 15:29:09</t>
  </si>
  <si>
    <t>2022-11-12 15:29:10</t>
  </si>
  <si>
    <t>2022-11-12 15:29:11</t>
  </si>
  <si>
    <t>2022-11-12 15:29:12</t>
  </si>
  <si>
    <t>2022-11-12 15:29:13</t>
  </si>
  <si>
    <t>2022-11-12 15:29:14</t>
  </si>
  <si>
    <t>2022-11-12 15:29:15</t>
  </si>
  <si>
    <t>2022-11-12 15:29:16</t>
  </si>
  <si>
    <t>2022-11-12 15:29:17</t>
  </si>
  <si>
    <t>2022-11-12 15:29:18</t>
  </si>
  <si>
    <t>2022-11-12 15:29:19</t>
  </si>
  <si>
    <t>2022-11-12 15:29:20</t>
  </si>
  <si>
    <t>2022-11-12 15:29:21</t>
  </si>
  <si>
    <t>2022-11-12 15:29:22</t>
  </si>
  <si>
    <t>2022-11-12 15:29:23</t>
  </si>
  <si>
    <t>2022-11-12 15:29:24</t>
  </si>
  <si>
    <t>2022-11-12 15:29:25</t>
  </si>
  <si>
    <t>2022-11-12 15:29:26</t>
  </si>
  <si>
    <t>2022-11-12 15:29:27</t>
  </si>
  <si>
    <t>2022-11-12 15:29:28</t>
  </si>
  <si>
    <t>2022-11-12 15:29:29</t>
  </si>
  <si>
    <t>2022-11-12 15:29:30</t>
  </si>
  <si>
    <t>2022-11-12 15:29:31</t>
  </si>
  <si>
    <t>2022-11-12 15:29:32</t>
  </si>
  <si>
    <t>2022-11-12 15:29:33</t>
  </si>
  <si>
    <t>2022-11-12 15:29:34</t>
  </si>
  <si>
    <t>2022-11-12 15:29:35</t>
  </si>
  <si>
    <t>2022-11-12 15:29:36</t>
  </si>
  <si>
    <t>2022-11-12 15:29:37</t>
  </si>
  <si>
    <t>2022-11-12 15:29:38</t>
  </si>
  <si>
    <t>2022-11-12 15:29:39</t>
  </si>
  <si>
    <t>2022-11-12 15:29:40</t>
  </si>
  <si>
    <t>2022-11-12 15:29:41</t>
  </si>
  <si>
    <t>2022-11-12 15:29:42</t>
  </si>
  <si>
    <t>2022-11-12 15:29:43</t>
  </si>
  <si>
    <t>2022-11-12 15:29:44</t>
  </si>
  <si>
    <t>2022-11-12 15:29:45</t>
  </si>
  <si>
    <t>2022-11-12 15:29:46</t>
  </si>
  <si>
    <t>2022-11-12 15:29:47</t>
  </si>
  <si>
    <t>2022-11-12 15:29:48</t>
  </si>
  <si>
    <t>2022-11-12 15:29:49</t>
  </si>
  <si>
    <t>2022-11-12 15:29:50</t>
  </si>
  <si>
    <t>2022-11-12 15:29:51</t>
  </si>
  <si>
    <t>2022-11-12 15:29:52</t>
  </si>
  <si>
    <t>2022-11-12 15:29:53</t>
  </si>
  <si>
    <t>2022-11-12 15:29:54</t>
  </si>
  <si>
    <t>2022-11-12 15:29:55</t>
  </si>
  <si>
    <t>2022-11-12 15:29:56</t>
  </si>
  <si>
    <t>2022-11-12 15:29:57</t>
  </si>
  <si>
    <t>2022-11-12 15:29:58</t>
  </si>
  <si>
    <t>2022-11-12 15:29:59</t>
  </si>
  <si>
    <t>2022-11-12 15:30:00</t>
  </si>
  <si>
    <t>2022-11-12 15:30:01</t>
  </si>
  <si>
    <t>2022-11-12 15:30:02</t>
  </si>
  <si>
    <t>2022-11-12 15:30:03</t>
  </si>
  <si>
    <t>2022-11-12 15:30:04</t>
  </si>
  <si>
    <t>2022-11-12 15:30:05</t>
  </si>
  <si>
    <t>2022-11-12 15:30:06</t>
  </si>
  <si>
    <t>2022-11-12 15:30:07</t>
  </si>
  <si>
    <t>2022-11-12 15:30:08</t>
  </si>
  <si>
    <t>2022-11-12 15:30:09</t>
  </si>
  <si>
    <t>2022-11-12 15:30:10</t>
  </si>
  <si>
    <t>2022-11-12 15:30:11</t>
  </si>
  <si>
    <t>2022-11-12 15:30:12</t>
  </si>
  <si>
    <t>2022-11-12 15:30:13</t>
  </si>
  <si>
    <t>2022-11-12 15:30:14</t>
  </si>
  <si>
    <t>2022-11-12 15:30:15</t>
  </si>
  <si>
    <t>2022-11-12 15:30:16</t>
  </si>
  <si>
    <t>2022-11-12 15:30:17</t>
  </si>
  <si>
    <t>2022-11-12 15:30:18</t>
  </si>
  <si>
    <t>2022-11-12 15:30:20</t>
  </si>
  <si>
    <t>2022-11-12 15:30:21</t>
  </si>
  <si>
    <t>2022-11-12 15:30:22</t>
  </si>
  <si>
    <t>2022-11-12 15:30:23</t>
  </si>
  <si>
    <t>2022-11-12 15:30:24</t>
  </si>
  <si>
    <t>2022-11-12 15:30:25</t>
  </si>
  <si>
    <t>2022-11-12 15:30:26</t>
  </si>
  <si>
    <t>2022-11-12 15:30:27</t>
  </si>
  <si>
    <t>2022-11-12 15:30:28</t>
  </si>
  <si>
    <t>2022-11-12 15:30:29</t>
  </si>
  <si>
    <t>2022-11-12 15:30:30</t>
  </si>
  <si>
    <t>2022-11-12 15:30:31</t>
  </si>
  <si>
    <t>2022-11-12 15:30:32</t>
  </si>
  <si>
    <t>2022-11-12 15:30:33</t>
  </si>
  <si>
    <t>2022-11-12 15:30:34</t>
  </si>
  <si>
    <t>2022-11-12 15:30:35</t>
  </si>
  <si>
    <t>2022-11-12 15:30:36</t>
  </si>
  <si>
    <t>2022-11-12 15:30:37</t>
  </si>
  <si>
    <t>2022-11-12 15:30:38</t>
  </si>
  <si>
    <t>2022-11-12 15:30:39</t>
  </si>
  <si>
    <t>2022-11-12 15:30:40</t>
  </si>
  <si>
    <t>2022-11-12 15:30:41</t>
  </si>
  <si>
    <t>2022-11-12 15:30:42</t>
  </si>
  <si>
    <t>2022-11-12 15:30:43</t>
  </si>
  <si>
    <t>2022-11-12 15:30:44</t>
  </si>
  <si>
    <t>2022-11-12 15:30:45</t>
  </si>
  <si>
    <t>2022-11-12 15:30:46</t>
  </si>
  <si>
    <t>2022-11-12 15:30:47</t>
  </si>
  <si>
    <t>2022-11-12 15:30:48</t>
  </si>
  <si>
    <t>2022-11-12 15:30:49</t>
  </si>
  <si>
    <t>2022-11-12 15:30:50</t>
  </si>
  <si>
    <t>2022-11-12 15:30:51</t>
  </si>
  <si>
    <t>2022-11-12 15:30:52</t>
  </si>
  <si>
    <t>2022-11-12 15:30:53</t>
  </si>
  <si>
    <t>2022-11-12 15:30:54</t>
  </si>
  <si>
    <t>2022-11-12 15:30:55</t>
  </si>
  <si>
    <t>2022-11-12 15:30:56</t>
  </si>
  <si>
    <t>2022-11-12 15:30:57</t>
  </si>
  <si>
    <t>2022-11-12 15:30:58</t>
  </si>
  <si>
    <t>2022-11-12 15:30:59</t>
  </si>
  <si>
    <t>2022-11-12 15:31:00</t>
  </si>
  <si>
    <t>2022-11-12 15:31:01</t>
  </si>
  <si>
    <t>2022-11-12 15:31:02</t>
  </si>
  <si>
    <t>2022-11-12 15:31:03</t>
  </si>
  <si>
    <t>2022-11-12 15:31:04</t>
  </si>
  <si>
    <t>2022-11-12 15:31:05</t>
  </si>
  <si>
    <t>2022-11-12 15:31:06</t>
  </si>
  <si>
    <t>2022-11-12 15:31:07</t>
  </si>
  <si>
    <t>2022-11-12 15:31:08</t>
  </si>
  <si>
    <t>2022-11-12 15:31:09</t>
  </si>
  <si>
    <t>2022-11-12 15:31:10</t>
  </si>
  <si>
    <t>2022-11-12 15:31:11</t>
  </si>
  <si>
    <t>2022-11-12 15:31:12</t>
  </si>
  <si>
    <t>2022-11-12 15:31:13</t>
  </si>
  <si>
    <t>2022-11-12 15:31:14</t>
  </si>
  <si>
    <t>2022-11-12 15:31:15</t>
  </si>
  <si>
    <t>2022-11-12 15:31:16</t>
  </si>
  <si>
    <t>2022-11-12 15:31:17</t>
  </si>
  <si>
    <t>2022-11-12 15:31:18</t>
  </si>
  <si>
    <t>2022-11-12 15:31:19</t>
  </si>
  <si>
    <t>2022-11-12 15:31:20</t>
  </si>
  <si>
    <t>2022-11-12 15:31:21</t>
  </si>
  <si>
    <t>2022-11-12 15:31:22</t>
  </si>
  <si>
    <t>2022-11-12 15:31:23</t>
  </si>
  <si>
    <t>2022-11-12 15:31:24</t>
  </si>
  <si>
    <t>2022-11-12 15:31:25</t>
  </si>
  <si>
    <t>2022-11-12 15:31:26</t>
  </si>
  <si>
    <t>2022-11-12 15:31:27</t>
  </si>
  <si>
    <t>2022-11-12 15:31:28</t>
  </si>
  <si>
    <t>2022-11-12 15:31:29</t>
  </si>
  <si>
    <t>2022-11-12 15:31:30</t>
  </si>
  <si>
    <t>2022-11-12 15:31:31</t>
  </si>
  <si>
    <t>2022-11-12 15:31:32</t>
  </si>
  <si>
    <t>2022-11-12 15:31:33</t>
  </si>
  <si>
    <t>2022-11-12 15:31:34</t>
  </si>
  <si>
    <t>2022-11-12 15:31:35</t>
  </si>
  <si>
    <t>2022-11-12 15:31:36</t>
  </si>
  <si>
    <t>2022-11-12 15:31:37</t>
  </si>
  <si>
    <t>2022-11-12 15:31:38</t>
  </si>
  <si>
    <t>2022-11-12 15:31:39</t>
  </si>
  <si>
    <t>2022-11-12 15:31:40</t>
  </si>
  <si>
    <t>2022-11-12 15:31:41</t>
  </si>
  <si>
    <t>2022-11-12 15:31:42</t>
  </si>
  <si>
    <t>2022-11-12 15:31:43</t>
  </si>
  <si>
    <t>2022-11-12 15:31:44</t>
  </si>
  <si>
    <t>2022-11-12 15:31:45</t>
  </si>
  <si>
    <t>2022-11-12 15:31:46</t>
  </si>
  <si>
    <t>2022-11-12 15:31:47</t>
  </si>
  <si>
    <t>2022-11-12 15:31:48</t>
  </si>
  <si>
    <t>2022-11-12 15:31:49</t>
  </si>
  <si>
    <t>2022-11-12 15:31:50</t>
  </si>
  <si>
    <t>2022-11-12 15:31:51</t>
  </si>
  <si>
    <t>2022-11-12 15:31:52</t>
  </si>
  <si>
    <t>2022-11-12 15:31:53</t>
  </si>
  <si>
    <t>2022-11-12 15:31:54</t>
  </si>
  <si>
    <t>2022-11-12 15:31:55</t>
  </si>
  <si>
    <t>2022-11-12 15:31:56</t>
  </si>
  <si>
    <t>2022-11-12 15:31:57</t>
  </si>
  <si>
    <t>2022-11-12 15:31:58</t>
  </si>
  <si>
    <t>2022-11-12 15:31:59</t>
  </si>
  <si>
    <t>2022-11-12 15:32:00</t>
  </si>
  <si>
    <t>2022-11-12 15:32:01</t>
  </si>
  <si>
    <t>2022-11-12 15:32:02</t>
  </si>
  <si>
    <t>2022-11-12 15:32:03</t>
  </si>
  <si>
    <t>2022-11-12 15:32:04</t>
  </si>
  <si>
    <t>2022-11-12 15:32:05</t>
  </si>
  <si>
    <t>2022-11-12 15:32:06</t>
  </si>
  <si>
    <t>2022-11-12 15:32:07</t>
  </si>
  <si>
    <t>2022-11-12 15:32:08</t>
  </si>
  <si>
    <t>2022-11-12 15:32:09</t>
  </si>
  <si>
    <t>2022-11-12 15:32:10</t>
  </si>
  <si>
    <t>2022-11-12 15:32:11</t>
  </si>
  <si>
    <t>2022-11-12 15:32:12</t>
  </si>
  <si>
    <t>2022-11-12 15:32:13</t>
  </si>
  <si>
    <t>2022-11-12 15:32:14</t>
  </si>
  <si>
    <t>2022-11-12 15:32:15</t>
  </si>
  <si>
    <t>2022-11-12 15:32:16</t>
  </si>
  <si>
    <t>2022-11-12 15:32:17</t>
  </si>
  <si>
    <t>2022-11-12 15:32:18</t>
  </si>
  <si>
    <t>2022-11-12 15:32:19</t>
  </si>
  <si>
    <t>2022-11-12 15:32:20</t>
  </si>
  <si>
    <t>2022-11-12 15:32:21</t>
  </si>
  <si>
    <t>2022-11-12 15:32:22</t>
  </si>
  <si>
    <t>2022-11-12 15:32:23</t>
  </si>
  <si>
    <t>2022-11-12 15:32:24</t>
  </si>
  <si>
    <t>2022-11-12 15:32:25</t>
  </si>
  <si>
    <t>2022-11-12 15:32:26</t>
  </si>
  <si>
    <t>2022-11-12 15:32:27</t>
  </si>
  <si>
    <t>2022-11-12 15:32:28</t>
  </si>
  <si>
    <t>2022-11-12 15:32:29</t>
  </si>
  <si>
    <t>2022-11-12 15:32:30</t>
  </si>
  <si>
    <t>2022-11-12 15:32:31</t>
  </si>
  <si>
    <t>2022-11-12 15:32:32</t>
  </si>
  <si>
    <t>2022-11-12 15:32:33</t>
  </si>
  <si>
    <t>2022-11-12 15:32:34</t>
  </si>
  <si>
    <t>2022-11-12 15:32:35</t>
  </si>
  <si>
    <t>2022-11-12 15:32:36</t>
  </si>
  <si>
    <t>2022-11-12 15:32:37</t>
  </si>
  <si>
    <t>2022-11-12 15:32:38</t>
  </si>
  <si>
    <t>2022-11-12 15:32:39</t>
  </si>
  <si>
    <t>2022-11-12 15:32:40</t>
  </si>
  <si>
    <t>2022-11-12 15:32:41</t>
  </si>
  <si>
    <t>2022-11-12 15:32:45</t>
  </si>
  <si>
    <t>2022-11-12 15:32:46</t>
  </si>
  <si>
    <t>2022-11-12 15:32:47</t>
  </si>
  <si>
    <t>2022-11-12 15:32:48</t>
  </si>
  <si>
    <t>2022-11-12 15:32:49</t>
  </si>
  <si>
    <t>2022-11-12 15:32:50</t>
  </si>
  <si>
    <t>2022-11-12 15:32:51</t>
  </si>
  <si>
    <t>2022-11-12 15:32:52</t>
  </si>
  <si>
    <t>2022-11-12 15:32:53</t>
  </si>
  <si>
    <t>2022-11-12 15:32:54</t>
  </si>
  <si>
    <t>2022-11-12 15:32:55</t>
  </si>
  <si>
    <t>2022-11-12 15:32:56</t>
  </si>
  <si>
    <t>2022-11-12 15:32:57</t>
  </si>
  <si>
    <t>2022-11-12 15:32:58</t>
  </si>
  <si>
    <t>2022-11-12 15:32:59</t>
  </si>
  <si>
    <t>2022-11-12 15:33:00</t>
  </si>
  <si>
    <t>2022-11-12 15:33:01</t>
  </si>
  <si>
    <t>2022-11-12 15:33:02</t>
  </si>
  <si>
    <t>2022-11-12 15:33:03</t>
  </si>
  <si>
    <t>2022-11-12 15:33:04</t>
  </si>
  <si>
    <t>2022-11-12 15:33:05</t>
  </si>
  <si>
    <t>2022-11-12 15:33:06</t>
  </si>
  <si>
    <t>2022-11-12 15:33:07</t>
  </si>
  <si>
    <t>2022-11-12 15:33:08</t>
  </si>
  <si>
    <t>2022-11-12 15:33:09</t>
  </si>
  <si>
    <t>2022-11-12 15:33:10</t>
  </si>
  <si>
    <t>2022-11-12 15:33:11</t>
  </si>
  <si>
    <t>2022-11-12 15:33:12</t>
  </si>
  <si>
    <t>2022-11-12 15:33:13</t>
  </si>
  <si>
    <t>2022-11-12 15:33:14</t>
  </si>
  <si>
    <t>2022-11-12 15:33:15</t>
  </si>
  <si>
    <t>2022-11-12 15:33:16</t>
  </si>
  <si>
    <t>2022-11-12 15:33:17</t>
  </si>
  <si>
    <t>2022-11-12 15:33:18</t>
  </si>
  <si>
    <t>2022-11-12 15:33:19</t>
  </si>
  <si>
    <t>2022-11-12 15:33:20</t>
  </si>
  <si>
    <t>2022-11-12 15:33:21</t>
  </si>
  <si>
    <t>2022-11-12 15:33:22</t>
  </si>
  <si>
    <t>2022-11-12 15:33:23</t>
  </si>
  <si>
    <t>2022-11-12 15:33:24</t>
  </si>
  <si>
    <t>2022-11-12 15:33:25</t>
  </si>
  <si>
    <t>2022-11-12 15:33:26</t>
  </si>
  <si>
    <t>2022-11-12 15:33:27</t>
  </si>
  <si>
    <t>2022-11-12 15:33:28</t>
  </si>
  <si>
    <t>2022-11-12 15:33:29</t>
  </si>
  <si>
    <t>2022-11-12 15:33:30</t>
  </si>
  <si>
    <t>2022-11-12 15:33:31</t>
  </si>
  <si>
    <t>2022-11-12 15:33:32</t>
  </si>
  <si>
    <t>2022-11-12 15:33:33</t>
  </si>
  <si>
    <t>2022-11-12 15:33:34</t>
  </si>
  <si>
    <t>2022-11-12 15:33:35</t>
  </si>
  <si>
    <t>2022-11-12 15:33:36</t>
  </si>
  <si>
    <t>2022-11-12 15:33:37</t>
  </si>
  <si>
    <t>2022-11-12 15:33:38</t>
  </si>
  <si>
    <t>2022-11-12 15:33:39</t>
  </si>
  <si>
    <t>2022-11-12 15:33:40</t>
  </si>
  <si>
    <t>2022-11-12 15:33:41</t>
  </si>
  <si>
    <t>2022-11-12 15:33:42</t>
  </si>
  <si>
    <t>2022-11-12 15:33:43</t>
  </si>
  <si>
    <t>2022-11-12 15:33:44</t>
  </si>
  <si>
    <t>2022-11-12 15:33:45</t>
  </si>
  <si>
    <t>2022-11-12 15:33:46</t>
  </si>
  <si>
    <t>2022-11-12 15:33:47</t>
  </si>
  <si>
    <t>2022-11-12 15:33:48</t>
  </si>
  <si>
    <t>2022-11-12 15:33:49</t>
  </si>
  <si>
    <t>2022-11-12 15:33:50</t>
  </si>
  <si>
    <t>2022-11-12 15:33:51</t>
  </si>
  <si>
    <t>2022-11-12 15:33:52</t>
  </si>
  <si>
    <t>2022-11-12 15:33:53</t>
  </si>
  <si>
    <t>2022-11-12 15:33:54</t>
  </si>
  <si>
    <t>2022-11-12 15:33:55</t>
  </si>
  <si>
    <t>2022-11-12 15:33:56</t>
  </si>
  <si>
    <t>2022-11-12 15:33:57</t>
  </si>
  <si>
    <t>2022-11-12 15:33:58</t>
  </si>
  <si>
    <t>2022-11-12 15:33:59</t>
  </si>
  <si>
    <t>2022-11-12 15:34:00</t>
  </si>
  <si>
    <t>2022-11-12 15:34:01</t>
  </si>
  <si>
    <t>2022-11-12 15:34:02</t>
  </si>
  <si>
    <t>2022-11-12 15:34:03</t>
  </si>
  <si>
    <t>2022-11-12 15:34:04</t>
  </si>
  <si>
    <t>2022-11-12 15:34:05</t>
  </si>
  <si>
    <t>2022-11-12 15:34:06</t>
  </si>
  <si>
    <t>2022-11-12 15:34:07</t>
  </si>
  <si>
    <t>2022-11-12 15:34:08</t>
  </si>
  <si>
    <t>2022-11-12 15:34:09</t>
  </si>
  <si>
    <t>2022-11-12 15:34:10</t>
  </si>
  <si>
    <t>2022-11-12 15:34:11</t>
  </si>
  <si>
    <t>2022-11-12 15:34:12</t>
  </si>
  <si>
    <t>2022-11-12 15:34:13</t>
  </si>
  <si>
    <t>2022-11-12 15:34:14</t>
  </si>
  <si>
    <t>2022-11-12 15:34:15</t>
  </si>
  <si>
    <t>2022-11-12 15:34:16</t>
  </si>
  <si>
    <t>2022-11-12 15:34:17</t>
  </si>
  <si>
    <t>2022-11-12 15:34:18</t>
  </si>
  <si>
    <t>2022-11-12 15:34:19</t>
  </si>
  <si>
    <t>2022-11-12 15:34:20</t>
  </si>
  <si>
    <t>2022-11-12 15:34:21</t>
  </si>
  <si>
    <t>2022-11-12 15:34:22</t>
  </si>
  <si>
    <t>2022-11-12 15:34:23</t>
  </si>
  <si>
    <t>2022-11-12 15:34:24</t>
  </si>
  <si>
    <t>2022-11-12 15:34:25</t>
  </si>
  <si>
    <t>2022-11-12 15:34:26</t>
  </si>
  <si>
    <t>2022-11-12 15:34:27</t>
  </si>
  <si>
    <t>2022-11-12 15:34:28</t>
  </si>
  <si>
    <t>2022-11-12 15:34:29</t>
  </si>
  <si>
    <t>2022-11-12 15:34:30</t>
  </si>
  <si>
    <t>2022-11-12 15:34:31</t>
  </si>
  <si>
    <t>2022-11-12 15:34:32</t>
  </si>
  <si>
    <t>2022-11-12 15:34:33</t>
  </si>
  <si>
    <t>2022-11-12 15:34:34</t>
  </si>
  <si>
    <t>2022-11-12 15:34:35</t>
  </si>
  <si>
    <t>2022-11-12 15:34:36</t>
  </si>
  <si>
    <t>2022-11-12 15:34:37</t>
  </si>
  <si>
    <t>2022-11-12 15:34:38</t>
  </si>
  <si>
    <t>2022-11-12 15:34:39</t>
  </si>
  <si>
    <t>2022-11-12 15:34:40</t>
  </si>
  <si>
    <t>2022-11-12 15:34:41</t>
  </si>
  <si>
    <t>2022-11-12 15:34:42</t>
  </si>
  <si>
    <t>2022-11-12 15:34:43</t>
  </si>
  <si>
    <t>2022-11-12 15:34:44</t>
  </si>
  <si>
    <t>2022-11-12 15:34:45</t>
  </si>
  <si>
    <t>2022-11-12 15:34:46</t>
  </si>
  <si>
    <t>2022-11-12 15:34:47</t>
  </si>
  <si>
    <t>2022-11-12 15:34:48</t>
  </si>
  <si>
    <t>2022-11-12 15:34:49</t>
  </si>
  <si>
    <t>2022-11-12 15:34:50</t>
  </si>
  <si>
    <t>2022-11-12 15:34:51</t>
  </si>
  <si>
    <t>2022-11-12 15:34:52</t>
  </si>
  <si>
    <t>2022-11-12 15:34:53</t>
  </si>
  <si>
    <t>2022-11-12 15:34:54</t>
  </si>
  <si>
    <t>2022-11-12 15:34:55</t>
  </si>
  <si>
    <t>2022-11-12 15:34:56</t>
  </si>
  <si>
    <t>2022-11-12 15:34:57</t>
  </si>
  <si>
    <t>2022-11-12 15:34:58</t>
  </si>
  <si>
    <t>2022-11-12 15:34:59</t>
  </si>
  <si>
    <t>2022-11-12 15:35:00</t>
  </si>
  <si>
    <t>2022-11-12 15:35:01</t>
  </si>
  <si>
    <t>2022-11-12 15:35:02</t>
  </si>
  <si>
    <t>2022-11-12 15:35:03</t>
  </si>
  <si>
    <t>2022-11-12 15:35:04</t>
  </si>
  <si>
    <t>2022-11-12 15:35:05</t>
  </si>
  <si>
    <t>2022-11-12 15:35:06</t>
  </si>
  <si>
    <t>2022-11-12 15:35:07</t>
  </si>
  <si>
    <t>2022-11-12 15:35:08</t>
  </si>
  <si>
    <t>2022-11-12 15:35:09</t>
  </si>
  <si>
    <t>2022-11-12 15:35:10</t>
  </si>
  <si>
    <t>2022-11-12 15:35:11</t>
  </si>
  <si>
    <t>2022-11-12 15:35:12</t>
  </si>
  <si>
    <t>2022-11-12 15:35:13</t>
  </si>
  <si>
    <t>2022-11-12 15:35:14</t>
  </si>
  <si>
    <t>2022-11-12 15:35:15</t>
  </si>
  <si>
    <t>2022-11-12 15:35:16</t>
  </si>
  <si>
    <t>2022-11-12 15:35:17</t>
  </si>
  <si>
    <t>2022-11-12 15:35:18</t>
  </si>
  <si>
    <t>2022-11-12 15:35:19</t>
  </si>
  <si>
    <t>2022-11-12 15:35:20</t>
  </si>
  <si>
    <t>2022-11-12 15:35:21</t>
  </si>
  <si>
    <t>2022-11-12 15:35:22</t>
  </si>
  <si>
    <t>2022-11-12 15:35:23</t>
  </si>
  <si>
    <t>2022-11-12 15:35:24</t>
  </si>
  <si>
    <t>2022-11-12 15:35:25</t>
  </si>
  <si>
    <t>2022-11-12 15:35:26</t>
  </si>
  <si>
    <t>2022-11-12 15:35:27</t>
  </si>
  <si>
    <t>2022-11-12 15:35:28</t>
  </si>
  <si>
    <t>2022-11-12 15:35:29</t>
  </si>
  <si>
    <t>2022-11-12 15:35:30</t>
  </si>
  <si>
    <t>2022-11-12 15:35:31</t>
  </si>
  <si>
    <t>2022-11-12 15:35:32</t>
  </si>
  <si>
    <t>2022-11-12 15:35:33</t>
  </si>
  <si>
    <t>2022-11-12 15:35:34</t>
  </si>
  <si>
    <t>2022-11-12 15:35:35</t>
  </si>
  <si>
    <t>2022-11-12 15:35:36</t>
  </si>
  <si>
    <t>2022-11-12 15:35:37</t>
  </si>
  <si>
    <t>2022-11-12 15:35:38</t>
  </si>
  <si>
    <t>2022-11-12 15:35:39</t>
  </si>
  <si>
    <t>2022-11-12 15:35:40</t>
  </si>
  <si>
    <t>2022-11-12 15:35:41</t>
  </si>
  <si>
    <t>2022-11-12 15:35:42</t>
  </si>
  <si>
    <t>2022-11-12 15:35:43</t>
  </si>
  <si>
    <t>2022-11-12 15:35:44</t>
  </si>
  <si>
    <t>2022-11-12 15:35:45</t>
  </si>
  <si>
    <t>2022-11-12 15:35:46</t>
  </si>
  <si>
    <t>2022-11-12 15:35:47</t>
  </si>
  <si>
    <t>2022-11-12 15:35:48</t>
  </si>
  <si>
    <t>2022-11-12 15:35:49</t>
  </si>
  <si>
    <t>2022-11-12 15:35:50</t>
  </si>
  <si>
    <t>2022-11-12 15:35:51</t>
  </si>
  <si>
    <t>2022-11-12 15:35:52</t>
  </si>
  <si>
    <t>2022-11-12 15:35:53</t>
  </si>
  <si>
    <t>2022-11-12 15:35:54</t>
  </si>
  <si>
    <t>2022-11-12 15:35:55</t>
  </si>
  <si>
    <t>2022-11-12 15:35:56</t>
  </si>
  <si>
    <t>2022-11-12 15:35:57</t>
  </si>
  <si>
    <t>2022-11-12 15:35:58</t>
  </si>
  <si>
    <t>2022-11-12 15:35:59</t>
  </si>
  <si>
    <t>2022-11-12 15:36:00</t>
  </si>
  <si>
    <t>2022-11-12 15:36:01</t>
  </si>
  <si>
    <t>2022-11-12 15:36:02</t>
  </si>
  <si>
    <t>2022-11-12 15:36:03</t>
  </si>
  <si>
    <t>2022-11-12 15:36:04</t>
  </si>
  <si>
    <t>2022-11-12 15:36:05</t>
  </si>
  <si>
    <t>2022-11-12 15:36:06</t>
  </si>
  <si>
    <t>2022-11-12 15:36:07</t>
  </si>
  <si>
    <t>2022-11-12 15:36:08</t>
  </si>
  <si>
    <t>2022-11-12 15:36:09</t>
  </si>
  <si>
    <t>2022-11-12 15:36:10</t>
  </si>
  <si>
    <t>2022-11-12 15:36:11</t>
  </si>
  <si>
    <t>2022-11-12 15:36:12</t>
  </si>
  <si>
    <t>2022-11-12 15:36:13</t>
  </si>
  <si>
    <t>2022-11-12 15:36:14</t>
  </si>
  <si>
    <t>2022-11-12 15:36:15</t>
  </si>
  <si>
    <t>2022-11-12 15:36:16</t>
  </si>
  <si>
    <t>2022-11-12 15:36:17</t>
  </si>
  <si>
    <t>2022-11-12 15:36:18</t>
  </si>
  <si>
    <t>2022-11-12 15:36:19</t>
  </si>
  <si>
    <t>2022-11-12 15:36:20</t>
  </si>
  <si>
    <t>2022-11-12 15:36:21</t>
  </si>
  <si>
    <t>2022-11-12 15:36:22</t>
  </si>
  <si>
    <t>2022-11-12 15:36:23</t>
  </si>
  <si>
    <t>2022-11-12 15:36:24</t>
  </si>
  <si>
    <t>2022-11-12 15:36:25</t>
  </si>
  <si>
    <t>2022-11-12 15:36:26</t>
  </si>
  <si>
    <t>2022-11-12 15:36:27</t>
  </si>
  <si>
    <t>2022-11-12 15:36:28</t>
  </si>
  <si>
    <t>2022-11-12 15:36:29</t>
  </si>
  <si>
    <t>2022-11-12 15:36:30</t>
  </si>
  <si>
    <t>2022-11-12 15:36:31</t>
  </si>
  <si>
    <t>2022-11-12 15:36:32</t>
  </si>
  <si>
    <t>2022-11-12 15:36:33</t>
  </si>
  <si>
    <t>2022-11-12 15:36:34</t>
  </si>
  <si>
    <t>2022-11-12 15:36:35</t>
  </si>
  <si>
    <t>2022-11-12 15:36:36</t>
  </si>
  <si>
    <t>2022-11-12 15:36:37</t>
  </si>
  <si>
    <t>2022-11-12 15:36:38</t>
  </si>
  <si>
    <t>2022-11-12 15:36:39</t>
  </si>
  <si>
    <t>2022-11-12 15:36:40</t>
  </si>
  <si>
    <t>2022-11-12 15:36:41</t>
  </si>
  <si>
    <t>2022-11-12 15:36:42</t>
  </si>
  <si>
    <t>2022-11-12 15:36:43</t>
  </si>
  <si>
    <t>2022-11-12 15:36:44</t>
  </si>
  <si>
    <t>2022-11-12 15:36:45</t>
  </si>
  <si>
    <t>2022-11-12 15:36:46</t>
  </si>
  <si>
    <t>2022-11-12 15:36:47</t>
  </si>
  <si>
    <t>2022-11-12 15:36:48</t>
  </si>
  <si>
    <t>2022-11-12 15:36:49</t>
  </si>
  <si>
    <t>2022-11-12 15:36:50</t>
  </si>
  <si>
    <t>2022-11-12 15:36:51</t>
  </si>
  <si>
    <t>2022-11-12 15:36:52</t>
  </si>
  <si>
    <t>2022-11-12 15:36:53</t>
  </si>
  <si>
    <t>2022-11-12 15:36:54</t>
  </si>
  <si>
    <t>2022-11-12 15:36:55</t>
  </si>
  <si>
    <t>2022-11-12 15:36:56</t>
  </si>
  <si>
    <t>2022-11-12 15:36:57</t>
  </si>
  <si>
    <t>2022-11-12 15:36:58</t>
  </si>
  <si>
    <t>2022-11-12 15:36:59</t>
  </si>
  <si>
    <t>2022-11-12 15:37:00</t>
  </si>
  <si>
    <t>2022-11-12 15:37:01</t>
  </si>
  <si>
    <t>2022-11-12 15:37:02</t>
  </si>
  <si>
    <t>2022-11-12 15:37:03</t>
  </si>
  <si>
    <t>2022-11-12 15:37:04</t>
  </si>
  <si>
    <t>2022-11-12 15:37:05</t>
  </si>
  <si>
    <t>2022-11-12 15:37:06</t>
  </si>
  <si>
    <t>2022-11-12 15:37:07</t>
  </si>
  <si>
    <t>2022-11-12 15:37:08</t>
  </si>
  <si>
    <t>2022-11-12 15:37:09</t>
  </si>
  <si>
    <t>2022-11-12 15:37:10</t>
  </si>
  <si>
    <t>2022-11-12 15:37:11</t>
  </si>
  <si>
    <t>2022-11-12 15:37:12</t>
  </si>
  <si>
    <t>2022-11-12 15:37:13</t>
  </si>
  <si>
    <t>2022-11-12 15:37:14</t>
  </si>
  <si>
    <t>2022-11-12 15:37:15</t>
  </si>
  <si>
    <t>2022-11-12 15:37:16</t>
  </si>
  <si>
    <t>2022-11-12 15:37:17</t>
  </si>
  <si>
    <t>2022-11-12 15:37:18</t>
  </si>
  <si>
    <t>2022-11-12 15:37:19</t>
  </si>
  <si>
    <t>2022-11-12 15:37:20</t>
  </si>
  <si>
    <t>2022-11-12 15:37:21</t>
  </si>
  <si>
    <t>2022-11-12 15:37:22</t>
  </si>
  <si>
    <t>2022-11-12 15:37:23</t>
  </si>
  <si>
    <t>2022-11-12 15:37:24</t>
  </si>
  <si>
    <t>2022-11-12 15:37:25</t>
  </si>
  <si>
    <t>2022-11-12 15:37:26</t>
  </si>
  <si>
    <t>2022-11-12 15:37:27</t>
  </si>
  <si>
    <t>2022-11-12 15:37:28</t>
  </si>
  <si>
    <t>2022-11-12 15:37:29</t>
  </si>
  <si>
    <t>2022-11-12 15:37:30</t>
  </si>
  <si>
    <t>2022-11-12 15:37:31</t>
  </si>
  <si>
    <t>2022-11-12 15:37:32</t>
  </si>
  <si>
    <t>2022-11-12 15:37:33</t>
  </si>
  <si>
    <t>2022-11-12 15:37:34</t>
  </si>
  <si>
    <t>2022-11-12 15:37:35</t>
  </si>
  <si>
    <t>2022-11-12 15:37:36</t>
  </si>
  <si>
    <t>2022-11-12 15:37:37</t>
  </si>
  <si>
    <t>2022-11-12 15:37:38</t>
  </si>
  <si>
    <t>2022-11-12 15:37:39</t>
  </si>
  <si>
    <t>2022-11-12 15:37:40</t>
  </si>
  <si>
    <t>2022-11-12 15:37:41</t>
  </si>
  <si>
    <t>2022-11-12 15:37:42</t>
  </si>
  <si>
    <t>2022-11-12 15:37:43</t>
  </si>
  <si>
    <t>2022-11-12 15:37:44</t>
  </si>
  <si>
    <t>2022-11-12 15:37:45</t>
  </si>
  <si>
    <t>2022-11-12 15:37:46</t>
  </si>
  <si>
    <t>2022-11-12 15:37:47</t>
  </si>
  <si>
    <t>2022-11-12 15:37:48</t>
  </si>
  <si>
    <t>2022-11-12 15:37:49</t>
  </si>
  <si>
    <t>2022-11-12 15:37:50</t>
  </si>
  <si>
    <t>2022-11-12 15:37:51</t>
  </si>
  <si>
    <t>2022-11-12 15:37:52</t>
  </si>
  <si>
    <t>2022-11-12 15:37:53</t>
  </si>
  <si>
    <t>2022-11-12 15:37:54</t>
  </si>
  <si>
    <t>2022-11-12 15:37:55</t>
  </si>
  <si>
    <t>2022-11-12 15:37:56</t>
  </si>
  <si>
    <t>2022-11-12 15:37:57</t>
  </si>
  <si>
    <t>2022-11-12 15:37:58</t>
  </si>
  <si>
    <t>2022-11-12 15:37:59</t>
  </si>
  <si>
    <t>2022-11-12 15:38:00</t>
  </si>
  <si>
    <t>2022-11-12 15:38:01</t>
  </si>
  <si>
    <t>2022-11-12 15:38:02</t>
  </si>
  <si>
    <t>2022-11-12 15:38:03</t>
  </si>
  <si>
    <t>2022-11-12 15:38:04</t>
  </si>
  <si>
    <t>2022-11-12 15:38:05</t>
  </si>
  <si>
    <t>2022-11-12 15:38:06</t>
  </si>
  <si>
    <t>2022-11-12 15:38:07</t>
  </si>
  <si>
    <t>2022-11-12 15:38:08</t>
  </si>
  <si>
    <t>2022-11-12 15:38:09</t>
  </si>
  <si>
    <t>2022-11-12 15:38:10</t>
  </si>
  <si>
    <t>2022-11-12 15:38:11</t>
  </si>
  <si>
    <t>2022-11-12 15:38:12</t>
  </si>
  <si>
    <t>2022-11-12 15:38:13</t>
  </si>
  <si>
    <t>2022-11-12 15:38:14</t>
  </si>
  <si>
    <t>2022-11-12 15:38:15</t>
  </si>
  <si>
    <t>2022-11-12 15:38:16</t>
  </si>
  <si>
    <t>2022-11-12 15:38:17</t>
  </si>
  <si>
    <t>2022-11-12 15:38:18</t>
  </si>
  <si>
    <t>2022-11-12 15:38:19</t>
  </si>
  <si>
    <t>2022-11-12 15:38:20</t>
  </si>
  <si>
    <t>2022-11-12 15:38:21</t>
  </si>
  <si>
    <t>2022-11-12 15:38:22</t>
  </si>
  <si>
    <t>2022-11-12 15:38:23</t>
  </si>
  <si>
    <t>2022-11-12 15:38:24</t>
  </si>
  <si>
    <t>2022-11-12 15:38:25</t>
  </si>
  <si>
    <t>2022-11-12 15:38:26</t>
  </si>
  <si>
    <t>2022-11-12 15:38:27</t>
  </si>
  <si>
    <t>2022-11-12 15:38:28</t>
  </si>
  <si>
    <t>2022-11-12 15:38:29</t>
  </si>
  <si>
    <t>2022-11-12 15:38:30</t>
  </si>
  <si>
    <t>2022-11-12 15:38:31</t>
  </si>
  <si>
    <t>2022-11-12 15:38:32</t>
  </si>
  <si>
    <t>2022-11-12 15:38:33</t>
  </si>
  <si>
    <t>2022-11-12 15:38:34</t>
  </si>
  <si>
    <t>2022-11-12 15:38:35</t>
  </si>
  <si>
    <t>2022-11-12 15:38:36</t>
  </si>
  <si>
    <t>2022-11-12 15:38:37</t>
  </si>
  <si>
    <t>2022-11-12 15:38:38</t>
  </si>
  <si>
    <t>2022-11-12 15:38:39</t>
  </si>
  <si>
    <t>2022-11-12 15:38:40</t>
  </si>
  <si>
    <t>2022-11-12 15:38:41</t>
  </si>
  <si>
    <t>2022-11-12 15:38:42</t>
  </si>
  <si>
    <t>2022-11-12 15:38:43</t>
  </si>
  <si>
    <t>2022-11-12 15:38:44</t>
  </si>
  <si>
    <t>2022-11-12 15:38:45</t>
  </si>
  <si>
    <t>2022-11-12 15:38:46</t>
  </si>
  <si>
    <t>2022-11-12 15:38:47</t>
  </si>
  <si>
    <t>2022-11-12 15:38:48</t>
  </si>
  <si>
    <t>2022-11-12 15:38:49</t>
  </si>
  <si>
    <t>2022-11-12 15:38:50</t>
  </si>
  <si>
    <t>2022-11-12 15:38:51</t>
  </si>
  <si>
    <t>2022-11-12 15:38:52</t>
  </si>
  <si>
    <t>2022-11-12 15:38:53</t>
  </si>
  <si>
    <t>2022-11-12 15:38:54</t>
  </si>
  <si>
    <t>2022-11-12 15:38:55</t>
  </si>
  <si>
    <t>2022-11-12 15:38:56</t>
  </si>
  <si>
    <t>2022-11-12 15:38:57</t>
  </si>
  <si>
    <t>2022-11-12 15:38:58</t>
  </si>
  <si>
    <t>2022-11-12 15:38:59</t>
  </si>
  <si>
    <t>2022-11-12 15:39:00</t>
  </si>
  <si>
    <t>2022-11-12 15:39:01</t>
  </si>
  <si>
    <t>2022-11-12 15:39:02</t>
  </si>
  <si>
    <t>2022-11-12 15:39:03</t>
  </si>
  <si>
    <t>2022-11-12 15:39:04</t>
  </si>
  <si>
    <t>2022-11-12 15:39:05</t>
  </si>
  <si>
    <t>2022-11-12 15:39:06</t>
  </si>
  <si>
    <t>2022-11-12 15:39:07</t>
  </si>
  <si>
    <t>2022-11-12 15:39:08</t>
  </si>
  <si>
    <t>2022-11-12 15:39:09</t>
  </si>
  <si>
    <t>2022-11-12 15:39:10</t>
  </si>
  <si>
    <t>2022-11-12 15:39:11</t>
  </si>
  <si>
    <t>2022-11-12 15:39:12</t>
  </si>
  <si>
    <t>2022-11-12 15:39:13</t>
  </si>
  <si>
    <t>2022-11-12 15:39:14</t>
  </si>
  <si>
    <t>2022-11-12 15:39:15</t>
  </si>
  <si>
    <t>2022-11-12 15:39:16</t>
  </si>
  <si>
    <t>2022-11-12 15:39:17</t>
  </si>
  <si>
    <t>2022-11-12 15:39:18</t>
  </si>
  <si>
    <t>2022-11-12 15:39:19</t>
  </si>
  <si>
    <t>2022-11-12 15:39:20</t>
  </si>
  <si>
    <t>2022-11-12 15:39:21</t>
  </si>
  <si>
    <t>2022-11-12 15:39:22</t>
  </si>
  <si>
    <t>2022-11-12 15:39:23</t>
  </si>
  <si>
    <t>2022-11-12 15:39:24</t>
  </si>
  <si>
    <t>2022-11-12 15:39:25</t>
  </si>
  <si>
    <t>2022-11-12 15:39:26</t>
  </si>
  <si>
    <t>2022-11-12 15:39:27</t>
  </si>
  <si>
    <t>2022-11-12 15:39:28</t>
  </si>
  <si>
    <t>2022-11-12 15:39:29</t>
  </si>
  <si>
    <t>2022-11-12 15:39:30</t>
  </si>
  <si>
    <t>2022-11-12 15:39:31</t>
  </si>
  <si>
    <t>2022-11-12 15:39:32</t>
  </si>
  <si>
    <t>2022-11-12 15:39:33</t>
  </si>
  <si>
    <t>2022-11-12 15:39:34</t>
  </si>
  <si>
    <t>2022-11-12 15:39:35</t>
  </si>
  <si>
    <t>2022-11-12 15:39:36</t>
  </si>
  <si>
    <t>2022-11-12 15:39:37</t>
  </si>
  <si>
    <t>2022-11-12 15:39:38</t>
  </si>
  <si>
    <t>2022-11-12 15:39:39</t>
  </si>
  <si>
    <t>2022-11-12 15:39:40</t>
  </si>
  <si>
    <t>2022-11-12 15:39:41</t>
  </si>
  <si>
    <t>2022-11-12 15:39:42</t>
  </si>
  <si>
    <t>2022-11-12 15:39:43</t>
  </si>
  <si>
    <t>2022-11-12 15:39:44</t>
  </si>
  <si>
    <t>2022-11-12 15:39:45</t>
  </si>
  <si>
    <t>2022-11-12 15:39:46</t>
  </si>
  <si>
    <t>2022-11-12 15:39:47</t>
  </si>
  <si>
    <t>2022-11-12 15:39:48</t>
  </si>
  <si>
    <t>2022-11-12 15:39:49</t>
  </si>
  <si>
    <t>2022-11-12 15:39:50</t>
  </si>
  <si>
    <t>2022-11-12 15:39:51</t>
  </si>
  <si>
    <t>2022-11-12 15:39:52</t>
  </si>
  <si>
    <t>2022-11-12 15:39:53</t>
  </si>
  <si>
    <t>2022-11-12 15:39:54</t>
  </si>
  <si>
    <t>2022-11-12 15:39:55</t>
  </si>
  <si>
    <t>2022-11-12 15:39:56</t>
  </si>
  <si>
    <t>2022-11-12 15:39:57</t>
  </si>
  <si>
    <t>2022-11-12 15:39:58</t>
  </si>
  <si>
    <t>2022-11-12 15:39:59</t>
  </si>
  <si>
    <t>2022-11-12 15:40:00</t>
  </si>
  <si>
    <t>2022-11-12 15:40:01</t>
  </si>
  <si>
    <t>2022-11-12 15:40:02</t>
  </si>
  <si>
    <t>2022-11-12 15:40:03</t>
  </si>
  <si>
    <t>2022-11-12 15:40:04</t>
  </si>
  <si>
    <t>2022-11-12 15:40:05</t>
  </si>
  <si>
    <t>2022-11-12 15:40:06</t>
  </si>
  <si>
    <t>2022-11-12 15:40:07</t>
  </si>
  <si>
    <t>2022-11-12 15:40:08</t>
  </si>
  <si>
    <t>2022-11-12 15:40:09</t>
  </si>
  <si>
    <t>2022-11-12 15:40:10</t>
  </si>
  <si>
    <t>2022-11-12 15:40:11</t>
  </si>
  <si>
    <t>2022-11-12 15:40:12</t>
  </si>
  <si>
    <t>2022-11-12 15:40:13</t>
  </si>
  <si>
    <t>2022-11-12 15:40:14</t>
  </si>
  <si>
    <t>2022-11-12 15:40:15</t>
  </si>
  <si>
    <t>2022-11-12 15:40:16</t>
  </si>
  <si>
    <t>2022-11-12 15:40:17</t>
  </si>
  <si>
    <t>2022-11-12 15:40:18</t>
  </si>
  <si>
    <t>2022-11-12 15:40:19</t>
  </si>
  <si>
    <t>2022-11-12 15:40:20</t>
  </si>
  <si>
    <t>2022-11-12 15:40:21</t>
  </si>
  <si>
    <t>2022-11-12 15:40:22</t>
  </si>
  <si>
    <t>2022-11-12 15:40:23</t>
  </si>
  <si>
    <t>2022-11-12 15:40:24</t>
  </si>
  <si>
    <t>2022-11-12 15:40:25</t>
  </si>
  <si>
    <t>2022-11-12 15:40:26</t>
  </si>
  <si>
    <t>2022-11-12 15:40:27</t>
  </si>
  <si>
    <t>2022-11-12 15:40:28</t>
  </si>
  <si>
    <t>2022-11-12 15:40:29</t>
  </si>
  <si>
    <t>2022-11-12 15:40:30</t>
  </si>
  <si>
    <t>2022-11-12 15:40:31</t>
  </si>
  <si>
    <t>2022-11-12 15:40:32</t>
  </si>
  <si>
    <t>2022-11-12 15:40:33</t>
  </si>
  <si>
    <t>2022-11-12 15:40:34</t>
  </si>
  <si>
    <t>2022-11-12 15:40:35</t>
  </si>
  <si>
    <t>2022-11-12 15:40:36</t>
  </si>
  <si>
    <t>2022-11-12 15:40:37</t>
  </si>
  <si>
    <t>2022-11-12 15:40:38</t>
  </si>
  <si>
    <t>2022-11-12 15:40:39</t>
  </si>
  <si>
    <t>2022-11-12 15:40:40</t>
  </si>
  <si>
    <t>2022-11-12 15:40:41</t>
  </si>
  <si>
    <t>2022-11-12 15:40:42</t>
  </si>
  <si>
    <t>2022-11-12 15:40:43</t>
  </si>
  <si>
    <t>2022-11-12 15:40:44</t>
  </si>
  <si>
    <t>2022-11-12 15:40:45</t>
  </si>
  <si>
    <t>2022-11-12 15:40:46</t>
  </si>
  <si>
    <t>2022-11-12 15:40:47</t>
  </si>
  <si>
    <t>2022-11-12 15:40:48</t>
  </si>
  <si>
    <t>2022-11-12 15:40:49</t>
  </si>
  <si>
    <t>2022-11-12 15:40:50</t>
  </si>
  <si>
    <t>2022-11-12 15:40:51</t>
  </si>
  <si>
    <t>2022-11-12 15:40:52</t>
  </si>
  <si>
    <t>2022-11-12 15:40:53</t>
  </si>
  <si>
    <t>2022-11-12 15:40:54</t>
  </si>
  <si>
    <t>2022-11-12 15:40:55</t>
  </si>
  <si>
    <t>2022-11-12 15:40:56</t>
  </si>
  <si>
    <t>2022-11-12 15:40:57</t>
  </si>
  <si>
    <t>2022-11-12 15:40:58</t>
  </si>
  <si>
    <t>2022-11-12 15:40:59</t>
  </si>
  <si>
    <t>2022-11-12 15:41:00</t>
  </si>
  <si>
    <t>2022-11-12 15:41:01</t>
  </si>
  <si>
    <t>2022-11-12 15:41:02</t>
  </si>
  <si>
    <t>2022-11-12 15:41:03</t>
  </si>
  <si>
    <t>2022-11-12 15:41:04</t>
  </si>
  <si>
    <t>2022-11-12 15:41:05</t>
  </si>
  <si>
    <t>2022-11-12 15:41:06</t>
  </si>
  <si>
    <t>2022-11-12 15:41:07</t>
  </si>
  <si>
    <t>2022-11-12 15:41:08</t>
  </si>
  <si>
    <t>2022-11-12 15:41:09</t>
  </si>
  <si>
    <t>2022-11-12 15:41:10</t>
  </si>
  <si>
    <t>2022-11-12 15:41:11</t>
  </si>
  <si>
    <t>2022-11-12 15:41:12</t>
  </si>
  <si>
    <t>2022-11-12 15:41:13</t>
  </si>
  <si>
    <t>2022-11-12 15:41:14</t>
  </si>
  <si>
    <t>2022-11-12 15:41:15</t>
  </si>
  <si>
    <t>2022-11-12 15:41:16</t>
  </si>
  <si>
    <t>2022-11-12 15:41:17</t>
  </si>
  <si>
    <t>2022-11-12 15:41:18</t>
  </si>
  <si>
    <t>2022-11-12 15:41:19</t>
  </si>
  <si>
    <t>2022-11-12 15:41:20</t>
  </si>
  <si>
    <t>2022-11-12 15:41:21</t>
  </si>
  <si>
    <t>2022-11-12 15:41:22</t>
  </si>
  <si>
    <t>2022-11-12 15:41:23</t>
  </si>
  <si>
    <t>2022-11-12 15:41:24</t>
  </si>
  <si>
    <t>2022-11-12 15:41:25</t>
  </si>
  <si>
    <t>2022-11-12 15:41:26</t>
  </si>
  <si>
    <t>2022-11-12 15:41:27</t>
  </si>
  <si>
    <t>2022-11-12 15:41:28</t>
  </si>
  <si>
    <t>2022-11-12 15:41:29</t>
  </si>
  <si>
    <t>2022-11-12 15:41:30</t>
  </si>
  <si>
    <t>2022-11-12 15:41:31</t>
  </si>
  <si>
    <t>2022-11-12 15:41:32</t>
  </si>
  <si>
    <t>2022-11-12 15:41:33</t>
  </si>
  <si>
    <t>2022-11-12 15:41:34</t>
  </si>
  <si>
    <t>2022-11-12 15:41:35</t>
  </si>
  <si>
    <t>2022-11-12 15:41:36</t>
  </si>
  <si>
    <t>2022-11-12 15:41:37</t>
  </si>
  <si>
    <t>2022-11-12 15:41:38</t>
  </si>
  <si>
    <t>2022-11-12 15:41:39</t>
  </si>
  <si>
    <t>2022-11-12 15:41:40</t>
  </si>
  <si>
    <t>2022-11-12 15:41:41</t>
  </si>
  <si>
    <t>2022-11-12 15:41:42</t>
  </si>
  <si>
    <t>2022-11-12 15:41:43</t>
  </si>
  <si>
    <t>2022-11-12 15:41:44</t>
  </si>
  <si>
    <t>2022-11-12 15:41:45</t>
  </si>
  <si>
    <t>2022-11-12 15:41:46</t>
  </si>
  <si>
    <t>2022-11-12 15:41:47</t>
  </si>
  <si>
    <t>2022-11-12 15:41:48</t>
  </si>
  <si>
    <t>2022-11-12 15:41:49</t>
  </si>
  <si>
    <t>2022-11-12 15:41:50</t>
  </si>
  <si>
    <t>2022-11-12 15:41:51</t>
  </si>
  <si>
    <t>2022-11-12 15:41:52</t>
  </si>
  <si>
    <t>2022-11-12 15:41:53</t>
  </si>
  <si>
    <t>2022-11-12 15:41:54</t>
  </si>
  <si>
    <t>2022-11-12 15:41:55</t>
  </si>
  <si>
    <t>2022-11-12 15:41:56</t>
  </si>
  <si>
    <t>2022-11-12 15:41:57</t>
  </si>
  <si>
    <t>2022-11-12 15:41:58</t>
  </si>
  <si>
    <t>2022-11-12 15:41:59</t>
  </si>
  <si>
    <t>2022-11-12 15:42:00</t>
  </si>
  <si>
    <t>2022-11-12 15:42:01</t>
  </si>
  <si>
    <t>2022-11-12 15:42:02</t>
  </si>
  <si>
    <t>2022-11-12 15:42:03</t>
  </si>
  <si>
    <t>2022-11-12 15:42:04</t>
  </si>
  <si>
    <t>2022-11-12 15:42:05</t>
  </si>
  <si>
    <t>2022-11-12 15:42:06</t>
  </si>
  <si>
    <t>2022-11-12 15:42:07</t>
  </si>
  <si>
    <t>2022-11-12 15:42:08</t>
  </si>
  <si>
    <t>2022-11-12 15:42:09</t>
  </si>
  <si>
    <t>2022-11-12 15:42:10</t>
  </si>
  <si>
    <t>2022-11-12 15:42:11</t>
  </si>
  <si>
    <t>2022-11-12 15:42:12</t>
  </si>
  <si>
    <t>2022-11-12 15:42:13</t>
  </si>
  <si>
    <t>2022-11-12 15:42:14</t>
  </si>
  <si>
    <t>2022-11-12 15:42:15</t>
  </si>
  <si>
    <t>2022-11-12 15:42:16</t>
  </si>
  <si>
    <t>2022-11-12 15:42:17</t>
  </si>
  <si>
    <t>2022-11-12 15:42:18</t>
  </si>
  <si>
    <t>2022-11-12 15:42:19</t>
  </si>
  <si>
    <t>2022-11-12 15:42:20</t>
  </si>
  <si>
    <t>2022-11-12 15:42:21</t>
  </si>
  <si>
    <t>2022-11-12 15:42:22</t>
  </si>
  <si>
    <t>2022-11-12 15:42:23</t>
  </si>
  <si>
    <t>2022-11-12 15:42:24</t>
  </si>
  <si>
    <t>2022-11-12 15:42:25</t>
  </si>
  <si>
    <t>2022-11-12 15:42:26</t>
  </si>
  <si>
    <t>2022-11-12 15:42:27</t>
  </si>
  <si>
    <t>2022-11-12 15:42:28</t>
  </si>
  <si>
    <t>2022-11-12 15:42:29</t>
  </si>
  <si>
    <t>2022-11-12 15:42:30</t>
  </si>
  <si>
    <t>2022-11-12 15:42:31</t>
  </si>
  <si>
    <t>2022-11-12 15:42:32</t>
  </si>
  <si>
    <t>2022-11-12 15:42:33</t>
  </si>
  <si>
    <t>2022-11-12 15:42:34</t>
  </si>
  <si>
    <t>2022-11-12 15:42:35</t>
  </si>
  <si>
    <t>2022-11-12 15:42:36</t>
  </si>
  <si>
    <t>2022-11-12 15:42:37</t>
  </si>
  <si>
    <t>2022-11-12 15:42:38</t>
  </si>
  <si>
    <t>2022-11-12 15:42:39</t>
  </si>
  <si>
    <t>2022-11-12 15:42:40</t>
  </si>
  <si>
    <t>2022-11-12 15:42:41</t>
  </si>
  <si>
    <t>2022-11-12 15:42:42</t>
  </si>
  <si>
    <t>2022-11-12 15:42:43</t>
  </si>
  <si>
    <t>2022-11-12 15:42:44</t>
  </si>
  <si>
    <t>2022-11-12 15:42:45</t>
  </si>
  <si>
    <t>2022-11-12 15:42:46</t>
  </si>
  <si>
    <t>2022-11-12 15:42:47</t>
  </si>
  <si>
    <t>2022-11-12 15:42:48</t>
  </si>
  <si>
    <t>2022-11-12 15:42:49</t>
  </si>
  <si>
    <t>2022-11-12 15:42:50</t>
  </si>
  <si>
    <t>2022-11-12 15:42:51</t>
  </si>
  <si>
    <t>2022-11-12 15:42:52</t>
  </si>
  <si>
    <t>2022-11-12 15:42:53</t>
  </si>
  <si>
    <t>2022-11-12 15:42:54</t>
  </si>
  <si>
    <t>2022-11-12 15:42:55</t>
  </si>
  <si>
    <t>2022-11-12 15:42:56</t>
  </si>
  <si>
    <t>2022-11-12 15:42:57</t>
  </si>
  <si>
    <t>2022-11-12 15:42:58</t>
  </si>
  <si>
    <t>2022-11-12 15:42:59</t>
  </si>
  <si>
    <t>2022-11-12 15:43:00</t>
  </si>
  <si>
    <t>2022-11-12 15:43:01</t>
  </si>
  <si>
    <t>2022-11-12 15:43:02</t>
  </si>
  <si>
    <t>2022-11-12 15:43:03</t>
  </si>
  <si>
    <t>2022-11-12 15:43:04</t>
  </si>
  <si>
    <t>2022-11-12 15:43:05</t>
  </si>
  <si>
    <t>2022-11-12 15:43:06</t>
  </si>
  <si>
    <t>2022-11-12 15:43:07</t>
  </si>
  <si>
    <t>2022-11-12 15:43:08</t>
  </si>
  <si>
    <t>2022-11-12 15:43:09</t>
  </si>
  <si>
    <t>2022-11-12 15:43:10</t>
  </si>
  <si>
    <t>2022-11-12 15:43:11</t>
  </si>
  <si>
    <t>2022-11-12 15:43:12</t>
  </si>
  <si>
    <t>2022-11-12 15:43:13</t>
  </si>
  <si>
    <t>2022-11-12 15:43:14</t>
  </si>
  <si>
    <t>2022-11-12 15:43:15</t>
  </si>
  <si>
    <t>2022-11-12 15:43:16</t>
  </si>
  <si>
    <t>2022-11-12 15:43:17</t>
  </si>
  <si>
    <t>2022-11-12 15:43:18</t>
  </si>
  <si>
    <t>2022-11-12 15:43:19</t>
  </si>
  <si>
    <t>2022-11-12 15:43:20</t>
  </si>
  <si>
    <t>2022-11-12 15:43:21</t>
  </si>
  <si>
    <t>2022-11-12 15:43:22</t>
  </si>
  <si>
    <t>2022-11-12 15:43:23</t>
  </si>
  <si>
    <t>2022-11-12 15:43:24</t>
  </si>
  <si>
    <t>2022-11-12 15:43:25</t>
  </si>
  <si>
    <t>2022-11-12 15:43:26</t>
  </si>
  <si>
    <t>2022-11-12 15:43:27</t>
  </si>
  <si>
    <t>2022-11-12 15:43:28</t>
  </si>
  <si>
    <t>2022-11-12 15:43:29</t>
  </si>
  <si>
    <t>2022-11-12 15:43:30</t>
  </si>
  <si>
    <t>2022-11-12 15:43:31</t>
  </si>
  <si>
    <t>2022-11-12 15:43:32</t>
  </si>
  <si>
    <t>2022-11-12 15:43:33</t>
  </si>
  <si>
    <t>2022-11-12 15:43:34</t>
  </si>
  <si>
    <t>2022-11-12 15:43:35</t>
  </si>
  <si>
    <t>2022-11-12 15:43:36</t>
  </si>
  <si>
    <t>2022-11-12 15:43:37</t>
  </si>
  <si>
    <t>2022-11-12 15:43:38</t>
  </si>
  <si>
    <t>2022-11-12 15:43:39</t>
  </si>
  <si>
    <t>2022-11-12 15:43:40</t>
  </si>
  <si>
    <t>2022-11-12 15:43:41</t>
  </si>
  <si>
    <t>2022-11-12 15:43:42</t>
  </si>
  <si>
    <t>2022-11-12 15:43:43</t>
  </si>
  <si>
    <t>2022-11-12 15:43:44</t>
  </si>
  <si>
    <t>2022-11-12 15:43:45</t>
  </si>
  <si>
    <t>2022-11-12 15:43:46</t>
  </si>
  <si>
    <t>2022-11-12 15:43:47</t>
  </si>
  <si>
    <t>2022-11-12 15:43:48</t>
  </si>
  <si>
    <t>2022-11-12 15:43:49</t>
  </si>
  <si>
    <t>2022-11-12 15:43:50</t>
  </si>
  <si>
    <t>2022-11-12 15:43:51</t>
  </si>
  <si>
    <t>2022-11-12 15:43:52</t>
  </si>
  <si>
    <t>2022-11-12 15:43:53</t>
  </si>
  <si>
    <t>2022-11-12 15:43:54</t>
  </si>
  <si>
    <t>2022-11-12 15:43:55</t>
  </si>
  <si>
    <t>2022-11-12 15:43:56</t>
  </si>
  <si>
    <t>2022-11-12 15:43:57</t>
  </si>
  <si>
    <t>2022-11-12 15:43:58</t>
  </si>
  <si>
    <t>2022-11-12 15:43:59</t>
  </si>
  <si>
    <t>2022-11-12 15:44:00</t>
  </si>
  <si>
    <t>2022-11-12 15:44:01</t>
  </si>
  <si>
    <t>2022-11-12 15:44:02</t>
  </si>
  <si>
    <t>2022-11-12 15:44:03</t>
  </si>
  <si>
    <t>2022-11-12 15:44:04</t>
  </si>
  <si>
    <t>2022-11-12 15:44:05</t>
  </si>
  <si>
    <t>2022-11-12 15:44:06</t>
  </si>
  <si>
    <t>2022-11-12 15:44:07</t>
  </si>
  <si>
    <t>2022-11-12 15:44:08</t>
  </si>
  <si>
    <t>2022-11-12 15:44:09</t>
  </si>
  <si>
    <t>2022-11-12 15:44:10</t>
  </si>
  <si>
    <t>2022-11-12 15:44:11</t>
  </si>
  <si>
    <t>2022-11-12 15:44:12</t>
  </si>
  <si>
    <t>2022-11-12 15:44:13</t>
  </si>
  <si>
    <t>2022-11-12 15:44:14</t>
  </si>
  <si>
    <t>2022-11-12 15:44:15</t>
  </si>
  <si>
    <t>2022-11-12 15:44:16</t>
  </si>
  <si>
    <t>2022-11-12 15:44:17</t>
  </si>
  <si>
    <t>2022-11-12 15:44:18</t>
  </si>
  <si>
    <t>2022-11-12 15:44:19</t>
  </si>
  <si>
    <t>2022-11-12 15:44:20</t>
  </si>
  <si>
    <t>2022-11-12 15:44:21</t>
  </si>
  <si>
    <t>2022-11-12 15:44:22</t>
  </si>
  <si>
    <t>2022-11-12 15:44:23</t>
  </si>
  <si>
    <t>2022-11-12 15:44:24</t>
  </si>
  <si>
    <t>2022-11-12 15:44:25</t>
  </si>
  <si>
    <t>2022-11-12 15:44:26</t>
  </si>
  <si>
    <t>2022-11-12 15:44:27</t>
  </si>
  <si>
    <t>2022-11-12 15:44:28</t>
  </si>
  <si>
    <t>2022-11-12 15:44:29</t>
  </si>
  <si>
    <t>2022-11-12 15:44:30</t>
  </si>
  <si>
    <t>2022-11-12 15:44:31</t>
  </si>
  <si>
    <t>2022-11-12 15:44:32</t>
  </si>
  <si>
    <t>2022-11-12 15:44:33</t>
  </si>
  <si>
    <t>2022-11-12 15:44:34</t>
  </si>
  <si>
    <t>2022-11-12 15:44:35</t>
  </si>
  <si>
    <t>2022-11-12 15:44:36</t>
  </si>
  <si>
    <t>2022-11-12 15:44:37</t>
  </si>
  <si>
    <t>2022-11-12 15:44:38</t>
  </si>
  <si>
    <t>2022-11-12 15:44:39</t>
  </si>
  <si>
    <t>2022-11-12 15:44:40</t>
  </si>
  <si>
    <t>2022-11-12 15:44:41</t>
  </si>
  <si>
    <t>2022-11-12 15:44:42</t>
  </si>
  <si>
    <t>2022-11-12 15:44:43</t>
  </si>
  <si>
    <t>2022-11-12 15:44:44</t>
  </si>
  <si>
    <t>2022-11-12 15:44:45</t>
  </si>
  <si>
    <t>2022-11-12 15:44:46</t>
  </si>
  <si>
    <t>2022-11-12 15:44:47</t>
  </si>
  <si>
    <t>2022-11-12 15:44:48</t>
  </si>
  <si>
    <t>2022-11-12 15:44:49</t>
  </si>
  <si>
    <t>2022-11-12 15:44:50</t>
  </si>
  <si>
    <t>2022-11-12 15:44:51</t>
  </si>
  <si>
    <t>2022-11-12 15:44:52</t>
  </si>
  <si>
    <t>2022-11-12 15:44:53</t>
  </si>
  <si>
    <t>2022-11-12 15:44:54</t>
  </si>
  <si>
    <t>2022-11-12 15:44:55</t>
  </si>
  <si>
    <t>2022-11-12 15:44:56</t>
  </si>
  <si>
    <t>2022-11-12 15:44:57</t>
  </si>
  <si>
    <t>2022-11-12 15:44:58</t>
  </si>
  <si>
    <t>2022-11-12 15:44:59</t>
  </si>
  <si>
    <t>2022-11-12 15:45:00</t>
  </si>
  <si>
    <t>2022-11-12 15:45:01</t>
  </si>
  <si>
    <t>2022-11-12 15:45:02</t>
  </si>
  <si>
    <t>2022-11-12 15:45:03</t>
  </si>
  <si>
    <t>2022-11-12 15:45:04</t>
  </si>
  <si>
    <t>2022-11-12 15:45:05</t>
  </si>
  <si>
    <t>2022-11-12 15:45:06</t>
  </si>
  <si>
    <t>2022-11-12 15:45:07</t>
  </si>
  <si>
    <t>2022-11-12 15:45:08</t>
  </si>
  <si>
    <t>2022-11-12 15:45:09</t>
  </si>
  <si>
    <t>2022-11-12 15:45:10</t>
  </si>
  <si>
    <t>2022-11-12 15:45:11</t>
  </si>
  <si>
    <t>2022-11-12 15:45:12</t>
  </si>
  <si>
    <t>2022-11-12 15:45:13</t>
  </si>
  <si>
    <t>2022-11-12 15:45:14</t>
  </si>
  <si>
    <t>2022-11-12 15:45:15</t>
  </si>
  <si>
    <t>2022-11-12 15:45:16</t>
  </si>
  <si>
    <t>2022-11-12 15:45:17</t>
  </si>
  <si>
    <t>2022-11-12 15:45:18</t>
  </si>
  <si>
    <t>2022-11-12 15:45:19</t>
  </si>
  <si>
    <t>2022-11-12 15:45:20</t>
  </si>
  <si>
    <t>2022-11-12 15:45:21</t>
  </si>
  <si>
    <t>2022-11-12 15:45:22</t>
  </si>
  <si>
    <t>2022-11-12 15:45:23</t>
  </si>
  <si>
    <t>2022-11-12 15:45:24</t>
  </si>
  <si>
    <t>2022-11-12 15:45:25</t>
  </si>
  <si>
    <t>2022-11-12 15:45:26</t>
  </si>
  <si>
    <t>2022-11-12 15:45:27</t>
  </si>
  <si>
    <t>2022-11-12 15:45:28</t>
  </si>
  <si>
    <t>2022-11-12 15:45:29</t>
  </si>
  <si>
    <t>2022-11-12 15:45:30</t>
  </si>
  <si>
    <t>2022-11-12 15:45:31</t>
  </si>
  <si>
    <t>2022-11-12 15:45:32</t>
  </si>
  <si>
    <t>2022-11-12 15:45:33</t>
  </si>
  <si>
    <t>2022-11-12 15:45:34</t>
  </si>
  <si>
    <t>2022-11-12 15:45:35</t>
  </si>
  <si>
    <t>2022-11-12 15:45:36</t>
  </si>
  <si>
    <t>2022-11-12 15:45:37</t>
  </si>
  <si>
    <t>2022-11-12 15:45:38</t>
  </si>
  <si>
    <t>2022-11-12 15:45:39</t>
  </si>
  <si>
    <t>2022-11-12 15:45:40</t>
  </si>
  <si>
    <t>2022-11-12 15:45:41</t>
  </si>
  <si>
    <t>2022-11-12 15:45:42</t>
  </si>
  <si>
    <t>2022-11-12 15:45:43</t>
  </si>
  <si>
    <t>2022-11-12 15:45:44</t>
  </si>
  <si>
    <t>2022-11-12 15:45:45</t>
  </si>
  <si>
    <t>2022-11-12 15:45:46</t>
  </si>
  <si>
    <t>2022-11-12 15:45:47</t>
  </si>
  <si>
    <t>2022-11-12 15:45:48</t>
  </si>
  <si>
    <t>2022-11-12 15:45:49</t>
  </si>
  <si>
    <t>2022-11-12 15:45:50</t>
  </si>
  <si>
    <t>2022-11-12 15:45:51</t>
  </si>
  <si>
    <t>2022-11-12 15:45:52</t>
  </si>
  <si>
    <t>2022-11-12 15:45:53</t>
  </si>
  <si>
    <t>2022-11-12 15:45:54</t>
  </si>
  <si>
    <t>2022-11-12 15:45:55</t>
  </si>
  <si>
    <t>2022-11-12 15:45:56</t>
  </si>
  <si>
    <t>2022-11-12 15:45:57</t>
  </si>
  <si>
    <t>2022-11-12 15:45:58</t>
  </si>
  <si>
    <t>2022-11-12 15:45:59</t>
  </si>
  <si>
    <t>2022-11-12 15:46:00</t>
  </si>
  <si>
    <t>2022-11-12 15:46:01</t>
  </si>
  <si>
    <t>2022-11-12 15:46:02</t>
  </si>
  <si>
    <t>2022-11-12 15:46:03</t>
  </si>
  <si>
    <t>2022-11-12 15:46:04</t>
  </si>
  <si>
    <t>2022-11-12 15:46:05</t>
  </si>
  <si>
    <t>2022-11-12 15:46:06</t>
  </si>
  <si>
    <t>2022-11-12 15:46:07</t>
  </si>
  <si>
    <t>2022-11-12 15:46:08</t>
  </si>
  <si>
    <t>2022-11-12 15:46:09</t>
  </si>
  <si>
    <t>2022-11-12 15:46:10</t>
  </si>
  <si>
    <t>2022-11-12 15:46:11</t>
  </si>
  <si>
    <t>2022-11-12 15:46:12</t>
  </si>
  <si>
    <t>2022-11-12 15:46:13</t>
  </si>
  <si>
    <t>2022-11-12 15:46:14</t>
  </si>
  <si>
    <t>2022-11-12 15:46:15</t>
  </si>
  <si>
    <t>2022-11-12 15:46:16</t>
  </si>
  <si>
    <t>2022-11-12 15:46:17</t>
  </si>
  <si>
    <t>2022-11-12 15:46:18</t>
  </si>
  <si>
    <t>2022-11-12 15:46:19</t>
  </si>
  <si>
    <t>2022-11-12 15:46:20</t>
  </si>
  <si>
    <t>2022-11-12 15:46:21</t>
  </si>
  <si>
    <t>2022-11-12 15:46:22</t>
  </si>
  <si>
    <t>2022-11-12 15:46:23</t>
  </si>
  <si>
    <t>2022-11-12 15:46:24</t>
  </si>
  <si>
    <t>2022-11-12 15:46:25</t>
  </si>
  <si>
    <t>2022-11-12 15:46:26</t>
  </si>
  <si>
    <t>2022-11-12 15:46:27</t>
  </si>
  <si>
    <t>2022-11-12 15:46:28</t>
  </si>
  <si>
    <t>2022-11-12 15:46:29</t>
  </si>
  <si>
    <t>2022-11-12 15:46:30</t>
  </si>
  <si>
    <t>2022-11-12 15:46:31</t>
  </si>
  <si>
    <t>2022-11-12 15:46:32</t>
  </si>
  <si>
    <t>2022-11-12 15:46:33</t>
  </si>
  <si>
    <t>2022-11-12 15:46:34</t>
  </si>
  <si>
    <t>2022-11-12 15:46:35</t>
  </si>
  <si>
    <t>2022-11-12 15:46:36</t>
  </si>
  <si>
    <t>2022-11-12 15:46:37</t>
  </si>
  <si>
    <t>2022-11-12 15:46:38</t>
  </si>
  <si>
    <t>2022-11-12 15:46:39</t>
  </si>
  <si>
    <t>2022-11-12 15:46:40</t>
  </si>
  <si>
    <t>2022-11-12 15:46:41</t>
  </si>
  <si>
    <t>2022-11-12 15:46:42</t>
  </si>
  <si>
    <t>2022-11-12 15:46:43</t>
  </si>
  <si>
    <t>2022-11-12 15:46:44</t>
  </si>
  <si>
    <t>2022-11-12 15:46:45</t>
  </si>
  <si>
    <t>2022-11-12 15:46:46</t>
  </si>
  <si>
    <t>2022-11-12 15:46:47</t>
  </si>
  <si>
    <t>2022-11-12 15:46:48</t>
  </si>
  <si>
    <t>2022-11-12 15:46:49</t>
  </si>
  <si>
    <t>2022-11-12 15:46:50</t>
  </si>
  <si>
    <t>2022-11-12 15:46:51</t>
  </si>
  <si>
    <t>2022-11-12 15:46:52</t>
  </si>
  <si>
    <t>2022-11-12 15:46:53</t>
  </si>
  <si>
    <t>2022-11-12 15:46:54</t>
  </si>
  <si>
    <t>2022-11-12 15:46:55</t>
  </si>
  <si>
    <t>2022-11-12 15:46:56</t>
  </si>
  <si>
    <t>2022-11-12 15:46:57</t>
  </si>
  <si>
    <t>2022-11-12 15:46:58</t>
  </si>
  <si>
    <t>2022-11-12 15:46:59</t>
  </si>
  <si>
    <t>2022-11-12 15:47:00</t>
  </si>
  <si>
    <t>2022-11-12 15:47:01</t>
  </si>
  <si>
    <t>2022-11-12 15:47:02</t>
  </si>
  <si>
    <t>2022-11-12 15:47:03</t>
  </si>
  <si>
    <t>2022-11-12 15:47:04</t>
  </si>
  <si>
    <t>2022-11-12 15:47:05</t>
  </si>
  <si>
    <t>2022-11-12 15:47:06</t>
  </si>
  <si>
    <t>2022-11-12 15:47:07</t>
  </si>
  <si>
    <t>2022-11-12 15:47:08</t>
  </si>
  <si>
    <t>2022-11-12 15:47:09</t>
  </si>
  <si>
    <t>2022-11-12 15:47:10</t>
  </si>
  <si>
    <t>2022-11-12 15:47:11</t>
  </si>
  <si>
    <t>2022-11-12 15:47:12</t>
  </si>
  <si>
    <t>2022-11-12 15:47:13</t>
  </si>
  <si>
    <t>2022-11-12 15:47:14</t>
  </si>
  <si>
    <t>2022-11-12 15:47:15</t>
  </si>
  <si>
    <t>2022-11-12 15:47:16</t>
  </si>
  <si>
    <t>2022-11-12 15:47:17</t>
  </si>
  <si>
    <t>2022-11-12 15:47:18</t>
  </si>
  <si>
    <t>2022-11-12 15:47:19</t>
  </si>
  <si>
    <t>2022-11-12 15:47:20</t>
  </si>
  <si>
    <t>2022-11-12 15:47:21</t>
  </si>
  <si>
    <t>2022-11-12 15:47:22</t>
  </si>
  <si>
    <t>2022-11-12 15:47:23</t>
  </si>
  <si>
    <t>2022-11-12 15:47:24</t>
  </si>
  <si>
    <t>2022-11-12 15:47:25</t>
  </si>
  <si>
    <t>2022-11-12 15:47:26</t>
  </si>
  <si>
    <t>2022-11-12 15:47:27</t>
  </si>
  <si>
    <t>2022-11-12 15:47:28</t>
  </si>
  <si>
    <t>2022-11-12 15:47:29</t>
  </si>
  <si>
    <t>2022-11-12 15:47:30</t>
  </si>
  <si>
    <t>2022-11-12 15:47:31</t>
  </si>
  <si>
    <t>2022-11-12 15:47:32</t>
  </si>
  <si>
    <t>2022-11-12 15:47:33</t>
  </si>
  <si>
    <t>2022-11-12 15:47:34</t>
  </si>
  <si>
    <t>2022-11-12 15:47:35</t>
  </si>
  <si>
    <t>2022-11-12 15:47:36</t>
  </si>
  <si>
    <t>2022-11-12 15:47:37</t>
  </si>
  <si>
    <t>2022-11-12 15:47:38</t>
  </si>
  <si>
    <t>2022-11-12 15:47:39</t>
  </si>
  <si>
    <t>2022-11-12 15:47:40</t>
  </si>
  <si>
    <t>2022-11-12 15:47:41</t>
  </si>
  <si>
    <t>2022-11-12 15:47:42</t>
  </si>
  <si>
    <t>2022-11-12 15:47:43</t>
  </si>
  <si>
    <t>2022-11-12 15:47:44</t>
  </si>
  <si>
    <t>2022-11-12 15:47:45</t>
  </si>
  <si>
    <t>2022-11-12 15:47:46</t>
  </si>
  <si>
    <t>2022-11-12 15:47:47</t>
  </si>
  <si>
    <t>2022-11-12 15:47:48</t>
  </si>
  <si>
    <t>2022-11-12 15:47:49</t>
  </si>
  <si>
    <t>2022-11-12 15:47:50</t>
  </si>
  <si>
    <t>2022-11-12 15:47:51</t>
  </si>
  <si>
    <t>2022-11-12 15:47:52</t>
  </si>
  <si>
    <t>2022-11-12 15:47:53</t>
  </si>
  <si>
    <t>2022-11-12 15:47:54</t>
  </si>
  <si>
    <t>2022-11-12 15:47:55</t>
  </si>
  <si>
    <t>2022-11-12 15:47:56</t>
  </si>
  <si>
    <t>2022-11-12 15:47:57</t>
  </si>
  <si>
    <t>2022-11-12 15:47:58</t>
  </si>
  <si>
    <t>2022-11-12 15:47:59</t>
  </si>
  <si>
    <t>2022-11-12 15:48:00</t>
  </si>
  <si>
    <t>2022-11-12 15:48:01</t>
  </si>
  <si>
    <t>2022-11-12 15:48:02</t>
  </si>
  <si>
    <t>2022-11-12 15:48:03</t>
  </si>
  <si>
    <t>2022-11-12 15:48:04</t>
  </si>
  <si>
    <t>2022-11-12 15:48:05</t>
  </si>
  <si>
    <t>2022-11-12 15:48:06</t>
  </si>
  <si>
    <t>2022-11-12 15:48:07</t>
  </si>
  <si>
    <t>2022-11-12 15:48:08</t>
  </si>
  <si>
    <t>2022-11-12 15:48:09</t>
  </si>
  <si>
    <t>2022-11-12 15:48:10</t>
  </si>
  <si>
    <t>2022-11-12 15:48:11</t>
  </si>
  <si>
    <t>2022-11-12 15:48:12</t>
  </si>
  <si>
    <t>2022-11-12 15:48:13</t>
  </si>
  <si>
    <t>2022-11-12 15:48:14</t>
  </si>
  <si>
    <t>2022-11-12 15:48:15</t>
  </si>
  <si>
    <t>2022-11-12 15:48:16</t>
  </si>
  <si>
    <t>2022-11-12 15:48:17</t>
  </si>
  <si>
    <t>2022-11-12 15:48:18</t>
  </si>
  <si>
    <t>2022-11-12 15:48:19</t>
  </si>
  <si>
    <t>2022-11-12 15:48:20</t>
  </si>
  <si>
    <t>2022-11-12 15:48:21</t>
  </si>
  <si>
    <t>2022-11-12 15:48:22</t>
  </si>
  <si>
    <t>2022-11-12 15:48:23</t>
  </si>
  <si>
    <t>2022-11-12 15:48:24</t>
  </si>
  <si>
    <t>2022-11-12 15:48:25</t>
  </si>
  <si>
    <t>2022-11-12 15:48:26</t>
  </si>
  <si>
    <t>2022-11-12 15:48:27</t>
  </si>
  <si>
    <t>2022-11-12 15:48:28</t>
  </si>
  <si>
    <t>2022-11-12 15:48:29</t>
  </si>
  <si>
    <t>2022-11-12 15:48:30</t>
  </si>
  <si>
    <t>2022-11-12 15:48:31</t>
  </si>
  <si>
    <t>2022-11-12 15:48:32</t>
  </si>
  <si>
    <t>2022-11-12 15:48:33</t>
  </si>
  <si>
    <t>2022-11-12 15:48:34</t>
  </si>
  <si>
    <t>2022-11-12 15:48:35</t>
  </si>
  <si>
    <t>2022-11-12 15:48:36</t>
  </si>
  <si>
    <t>2022-11-12 15:48:37</t>
  </si>
  <si>
    <t>2022-11-12 15:48:38</t>
  </si>
  <si>
    <t>2022-11-12 15:48:39</t>
  </si>
  <si>
    <t>2022-11-12 15:48:40</t>
  </si>
  <si>
    <t>2022-11-12 15:48:41</t>
  </si>
  <si>
    <t>2022-11-12 15:48:42</t>
  </si>
  <si>
    <t>2022-11-12 15:48:43</t>
  </si>
  <si>
    <t>2022-11-12 15:48:44</t>
  </si>
  <si>
    <t>2022-11-12 15:48:45</t>
  </si>
  <si>
    <t>2022-11-12 15:48:46</t>
  </si>
  <si>
    <t>2022-11-12 15:48:47</t>
  </si>
  <si>
    <t>2022-11-12 15:48:48</t>
  </si>
  <si>
    <t>2022-11-12 15:48:49</t>
  </si>
  <si>
    <t>2022-11-12 15:48:50</t>
  </si>
  <si>
    <t>2022-11-12 15:48:51</t>
  </si>
  <si>
    <t>2022-11-12 15:48:52</t>
  </si>
  <si>
    <t>2022-11-12 15:48:53</t>
  </si>
  <si>
    <t>2022-11-12 15:48:54</t>
  </si>
  <si>
    <t>2022-11-12 15:48:55</t>
  </si>
  <si>
    <t>2022-11-12 15:48:56</t>
  </si>
  <si>
    <t>2022-11-12 15:48:57</t>
  </si>
  <si>
    <t>2022-11-12 15:48:58</t>
  </si>
  <si>
    <t>2022-11-12 15:48:59</t>
  </si>
  <si>
    <t>2022-11-12 15:49:00</t>
  </si>
  <si>
    <t>2022-11-12 15:49:01</t>
  </si>
  <si>
    <t>2022-11-12 15:49:02</t>
  </si>
  <si>
    <t>2022-11-12 15:49:03</t>
  </si>
  <si>
    <t>2022-11-12 15:49:04</t>
  </si>
  <si>
    <t>2022-11-12 15:49:05</t>
  </si>
  <si>
    <t>2022-11-12 15:49:06</t>
  </si>
  <si>
    <t>2022-11-12 15:49:07</t>
  </si>
  <si>
    <t>2022-11-12 15:49:08</t>
  </si>
  <si>
    <t>2022-11-12 15:49:09</t>
  </si>
  <si>
    <t>2022-11-12 15:49:10</t>
  </si>
  <si>
    <t>2022-11-12 15:49:11</t>
  </si>
  <si>
    <t>2022-11-12 15:49:12</t>
  </si>
  <si>
    <t>2022-11-12 15:49:13</t>
  </si>
  <si>
    <t>2022-11-12 15:49:14</t>
  </si>
  <si>
    <t>2022-11-12 15:49:15</t>
  </si>
  <si>
    <t>2022-11-12 15:49:16</t>
  </si>
  <si>
    <t>2022-11-12 15:49:17</t>
  </si>
  <si>
    <t>2022-11-12 15:49:18</t>
  </si>
  <si>
    <t>2022-11-12 15:49:19</t>
  </si>
  <si>
    <t>2022-11-12 15:49:20</t>
  </si>
  <si>
    <t>2022-11-12 15:49:21</t>
  </si>
  <si>
    <t>2022-11-12 15:49:22</t>
  </si>
  <si>
    <t>2022-11-12 15:49:23</t>
  </si>
  <si>
    <t>2022-11-12 15:49:24</t>
  </si>
  <si>
    <t>2022-11-12 15:49:25</t>
  </si>
  <si>
    <t>2022-11-12 15:49:26</t>
  </si>
  <si>
    <t>2022-11-12 15:49:27</t>
  </si>
  <si>
    <t>2022-11-12 15:49:28</t>
  </si>
  <si>
    <t>2022-11-12 15:49:29</t>
  </si>
  <si>
    <t>2022-11-12 15:49:30</t>
  </si>
  <si>
    <t>2022-11-12 15:49:31</t>
  </si>
  <si>
    <t>2022-11-12 15:49:32</t>
  </si>
  <si>
    <t>2022-11-12 15:49:33</t>
  </si>
  <si>
    <t>2022-11-12 15:49:34</t>
  </si>
  <si>
    <t>2022-11-12 15:49:35</t>
  </si>
  <si>
    <t>2022-11-12 15:49:36</t>
  </si>
  <si>
    <t>2022-11-12 15:49:37</t>
  </si>
  <si>
    <t>2022-11-12 15:49:38</t>
  </si>
  <si>
    <t>2022-11-12 15:49:39</t>
  </si>
  <si>
    <t>2022-11-12 15:49:40</t>
  </si>
  <si>
    <t>2022-11-12 15:49:41</t>
  </si>
  <si>
    <t>2022-11-12 15:49:42</t>
  </si>
  <si>
    <t>2022-11-12 15:49:43</t>
  </si>
  <si>
    <t>2022-11-12 15:49:44</t>
  </si>
  <si>
    <t>2022-11-12 15:49:45</t>
  </si>
  <si>
    <t>2022-11-12 15:49:46</t>
  </si>
  <si>
    <t>2022-11-12 15:49:47</t>
  </si>
  <si>
    <t>2022-11-12 15:49:48</t>
  </si>
  <si>
    <t>2022-11-12 15:49:49</t>
  </si>
  <si>
    <t>2022-11-12 15:49:50</t>
  </si>
  <si>
    <t>2022-11-12 15:49:51</t>
  </si>
  <si>
    <t>2022-11-12 15:49:52</t>
  </si>
  <si>
    <t>2022-11-12 15:49:53</t>
  </si>
  <si>
    <t>2022-11-12 15:49:54</t>
  </si>
  <si>
    <t>2022-11-12 15:49:55</t>
  </si>
  <si>
    <t>2022-11-12 15:49:56</t>
  </si>
  <si>
    <t>2022-11-12 15:49:57</t>
  </si>
  <si>
    <t>2022-11-12 15:49:58</t>
  </si>
  <si>
    <t>2022-11-12 15:49:59</t>
  </si>
  <si>
    <t>2022-11-12 15:50:00</t>
  </si>
  <si>
    <t>2022-11-12 15:50:01</t>
  </si>
  <si>
    <t>2022-11-12 15:50:02</t>
  </si>
  <si>
    <t>2022-11-12 15:50:03</t>
  </si>
  <si>
    <t>2022-11-12 15:50:04</t>
  </si>
  <si>
    <t>2022-11-12 15:50:05</t>
  </si>
  <si>
    <t>2022-11-12 15:50:06</t>
  </si>
  <si>
    <t>2022-11-12 15:50:07</t>
  </si>
  <si>
    <t>2022-11-12 15:50:08</t>
  </si>
  <si>
    <t>2022-11-12 15:50:09</t>
  </si>
  <si>
    <t>2022-11-12 15:50:10</t>
  </si>
  <si>
    <t>2022-11-12 15:50:11</t>
  </si>
  <si>
    <t>2022-11-12 15:50:12</t>
  </si>
  <si>
    <t>2022-11-12 15:50:13</t>
  </si>
  <si>
    <t>2022-11-12 15:50:14</t>
  </si>
  <si>
    <t>2022-11-12 15:50:15</t>
  </si>
  <si>
    <t>2022-11-12 15:50:16</t>
  </si>
  <si>
    <t>2022-11-12 15:50:17</t>
  </si>
  <si>
    <t>2022-11-12 15:50:18</t>
  </si>
  <si>
    <t>2022-11-12 15:50:19</t>
  </si>
  <si>
    <t>2022-11-12 15:50:20</t>
  </si>
  <si>
    <t>2022-11-12 15:50:21</t>
  </si>
  <si>
    <t>2022-11-12 15:50:22</t>
  </si>
  <si>
    <t>2022-11-12 15:50:23</t>
  </si>
  <si>
    <t>2022-11-12 15:50:24</t>
  </si>
  <si>
    <t>2022-11-12 15:50:25</t>
  </si>
  <si>
    <t>2022-11-12 15:50:26</t>
  </si>
  <si>
    <t>2022-11-12 15:50:27</t>
  </si>
  <si>
    <t>2022-11-12 15:50:28</t>
  </si>
  <si>
    <t>2022-11-12 15:50:29</t>
  </si>
  <si>
    <t>2022-11-12 15:50:30</t>
  </si>
  <si>
    <t>2022-11-12 15:50:31</t>
  </si>
  <si>
    <t>2022-11-12 15:50:32</t>
  </si>
  <si>
    <t>2022-11-12 15:50:33</t>
  </si>
  <si>
    <t>2022-11-12 15:50:34</t>
  </si>
  <si>
    <t>2022-11-12 15:50:35</t>
  </si>
  <si>
    <t>2022-11-12 15:50:36</t>
  </si>
  <si>
    <t>2022-11-12 15:50:37</t>
  </si>
  <si>
    <t>2022-11-12 15:50:38</t>
  </si>
  <si>
    <t>2022-11-12 15:50:39</t>
  </si>
  <si>
    <t>2022-11-12 15:50:40</t>
  </si>
  <si>
    <t>2022-11-12 15:50:41</t>
  </si>
  <si>
    <t>2022-11-12 15:50:42</t>
  </si>
  <si>
    <t>2022-11-12 15:50:43</t>
  </si>
  <si>
    <t>2022-11-12 15:50:44</t>
  </si>
  <si>
    <t>2022-11-12 15:50:45</t>
  </si>
  <si>
    <t>2022-11-12 15:50:46</t>
  </si>
  <si>
    <t>2022-11-12 15:50:47</t>
  </si>
  <si>
    <t>2022-11-12 15:50:48</t>
  </si>
  <si>
    <t>2022-11-12 15:50:49</t>
  </si>
  <si>
    <t>2022-11-12 15:50:50</t>
  </si>
  <si>
    <t>2022-11-12 15:50:51</t>
  </si>
  <si>
    <t>2022-11-12 15:50:52</t>
  </si>
  <si>
    <t>2022-11-12 15:50:53</t>
  </si>
  <si>
    <t>2022-11-12 15:50:54</t>
  </si>
  <si>
    <t>2022-11-12 15:50:55</t>
  </si>
  <si>
    <t>2022-11-12 15:50:56</t>
  </si>
  <si>
    <t>2022-11-12 15:50:57</t>
  </si>
  <si>
    <t>2022-11-12 15:50:58</t>
  </si>
  <si>
    <t>2022-11-12 15:50:59</t>
  </si>
  <si>
    <t>2022-11-12 15:51:00</t>
  </si>
  <si>
    <t>2022-11-12 15:51:01</t>
  </si>
  <si>
    <t>2022-11-12 15:51:02</t>
  </si>
  <si>
    <t>2022-11-12 15:51:03</t>
  </si>
  <si>
    <t>2022-11-12 15:51:04</t>
  </si>
  <si>
    <t>2022-11-12 15:51:05</t>
  </si>
  <si>
    <t>2022-11-12 15:51:06</t>
  </si>
  <si>
    <t>2022-11-12 15:51:07</t>
  </si>
  <si>
    <t>2022-11-12 15:51:08</t>
  </si>
  <si>
    <t>2022-11-12 15:51:09</t>
  </si>
  <si>
    <t>2022-11-12 15:51:10</t>
  </si>
  <si>
    <t>2022-11-12 15:51:11</t>
  </si>
  <si>
    <t>2022-11-12 15:51:12</t>
  </si>
  <si>
    <t>2022-11-12 15:51:13</t>
  </si>
  <si>
    <t>2022-11-12 15:51:14</t>
  </si>
  <si>
    <t>2022-11-12 15:51:15</t>
  </si>
  <si>
    <t>2022-11-12 15:51:16</t>
  </si>
  <si>
    <t>2022-11-12 15:51:17</t>
  </si>
  <si>
    <t>2022-11-12 15:51:18</t>
  </si>
  <si>
    <t>2022-11-12 15:51:19</t>
  </si>
  <si>
    <t>2022-11-12 15:51:20</t>
  </si>
  <si>
    <t>2022-11-12 15:51:21</t>
  </si>
  <si>
    <t>2022-11-12 15:51:22</t>
  </si>
  <si>
    <t>2022-11-12 15:51:23</t>
  </si>
  <si>
    <t>2022-11-12 15:51:24</t>
  </si>
  <si>
    <t>2022-11-12 15:51:25</t>
  </si>
  <si>
    <t>2022-11-12 15:51:26</t>
  </si>
  <si>
    <t>2022-11-12 15:51:27</t>
  </si>
  <si>
    <t>2022-11-12 15:51:28</t>
  </si>
  <si>
    <t>2022-11-12 15:51:29</t>
  </si>
  <si>
    <t>2022-11-12 15:51:30</t>
  </si>
  <si>
    <t>2022-11-12 15:51:31</t>
  </si>
  <si>
    <t>2022-11-12 15:51:32</t>
  </si>
  <si>
    <t>2022-11-12 15:51:33</t>
  </si>
  <si>
    <t>2022-11-12 15:51:34</t>
  </si>
  <si>
    <t>2022-11-12 15:51:35</t>
  </si>
  <si>
    <t>2022-11-12 15:51:36</t>
  </si>
  <si>
    <t>2022-11-12 15:51:37</t>
  </si>
  <si>
    <t>2022-11-12 15:51:38</t>
  </si>
  <si>
    <t>2022-11-12 15:51:39</t>
  </si>
  <si>
    <t>2022-11-12 15:51:40</t>
  </si>
  <si>
    <t>2022-11-12 15:51:41</t>
  </si>
  <si>
    <t>2022-11-12 15:51:42</t>
  </si>
  <si>
    <t>2022-11-12 15:51:43</t>
  </si>
  <si>
    <t>2022-11-12 15:51:44</t>
  </si>
  <si>
    <t>2022-11-12 15:51:45</t>
  </si>
  <si>
    <t>2022-11-12 15:51:46</t>
  </si>
  <si>
    <t>2022-11-12 15:51:47</t>
  </si>
  <si>
    <t>2022-11-12 15:51:48</t>
  </si>
  <si>
    <t>2022-11-12 15:51:49</t>
  </si>
  <si>
    <t>2022-11-12 15:51:50</t>
  </si>
  <si>
    <t>2022-11-12 15:51:51</t>
  </si>
  <si>
    <t>2022-11-12 15:51:52</t>
  </si>
  <si>
    <t>2022-11-12 15:51:53</t>
  </si>
  <si>
    <t>2022-11-12 15:51:54</t>
  </si>
  <si>
    <t>2022-11-12 15:51:55</t>
  </si>
  <si>
    <t>2022-11-12 15:51:56</t>
  </si>
  <si>
    <t>2022-11-12 15:51:57</t>
  </si>
  <si>
    <t>2022-11-12 15:51:58</t>
  </si>
  <si>
    <t>2022-11-12 15:51:59</t>
  </si>
  <si>
    <t>2022-11-12 15:52:00</t>
  </si>
  <si>
    <t>2022-11-12 15:52:01</t>
  </si>
  <si>
    <t>2022-11-12 15:52:02</t>
  </si>
  <si>
    <t>2022-11-12 15:52:04</t>
  </si>
  <si>
    <t>2022-11-12 15:52:05</t>
  </si>
  <si>
    <t>2022-11-12 15:52:06</t>
  </si>
  <si>
    <t>2022-11-12 15:52:07</t>
  </si>
  <si>
    <t>2022-11-12 15:52:08</t>
  </si>
  <si>
    <t>2022-11-12 15:52:09</t>
  </si>
  <si>
    <t>2022-11-12 15:52:10</t>
  </si>
  <si>
    <t>2022-11-12 15:52:11</t>
  </si>
  <si>
    <t>2022-11-12 15:52:12</t>
  </si>
  <si>
    <t>2022-11-12 15:52:13</t>
  </si>
  <si>
    <t>2022-11-12 15:52:14</t>
  </si>
  <si>
    <t>2022-11-12 15:52:15</t>
  </si>
  <si>
    <t>2022-11-12 15:52:16</t>
  </si>
  <si>
    <t>2022-11-12 15:52:17</t>
  </si>
  <si>
    <t>2022-11-12 15:52:18</t>
  </si>
  <si>
    <t>2022-11-12 15:52:19</t>
  </si>
  <si>
    <t>2022-11-12 15:52:20</t>
  </si>
  <si>
    <t>2022-11-12 15:52:21</t>
  </si>
  <si>
    <t>2022-11-12 15:52:22</t>
  </si>
  <si>
    <t>2022-11-12 15:52:23</t>
  </si>
  <si>
    <t>2022-11-12 15:52:24</t>
  </si>
  <si>
    <t>2022-11-12 15:52:25</t>
  </si>
  <si>
    <t>2022-11-12 15:52:26</t>
  </si>
  <si>
    <t>2022-11-12 15:52:27</t>
  </si>
  <si>
    <t>2022-11-12 15:52:28</t>
  </si>
  <si>
    <t>2022-11-12 15:52:29</t>
  </si>
  <si>
    <t>2022-11-12 15:52:30</t>
  </si>
  <si>
    <t>2022-11-12 15:52:31</t>
  </si>
  <si>
    <t>2022-11-12 15:52:32</t>
  </si>
  <si>
    <t>2022-11-12 15:52:33</t>
  </si>
  <si>
    <t>2022-11-12 15:52:34</t>
  </si>
  <si>
    <t>2022-11-12 15:52:35</t>
  </si>
  <si>
    <t>2022-11-12 15:52:36</t>
  </si>
  <si>
    <t>2022-11-12 15:52:37</t>
  </si>
  <si>
    <t>2022-11-12 15:52:38</t>
  </si>
  <si>
    <t>2022-11-12 15:52:39</t>
  </si>
  <si>
    <t>2022-11-12 15:52:40</t>
  </si>
  <si>
    <t>2022-11-12 15:52:41</t>
  </si>
  <si>
    <t>2022-11-12 15:52:42</t>
  </si>
  <si>
    <t>2022-11-12 15:52:43</t>
  </si>
  <si>
    <t>2022-11-12 15:52:44</t>
  </si>
  <si>
    <t>2022-11-12 15:52:45</t>
  </si>
  <si>
    <t>2022-11-12 15:52:46</t>
  </si>
  <si>
    <t>2022-11-12 15:52:47</t>
  </si>
  <si>
    <t>2022-11-12 15:52:48</t>
  </si>
  <si>
    <t>2022-11-12 15:52:49</t>
  </si>
  <si>
    <t>2022-11-12 15:52:50</t>
  </si>
  <si>
    <t>2022-11-12 15:52:51</t>
  </si>
  <si>
    <t>2022-11-12 15:52:52</t>
  </si>
  <si>
    <t>2022-11-12 15:52:53</t>
  </si>
  <si>
    <t>2022-11-12 15:52:54</t>
  </si>
  <si>
    <t>2022-11-12 15:52:55</t>
  </si>
  <si>
    <t>2022-11-12 15:52:56</t>
  </si>
  <si>
    <t>2022-11-12 15:52:57</t>
  </si>
  <si>
    <t>2022-11-12 15:52:58</t>
  </si>
  <si>
    <t>2022-11-12 15:52:59</t>
  </si>
  <si>
    <t>2022-11-12 15:53:00</t>
  </si>
  <si>
    <t>2022-11-12 15:53:01</t>
  </si>
  <si>
    <t>2022-11-12 15:53:02</t>
  </si>
  <si>
    <t>2022-11-12 15:53:03</t>
  </si>
  <si>
    <t>2022-11-12 15:53:04</t>
  </si>
  <si>
    <t>2022-11-12 15:53:05</t>
  </si>
  <si>
    <t>2022-11-12 15:53:06</t>
  </si>
  <si>
    <t>2022-11-12 15:53:07</t>
  </si>
  <si>
    <t>2022-11-12 15:53:08</t>
  </si>
  <si>
    <t>2022-11-12 15:53:09</t>
  </si>
  <si>
    <t>2022-11-12 15:53:10</t>
  </si>
  <si>
    <t>2022-11-12 15:53:11</t>
  </si>
  <si>
    <t>2022-11-12 15:53:12</t>
  </si>
  <si>
    <t>2022-11-12 15:53:13</t>
  </si>
  <si>
    <t>2022-11-12 15:53:14</t>
  </si>
  <si>
    <t>2022-11-12 15:53:15</t>
  </si>
  <si>
    <t>2022-11-12 15:53:16</t>
  </si>
  <si>
    <t>2022-11-12 15:53:17</t>
  </si>
  <si>
    <t>2022-11-12 15:53:18</t>
  </si>
  <si>
    <t>2022-11-12 15:53:19</t>
  </si>
  <si>
    <t>2022-11-12 15:53:20</t>
  </si>
  <si>
    <t>2022-11-12 15:53:21</t>
  </si>
  <si>
    <t>2022-11-12 15:53:22</t>
  </si>
  <si>
    <t>2022-11-12 15:53:23</t>
  </si>
  <si>
    <t>2022-11-12 15:53:24</t>
  </si>
  <si>
    <t>2022-11-12 15:53:25</t>
  </si>
  <si>
    <t>2022-11-12 15:53:26</t>
  </si>
  <si>
    <t>2022-11-12 15:53:27</t>
  </si>
  <si>
    <t>2022-11-12 15:53:28</t>
  </si>
  <si>
    <t>2022-11-12 15:53:29</t>
  </si>
  <si>
    <t>2022-11-12 15:53:30</t>
  </si>
  <si>
    <t>2022-11-12 15:53:31</t>
  </si>
  <si>
    <t>2022-11-12 15:53:32</t>
  </si>
  <si>
    <t>2022-11-12 15:53:33</t>
  </si>
  <si>
    <t>2022-11-12 15:53:34</t>
  </si>
  <si>
    <t>2022-11-12 15:53:35</t>
  </si>
  <si>
    <t>2022-11-12 15:53:36</t>
  </si>
  <si>
    <t>2022-11-12 15:53:37</t>
  </si>
  <si>
    <t>2022-11-12 15:53:38</t>
  </si>
  <si>
    <t>2022-11-12 15:53:39</t>
  </si>
  <si>
    <t>2022-11-12 15:53:40</t>
  </si>
  <si>
    <t>2022-11-12 15:53:41</t>
  </si>
  <si>
    <t>2022-11-12 15:53:42</t>
  </si>
  <si>
    <t>2022-11-12 15:53:43</t>
  </si>
  <si>
    <t>2022-11-12 15:53:44</t>
  </si>
  <si>
    <t>2022-11-12 15:53:45</t>
  </si>
  <si>
    <t>2022-11-12 15:53:46</t>
  </si>
  <si>
    <t>2022-11-12 15:53:47</t>
  </si>
  <si>
    <t>2022-11-12 15:53:48</t>
  </si>
  <si>
    <t>2022-11-12 15:53:49</t>
  </si>
  <si>
    <t>2022-11-12 15:53:50</t>
  </si>
  <si>
    <t>2022-11-12 15:53:51</t>
  </si>
  <si>
    <t>2022-11-12 15:53:52</t>
  </si>
  <si>
    <t>2022-11-12 15:53:53</t>
  </si>
  <si>
    <t>2022-11-12 15:53:54</t>
  </si>
  <si>
    <t>2022-11-12 15:53:55</t>
  </si>
  <si>
    <t>2022-11-12 15:53:56</t>
  </si>
  <si>
    <t>2022-11-12 15:53:57</t>
  </si>
  <si>
    <t>2022-11-12 15:53:58</t>
  </si>
  <si>
    <t>2022-11-12 15:53:59</t>
  </si>
  <si>
    <t>2022-11-12 15:54:00</t>
  </si>
  <si>
    <t>2022-11-12 15:54:01</t>
  </si>
  <si>
    <t>2022-11-12 15:54:02</t>
  </si>
  <si>
    <t>2022-11-12 15:54:03</t>
  </si>
  <si>
    <t>2022-11-12 15:54:04</t>
  </si>
  <si>
    <t>2022-11-12 15:54:05</t>
  </si>
  <si>
    <t>2022-11-12 15:54:06</t>
  </si>
  <si>
    <t>2022-11-12 15:54:07</t>
  </si>
  <si>
    <t>2022-11-12 15:54:08</t>
  </si>
  <si>
    <t>2022-11-12 15:54:09</t>
  </si>
  <si>
    <t>2022-11-12 15:54:10</t>
  </si>
  <si>
    <t>2022-11-12 15:54:11</t>
  </si>
  <si>
    <t>2022-11-12 15:54:12</t>
  </si>
  <si>
    <t>2022-11-12 15:54:13</t>
  </si>
  <si>
    <t>2022-11-12 15:54:14</t>
  </si>
  <si>
    <t>2022-11-12 15:54:15</t>
  </si>
  <si>
    <t>2022-11-12 15:54:16</t>
  </si>
  <si>
    <t>2022-11-12 15:54:17</t>
  </si>
  <si>
    <t>2022-11-12 15:54:18</t>
  </si>
  <si>
    <t>2022-11-12 15:54:19</t>
  </si>
  <si>
    <t>2022-11-12 15:54:20</t>
  </si>
  <si>
    <t>2022-11-12 15:54:21</t>
  </si>
  <si>
    <t>2022-11-12 15:54:22</t>
  </si>
  <si>
    <t>2022-11-12 15:54:23</t>
  </si>
  <si>
    <t>2022-11-12 15:54:24</t>
  </si>
  <si>
    <t>2022-11-12 15:54:25</t>
  </si>
  <si>
    <t>2022-11-12 15:54:26</t>
  </si>
  <si>
    <t>2022-11-12 15:54:27</t>
  </si>
  <si>
    <t>2022-11-12 15:54:28</t>
  </si>
  <si>
    <t>2022-11-12 15:54:29</t>
  </si>
  <si>
    <t>2022-11-12 15:54:30</t>
  </si>
  <si>
    <t>2022-11-12 15:54:31</t>
  </si>
  <si>
    <t>2022-11-12 15:54:32</t>
  </si>
  <si>
    <t>2022-11-12 15:54:33</t>
  </si>
  <si>
    <t>2022-11-12 15:54:34</t>
  </si>
  <si>
    <t>2022-11-12 15:54:35</t>
  </si>
  <si>
    <t>2022-11-12 15:54:36</t>
  </si>
  <si>
    <t>2022-11-12 15:54:37</t>
  </si>
  <si>
    <t>2022-11-12 15:54:38</t>
  </si>
  <si>
    <t>2022-11-12 15:54:39</t>
  </si>
  <si>
    <t>2022-11-12 15:54:40</t>
  </si>
  <si>
    <t>2022-11-12 15:54:41</t>
  </si>
  <si>
    <t>2022-11-12 15:54:42</t>
  </si>
  <si>
    <t>2022-11-12 15:54:43</t>
  </si>
  <si>
    <t>2022-11-12 15:54:44</t>
  </si>
  <si>
    <t>2022-11-12 15:54:45</t>
  </si>
  <si>
    <t>2022-11-12 15:54:46</t>
  </si>
  <si>
    <t>2022-11-12 15:54:47</t>
  </si>
  <si>
    <t>2022-11-12 15:54:48</t>
  </si>
  <si>
    <t>2022-11-12 15:54:49</t>
  </si>
  <si>
    <t>2022-11-12 15:54:50</t>
  </si>
  <si>
    <t>2022-11-12 15:54:51</t>
  </si>
  <si>
    <t>2022-11-12 15:54:52</t>
  </si>
  <si>
    <t>2022-11-12 15:54:53</t>
  </si>
  <si>
    <t>2022-11-12 15:54:54</t>
  </si>
  <si>
    <t>2022-11-12 15:54:55</t>
  </si>
  <si>
    <t>2022-11-12 15:54:56</t>
  </si>
  <si>
    <t>2022-11-12 15:54:57</t>
  </si>
  <si>
    <t>2022-11-12 15:54:58</t>
  </si>
  <si>
    <t>2022-11-12 15:54:59</t>
  </si>
  <si>
    <t>2022-11-12 15:55:00</t>
  </si>
  <si>
    <t>2022-11-12 15:55:01</t>
  </si>
  <si>
    <t>2022-11-12 15:55:02</t>
  </si>
  <si>
    <t>2022-11-12 15:55:03</t>
  </si>
  <si>
    <t>2022-11-12 15:55:04</t>
  </si>
  <si>
    <t>2022-11-12 15:55:05</t>
  </si>
  <si>
    <t>2022-11-12 15:55:06</t>
  </si>
  <si>
    <t>2022-11-12 15:55:07</t>
  </si>
  <si>
    <t>2022-11-12 15:55:08</t>
  </si>
  <si>
    <t>2022-11-12 15:55:09</t>
  </si>
  <si>
    <t>2022-11-12 15:55:10</t>
  </si>
  <si>
    <t>2022-11-12 15:55:11</t>
  </si>
  <si>
    <t>2022-11-12 15:55:12</t>
  </si>
  <si>
    <t>2022-11-12 15:55:13</t>
  </si>
  <si>
    <t>2022-11-12 15:55:14</t>
  </si>
  <si>
    <t>2022-11-12 15:55:15</t>
  </si>
  <si>
    <t>2022-11-12 15:55:16</t>
  </si>
  <si>
    <t>2022-11-12 15:55:17</t>
  </si>
  <si>
    <t>2022-11-12 15:55:18</t>
  </si>
  <si>
    <t>2022-11-12 15:55:19</t>
  </si>
  <si>
    <t>2022-11-12 15:55:20</t>
  </si>
  <si>
    <t>2022-11-12 15:55:21</t>
  </si>
  <si>
    <t>2022-11-12 15:55:22</t>
  </si>
  <si>
    <t>2022-11-12 15:55:23</t>
  </si>
  <si>
    <t>2022-11-12 15:55:24</t>
  </si>
  <si>
    <t>2022-11-12 15:55:25</t>
  </si>
  <si>
    <t>2022-11-12 15:55:26</t>
  </si>
  <si>
    <t>2022-11-12 15:55:27</t>
  </si>
  <si>
    <t>2022-11-12 15:55:28</t>
  </si>
  <si>
    <t>2022-11-12 15:55:29</t>
  </si>
  <si>
    <t>2022-11-12 15:55:30</t>
  </si>
  <si>
    <t>2022-11-12 15:55:31</t>
  </si>
  <si>
    <t>2022-11-12 15:55:32</t>
  </si>
  <si>
    <t>2022-11-12 15:55:33</t>
  </si>
  <si>
    <t>2022-11-12 15:55:34</t>
  </si>
  <si>
    <t>2022-11-12 15:55:35</t>
  </si>
  <si>
    <t>2022-11-12 15:55:36</t>
  </si>
  <si>
    <t>2022-11-12 15:55:37</t>
  </si>
  <si>
    <t>2022-11-12 15:55:38</t>
  </si>
  <si>
    <t>2022-11-12 15:55:39</t>
  </si>
  <si>
    <t>2022-11-12 15:55:40</t>
  </si>
  <si>
    <t>2022-11-12 15:55:41</t>
  </si>
  <si>
    <t>2022-11-12 15:55:42</t>
  </si>
  <si>
    <t>2022-11-12 15:55:43</t>
  </si>
  <si>
    <t>2022-11-12 15:55:44</t>
  </si>
  <si>
    <t>2022-11-12 15:55:45</t>
  </si>
  <si>
    <t>2022-11-12 15:55:46</t>
  </si>
  <si>
    <t>2022-11-12 15:55:47</t>
  </si>
  <si>
    <t>2022-11-12 15:55:48</t>
  </si>
  <si>
    <t>2022-11-12 15:55:49</t>
  </si>
  <si>
    <t>2022-11-12 15:55:50</t>
  </si>
  <si>
    <t>2022-11-12 15:55:51</t>
  </si>
  <si>
    <t>2022-11-12 15:55:52</t>
  </si>
  <si>
    <t>2022-11-12 15:55:53</t>
  </si>
  <si>
    <t>2022-11-12 15:55:54</t>
  </si>
  <si>
    <t>2022-11-12 15:55:55</t>
  </si>
  <si>
    <t>2022-11-12 15:55:56</t>
  </si>
  <si>
    <t>2022-11-12 15:55:57</t>
  </si>
  <si>
    <t>2022-11-12 15:55:58</t>
  </si>
  <si>
    <t>2022-11-12 15:55:59</t>
  </si>
  <si>
    <t>2022-11-12 15:56:00</t>
  </si>
  <si>
    <t>2022-11-12 15:56:01</t>
  </si>
  <si>
    <t>2022-11-12 15:56:02</t>
  </si>
  <si>
    <t>2022-11-12 15:56:03</t>
  </si>
  <si>
    <t>2022-11-12 15:56:04</t>
  </si>
  <si>
    <t>2022-11-12 15:56:05</t>
  </si>
  <si>
    <t>2022-11-12 15:56:06</t>
  </si>
  <si>
    <t>2022-11-12 15:56:07</t>
  </si>
  <si>
    <t>2022-11-12 15:56:08</t>
  </si>
  <si>
    <t>2022-11-12 15:56:09</t>
  </si>
  <si>
    <t>2022-11-12 15:56:10</t>
  </si>
  <si>
    <t>2022-11-12 15:56:11</t>
  </si>
  <si>
    <t>2022-11-12 15:56:12</t>
  </si>
  <si>
    <t>2022-11-12 15:56:13</t>
  </si>
  <si>
    <t>2022-11-12 15:56:14</t>
  </si>
  <si>
    <t>2022-11-12 15:56:15</t>
  </si>
  <si>
    <t>2022-11-12 15:56:16</t>
  </si>
  <si>
    <t>2022-11-12 15:56:17</t>
  </si>
  <si>
    <t>2022-11-12 15:56:18</t>
  </si>
  <si>
    <t>2022-11-12 15:56:19</t>
  </si>
  <si>
    <t>2022-11-12 15:56:20</t>
  </si>
  <si>
    <t>2022-11-12 15:56:21</t>
  </si>
  <si>
    <t>2022-11-12 15:56:22</t>
  </si>
  <si>
    <t>2022-11-12 15:56:23</t>
  </si>
  <si>
    <t>2022-11-12 15:56:24</t>
  </si>
  <si>
    <t>2022-11-12 15:56:25</t>
  </si>
  <si>
    <t>2022-11-12 15:56:26</t>
  </si>
  <si>
    <t>2022-11-12 15:56:27</t>
  </si>
  <si>
    <t>2022-11-12 15:56:28</t>
  </si>
  <si>
    <t>2022-11-12 15:56:29</t>
  </si>
  <si>
    <t>2022-11-12 15:56:30</t>
  </si>
  <si>
    <t>2022-11-12 15:56:31</t>
  </si>
  <si>
    <t>2022-11-12 15:56:32</t>
  </si>
  <si>
    <t>2022-11-12 15:56:33</t>
  </si>
  <si>
    <t>2022-11-12 15:56:34</t>
  </si>
  <si>
    <t>2022-11-12 15:56:35</t>
  </si>
  <si>
    <t>2022-11-12 15:56:36</t>
  </si>
  <si>
    <t>2022-11-12 15:56:37</t>
  </si>
  <si>
    <t>2022-11-12 15:56:38</t>
  </si>
  <si>
    <t>2022-11-12 15:56:39</t>
  </si>
  <si>
    <t>2022-11-12 15:56:40</t>
  </si>
  <si>
    <t>2022-11-12 15:56:41</t>
  </si>
  <si>
    <t>2022-11-12 15:56:42</t>
  </si>
  <si>
    <t>2022-11-12 15:56:43</t>
  </si>
  <si>
    <t>2022-11-12 15:56:44</t>
  </si>
  <si>
    <t>2022-11-12 15:56:45</t>
  </si>
  <si>
    <t>2022-11-12 15:56:46</t>
  </si>
  <si>
    <t>2022-11-12 15:56:47</t>
  </si>
  <si>
    <t>2022-11-12 15:56:48</t>
  </si>
  <si>
    <t>2022-11-12 15:56:49</t>
  </si>
  <si>
    <t>2022-11-12 15:56:50</t>
  </si>
  <si>
    <t>2022-11-12 15:56:51</t>
  </si>
  <si>
    <t>2022-11-12 15:56:52</t>
  </si>
  <si>
    <t>2022-11-12 15:56:53</t>
  </si>
  <si>
    <t>2022-11-12 15:56:54</t>
  </si>
  <si>
    <t>2022-11-12 15:56:55</t>
  </si>
  <si>
    <t>2022-11-12 15:56:56</t>
  </si>
  <si>
    <t>2022-11-12 15:56:57</t>
  </si>
  <si>
    <t>2022-11-12 15:56:58</t>
  </si>
  <si>
    <t>2022-11-12 15:56:59</t>
  </si>
  <si>
    <t>2022-11-12 15:57:00</t>
  </si>
  <si>
    <t>2022-11-12 15:57:01</t>
  </si>
  <si>
    <t>2022-11-12 15:57:02</t>
  </si>
  <si>
    <t>2022-11-12 15:57:03</t>
  </si>
  <si>
    <t>2022-11-12 15:57:04</t>
  </si>
  <si>
    <t>2022-11-12 15:57:05</t>
  </si>
  <si>
    <t>2022-11-12 15:57:06</t>
  </si>
  <si>
    <t>2022-11-12 15:57:07</t>
  </si>
  <si>
    <t>2022-11-12 15:57:08</t>
  </si>
  <si>
    <t>2022-11-12 15:57:09</t>
  </si>
  <si>
    <t>2022-11-12 15:57:10</t>
  </si>
  <si>
    <t>2022-11-12 15:57:11</t>
  </si>
  <si>
    <t>2022-11-12 15:57:12</t>
  </si>
  <si>
    <t>2022-11-12 15:57:13</t>
  </si>
  <si>
    <t>2022-11-12 15:57:14</t>
  </si>
  <si>
    <t>2022-11-12 15:57:15</t>
  </si>
  <si>
    <t>2022-11-12 15:57:16</t>
  </si>
  <si>
    <t>2022-11-12 15:57:17</t>
  </si>
  <si>
    <t>2022-11-12 15:57:18</t>
  </si>
  <si>
    <t>2022-11-12 15:57:19</t>
  </si>
  <si>
    <t>2022-11-12 15:57:20</t>
  </si>
  <si>
    <t>2022-11-12 15:57:21</t>
  </si>
  <si>
    <t>2022-11-12 15:57:22</t>
  </si>
  <si>
    <t>2022-11-12 15:57:23</t>
  </si>
  <si>
    <t>2022-11-12 15:57:24</t>
  </si>
  <si>
    <t>2022-11-12 15:57:25</t>
  </si>
  <si>
    <t>2022-11-12 15:57:26</t>
  </si>
  <si>
    <t>2022-11-12 15:57:27</t>
  </si>
  <si>
    <t>2022-11-12 15:57:28</t>
  </si>
  <si>
    <t>2022-11-12 15:57:29</t>
  </si>
  <si>
    <t>2022-11-12 15:57:30</t>
  </si>
  <si>
    <t>2022-11-12 15:57:31</t>
  </si>
  <si>
    <t>2022-11-12 15:57:32</t>
  </si>
  <si>
    <t>2022-11-12 15:57:33</t>
  </si>
  <si>
    <t>2022-11-12 15:57:34</t>
  </si>
  <si>
    <t>2022-11-12 15:57:35</t>
  </si>
  <si>
    <t>2022-11-12 15:57:36</t>
  </si>
  <si>
    <t>2022-11-12 15:57:37</t>
  </si>
  <si>
    <t>2022-11-12 15:57:38</t>
  </si>
  <si>
    <t>2022-11-12 15:57:39</t>
  </si>
  <si>
    <t>2022-11-12 15:57:40</t>
  </si>
  <si>
    <t>2022-11-12 15:57:41</t>
  </si>
  <si>
    <t>2022-11-12 15:57:42</t>
  </si>
  <si>
    <t>2022-11-12 15:57:43</t>
  </si>
  <si>
    <t>2022-11-12 15:57:44</t>
  </si>
  <si>
    <t>2022-11-12 15:57:45</t>
  </si>
  <si>
    <t>2022-11-12 15:57:46</t>
  </si>
  <si>
    <t>2022-11-12 15:57:47</t>
  </si>
  <si>
    <t>2022-11-12 15:57:48</t>
  </si>
  <si>
    <t>2022-11-12 15:57:49</t>
  </si>
  <si>
    <t>2022-11-12 15:57:50</t>
  </si>
  <si>
    <t>2022-11-12 15:57:51</t>
  </si>
  <si>
    <t>2022-11-12 15:57:52</t>
  </si>
  <si>
    <t>2022-11-12 15:57:53</t>
  </si>
  <si>
    <t>2022-11-12 15:57:54</t>
  </si>
  <si>
    <t>2022-11-12 15:57:55</t>
  </si>
  <si>
    <t>2022-11-12 15:57:56</t>
  </si>
  <si>
    <t>2022-11-12 15:57:57</t>
  </si>
  <si>
    <t>2022-11-12 15:57:58</t>
  </si>
  <si>
    <t>2022-11-12 15:57:59</t>
  </si>
  <si>
    <t>2022-11-12 15:58:00</t>
  </si>
  <si>
    <t>2022-11-12 15:58:01</t>
  </si>
  <si>
    <t>2022-11-12 15:58:02</t>
  </si>
  <si>
    <t>2022-11-12 15:58:03</t>
  </si>
  <si>
    <t>2022-11-12 15:58:04</t>
  </si>
  <si>
    <t>2022-11-12 15:58:05</t>
  </si>
  <si>
    <t>2022-11-12 15:58:06</t>
  </si>
  <si>
    <t>2022-11-12 15:58:07</t>
  </si>
  <si>
    <t>2022-11-12 15:58:08</t>
  </si>
  <si>
    <t>2022-11-12 15:58:09</t>
  </si>
  <si>
    <t>2022-11-12 15:58:10</t>
  </si>
  <si>
    <t>2022-11-12 15:58:11</t>
  </si>
  <si>
    <t>2022-11-12 15:58:12</t>
  </si>
  <si>
    <t>2022-11-12 15:58:13</t>
  </si>
  <si>
    <t>2022-11-12 15:58:14</t>
  </si>
  <si>
    <t>2022-11-12 15:58:15</t>
  </si>
  <si>
    <t>2022-11-12 15:58:16</t>
  </si>
  <si>
    <t>2022-11-12 15:58:17</t>
  </si>
  <si>
    <t>2022-11-12 15:58:18</t>
  </si>
  <si>
    <t>2022-11-12 15:58:19</t>
  </si>
  <si>
    <t>2022-11-12 15:58:20</t>
  </si>
  <si>
    <t>2022-11-12 15:58:21</t>
  </si>
  <si>
    <t>2022-11-12 15:58:22</t>
  </si>
  <si>
    <t>2022-11-12 15:58:23</t>
  </si>
  <si>
    <t>2022-11-12 15:58:24</t>
  </si>
  <si>
    <t>2022-11-12 15:58:25</t>
  </si>
  <si>
    <t>2022-11-12 15:58:26</t>
  </si>
  <si>
    <t>2022-11-12 15:58:27</t>
  </si>
  <si>
    <t>2022-11-12 15:58:28</t>
  </si>
  <si>
    <t>2022-11-12 15:58:29</t>
  </si>
  <si>
    <t>2022-11-12 15:58:30</t>
  </si>
  <si>
    <t>2022-11-12 15:58:31</t>
  </si>
  <si>
    <t>2022-11-12 15:58:32</t>
  </si>
  <si>
    <t>2022-11-12 15:58:33</t>
  </si>
  <si>
    <t>2022-11-12 15:58:34</t>
  </si>
  <si>
    <t>2022-11-12 15:58:35</t>
  </si>
  <si>
    <t>2022-11-12 15:58:36</t>
  </si>
  <si>
    <t>2022-11-12 15:58:37</t>
  </si>
  <si>
    <t>2022-11-12 15:58:38</t>
  </si>
  <si>
    <t>2022-11-12 15:58:39</t>
  </si>
  <si>
    <t>2022-11-12 15:58:40</t>
  </si>
  <si>
    <t>2022-11-12 15:58:41</t>
  </si>
  <si>
    <t>2022-11-12 15:58:42</t>
  </si>
  <si>
    <t>2022-11-12 15:58:43</t>
  </si>
  <si>
    <t>2022-11-12 15:58:44</t>
  </si>
  <si>
    <t>2022-11-12 15:58:45</t>
  </si>
  <si>
    <t>2022-11-12 15:58:46</t>
  </si>
  <si>
    <t>2022-11-12 15:58:47</t>
  </si>
  <si>
    <t>2022-11-12 15:58:48</t>
  </si>
  <si>
    <t>2022-11-12 15:58:49</t>
  </si>
  <si>
    <t>2022-11-12 15:58:50</t>
  </si>
  <si>
    <t>2022-11-12 15:58:51</t>
  </si>
  <si>
    <t>2022-11-12 15:58:52</t>
  </si>
  <si>
    <t>2022-11-12 15:58:53</t>
  </si>
  <si>
    <t>2022-11-12 15:58:54</t>
  </si>
  <si>
    <t>2022-11-12 15:58:55</t>
  </si>
  <si>
    <t>2022-11-12 15:58:56</t>
  </si>
  <si>
    <t>2022-11-12 15:58:57</t>
  </si>
  <si>
    <t>2022-11-12 15:58:58</t>
  </si>
  <si>
    <t>2022-11-12 15:58:59</t>
  </si>
  <si>
    <t>2022-11-12 15:59:00</t>
  </si>
  <si>
    <t>2022-11-12 15:59:01</t>
  </si>
  <si>
    <t>2022-11-12 15:59:02</t>
  </si>
  <si>
    <t>2022-11-12 15:59:03</t>
  </si>
  <si>
    <t>2022-11-12 15:59:04</t>
  </si>
  <si>
    <t>2022-11-12 15:59:05</t>
  </si>
  <si>
    <t>2022-11-12 15:59:06</t>
  </si>
  <si>
    <t>2022-11-12 15:59:07</t>
  </si>
  <si>
    <t>2022-11-12 15:59:08</t>
  </si>
  <si>
    <t>2022-11-12 15:59:09</t>
  </si>
  <si>
    <t>2022-11-12 15:59:10</t>
  </si>
  <si>
    <t>2022-11-12 15:59:11</t>
  </si>
  <si>
    <t>2022-11-12 15:59:12</t>
  </si>
  <si>
    <t>2022-11-12 15:59:13</t>
  </si>
  <si>
    <t>2022-11-12 15:59:14</t>
  </si>
  <si>
    <t>2022-11-12 15:59:15</t>
  </si>
  <si>
    <t>2022-11-12 15:59:16</t>
  </si>
  <si>
    <t>2022-11-12 15:59:17</t>
  </si>
  <si>
    <t>2022-11-12 15:59:18</t>
  </si>
  <si>
    <t>2022-11-12 15:59:19</t>
  </si>
  <si>
    <t>2022-11-12 15:59:20</t>
  </si>
  <si>
    <t>2022-11-12 15:59:21</t>
  </si>
  <si>
    <t>2022-11-12 15:59:22</t>
  </si>
  <si>
    <t>2022-11-12 15:59:23</t>
  </si>
  <si>
    <t>2022-11-12 15:59:24</t>
  </si>
  <si>
    <t>2022-11-12 15:59:25</t>
  </si>
  <si>
    <t>2022-11-12 15:59:26</t>
  </si>
  <si>
    <t>2022-11-12 15:59:27</t>
  </si>
  <si>
    <t>2022-11-12 15:59:28</t>
  </si>
  <si>
    <t>2022-11-12 15:59:29</t>
  </si>
  <si>
    <t>2022-11-12 15:59:30</t>
  </si>
  <si>
    <t>2022-11-12 15:59:31</t>
  </si>
  <si>
    <t>2022-11-12 15:59:32</t>
  </si>
  <si>
    <t>2022-11-12 15:59:33</t>
  </si>
  <si>
    <t>2022-11-12 15:59:34</t>
  </si>
  <si>
    <t>2022-11-12 15:59:35</t>
  </si>
  <si>
    <t>2022-11-12 15:59:36</t>
  </si>
  <si>
    <t>2022-11-12 15:59:37</t>
  </si>
  <si>
    <t>2022-11-12 15:59:38</t>
  </si>
  <si>
    <t>2022-11-12 15:59:39</t>
  </si>
  <si>
    <t>2022-11-12 15:59:40</t>
  </si>
  <si>
    <t>2022-11-12 15:59:41</t>
  </si>
  <si>
    <t>2022-11-12 15:59:42</t>
  </si>
  <si>
    <t>2022-11-12 15:59:43</t>
  </si>
  <si>
    <t>2022-11-12 15:59:44</t>
  </si>
  <si>
    <t>2022-11-12 15:59:45</t>
  </si>
  <si>
    <t>2022-11-12 15:59:46</t>
  </si>
  <si>
    <t>2022-11-12 15:59:47</t>
  </si>
  <si>
    <t>2022-11-12 15:59:48</t>
  </si>
  <si>
    <t>2022-11-12 15:59:49</t>
  </si>
  <si>
    <t>2022-11-12 15:59:50</t>
  </si>
  <si>
    <t>2022-11-12 15:59:51</t>
  </si>
  <si>
    <t>2022-11-12 15:59:52</t>
  </si>
  <si>
    <t>2022-11-12 15:59:53</t>
  </si>
  <si>
    <t>2022-11-12 15:59:54</t>
  </si>
  <si>
    <t>2022-11-12 15:59:55</t>
  </si>
  <si>
    <t>2022-11-12 15:59:56</t>
  </si>
  <si>
    <t>2022-11-12 15:59:57</t>
  </si>
  <si>
    <t>2022-11-12 15:59:58</t>
  </si>
  <si>
    <t>2022-11-12 15:59:59</t>
  </si>
  <si>
    <t>2022-11-12 16:00:00</t>
  </si>
  <si>
    <t>2022-11-12 16:00:01</t>
  </si>
  <si>
    <t>2022-11-12 16:00:02</t>
  </si>
  <si>
    <t>2022-11-12 16:00:03</t>
  </si>
  <si>
    <t>2022-11-12 16:00:04</t>
  </si>
  <si>
    <t>2022-11-12 16:00:05</t>
  </si>
  <si>
    <t>2022-11-12 16:00:06</t>
  </si>
  <si>
    <t>2022-11-12 16:00:07</t>
  </si>
  <si>
    <t>2022-11-12 16:00:08</t>
  </si>
  <si>
    <t>2022-11-12 16:00:09</t>
  </si>
  <si>
    <t>2022-11-12 16:00:10</t>
  </si>
  <si>
    <t>2022-11-12 16:00:11</t>
  </si>
  <si>
    <t>2022-11-12 16:00:12</t>
  </si>
  <si>
    <t>2022-11-12 16:00:13</t>
  </si>
  <si>
    <t>2022-11-12 16:00:14</t>
  </si>
  <si>
    <t>2022-11-12 16:00:15</t>
  </si>
  <si>
    <t>2022-11-12 16:00:16</t>
  </si>
  <si>
    <t>2022-11-12 16:00:17</t>
  </si>
  <si>
    <t>2022-11-12 16:00:18</t>
  </si>
  <si>
    <t>2022-11-12 16:00:19</t>
  </si>
  <si>
    <t>2022-11-12 16:00:20</t>
  </si>
  <si>
    <t>2022-11-12 16:00:21</t>
  </si>
  <si>
    <t>2022-11-12 16:00:22</t>
  </si>
  <si>
    <t>2022-11-12 16:00:23</t>
  </si>
  <si>
    <t>2022-11-12 16:00:24</t>
  </si>
  <si>
    <t>2022-11-12 16:00:25</t>
  </si>
  <si>
    <t>2022-11-12 16:00:26</t>
  </si>
  <si>
    <t>2022-11-12 16:00:27</t>
  </si>
  <si>
    <t>2022-11-12 16:00:28</t>
  </si>
  <si>
    <t>2022-11-12 16:00:29</t>
  </si>
  <si>
    <t>2022-11-12 16:00:30</t>
  </si>
  <si>
    <t>2022-11-12 16:00:31</t>
  </si>
  <si>
    <t>2022-11-12 16:00:32</t>
  </si>
  <si>
    <t>2022-11-12 16:00:33</t>
  </si>
  <si>
    <t>2022-11-12 16:00:34</t>
  </si>
  <si>
    <t>2022-11-12 16:00:35</t>
  </si>
  <si>
    <t>2022-11-12 16:00:36</t>
  </si>
  <si>
    <t>2022-11-12 16:00:37</t>
  </si>
  <si>
    <t>2022-11-12 16:00:38</t>
  </si>
  <si>
    <t>2022-11-12 16:00:39</t>
  </si>
  <si>
    <t>2022-11-12 16:00:40</t>
  </si>
  <si>
    <t>2022-11-12 16:00:41</t>
  </si>
  <si>
    <t>2022-11-12 16:00:42</t>
  </si>
  <si>
    <t>2022-11-12 16:00:43</t>
  </si>
  <si>
    <t>2022-11-12 16:00:44</t>
  </si>
  <si>
    <t>2022-11-12 16:00:45</t>
  </si>
  <si>
    <t>2022-11-12 16:00:46</t>
  </si>
  <si>
    <t>2022-11-12 16:00:47</t>
  </si>
  <si>
    <t>2022-11-12 16:00:48</t>
  </si>
  <si>
    <t>2022-11-12 16:00:49</t>
  </si>
  <si>
    <t>2022-11-12 16:00:50</t>
  </si>
  <si>
    <t>2022-11-12 16:00:51</t>
  </si>
  <si>
    <t>2022-11-12 16:00:52</t>
  </si>
  <si>
    <t>2022-11-12 16:00:53</t>
  </si>
  <si>
    <t>2022-11-12 16:00:54</t>
  </si>
  <si>
    <t>2022-11-12 16:00:55</t>
  </si>
  <si>
    <t>2022-11-12 16:00:56</t>
  </si>
  <si>
    <t>2022-11-12 16:00:57</t>
  </si>
  <si>
    <t>2022-11-12 16:00:58</t>
  </si>
  <si>
    <t>2022-11-12 16:00:59</t>
  </si>
  <si>
    <t>2022-11-12 16:01:00</t>
  </si>
  <si>
    <t>2022-11-12 16:01:01</t>
  </si>
  <si>
    <t>2022-11-12 16:01:02</t>
  </si>
  <si>
    <t>2022-11-12 16:01:03</t>
  </si>
  <si>
    <t>2022-11-12 16:01:04</t>
  </si>
  <si>
    <t>2022-11-12 16:01:05</t>
  </si>
  <si>
    <t>2022-11-12 16:01:06</t>
  </si>
  <si>
    <t>2022-11-12 16:01:07</t>
  </si>
  <si>
    <t>2022-11-12 16:01:08</t>
  </si>
  <si>
    <t>2022-11-12 16:01:09</t>
  </si>
  <si>
    <t>2022-11-12 16:01:10</t>
  </si>
  <si>
    <t>2022-11-12 16:01:11</t>
  </si>
  <si>
    <t>2022-11-12 16:01:12</t>
  </si>
  <si>
    <t>2022-11-12 16:01:13</t>
  </si>
  <si>
    <t>2022-11-12 16:01:14</t>
  </si>
  <si>
    <t>2022-11-12 16:01:15</t>
  </si>
  <si>
    <t>2022-11-12 16:01:16</t>
  </si>
  <si>
    <t>2022-11-12 16:01:17</t>
  </si>
  <si>
    <t>2022-11-12 16:01:18</t>
  </si>
  <si>
    <t>2022-11-12 16:01:19</t>
  </si>
  <si>
    <t>2022-11-12 16:01:20</t>
  </si>
  <si>
    <t>2022-11-12 16:01:21</t>
  </si>
  <si>
    <t>2022-11-12 16:01:22</t>
  </si>
  <si>
    <t>2022-11-12 16:01:23</t>
  </si>
  <si>
    <t>2022-11-12 16:01:24</t>
  </si>
  <si>
    <t>2022-11-12 16:01:25</t>
  </si>
  <si>
    <t>2022-11-12 16:01:26</t>
  </si>
  <si>
    <t>2022-11-12 16:01:27</t>
  </si>
  <si>
    <t>2022-11-12 16:01:28</t>
  </si>
  <si>
    <t>2022-11-12 16:01:29</t>
  </si>
  <si>
    <t>2022-11-12 16:01:30</t>
  </si>
  <si>
    <t>2022-11-12 16:01:31</t>
  </si>
  <si>
    <t>2022-11-12 16:01:32</t>
  </si>
  <si>
    <t>2022-11-12 16:01:33</t>
  </si>
  <si>
    <t>2022-11-12 16:01:34</t>
  </si>
  <si>
    <t>2022-11-12 16:01:35</t>
  </si>
  <si>
    <t>2022-11-12 16:01:36</t>
  </si>
  <si>
    <t>2022-11-12 16:01:37</t>
  </si>
  <si>
    <t>2022-11-12 16:01:38</t>
  </si>
  <si>
    <t>2022-11-12 16:01:39</t>
  </si>
  <si>
    <t>2022-11-12 16:01:40</t>
  </si>
  <si>
    <t>2022-11-12 16:01:41</t>
  </si>
  <si>
    <t>2022-11-12 16:01:42</t>
  </si>
  <si>
    <t>2022-11-12 16:01:43</t>
  </si>
  <si>
    <t>2022-11-12 16:01:44</t>
  </si>
  <si>
    <t>2022-11-12 16:01:45</t>
  </si>
  <si>
    <t>2022-11-12 16:01:46</t>
  </si>
  <si>
    <t>2022-11-12 16:01:47</t>
  </si>
  <si>
    <t>2022-11-12 16:01:48</t>
  </si>
  <si>
    <t>2022-11-12 16:01:49</t>
  </si>
  <si>
    <t>2022-11-12 16:01:50</t>
  </si>
  <si>
    <t>2022-11-12 16:01:51</t>
  </si>
  <si>
    <t>2022-11-12 16:01:52</t>
  </si>
  <si>
    <t>2022-11-12 16:01:53</t>
  </si>
  <si>
    <t>2022-11-12 16:01:54</t>
  </si>
  <si>
    <t>2022-11-12 16:01:55</t>
  </si>
  <si>
    <t>2022-11-12 16:01:56</t>
  </si>
  <si>
    <t>2022-11-12 16:01:57</t>
  </si>
  <si>
    <t>2022-11-12 16:01:58</t>
  </si>
  <si>
    <t>2022-11-12 16:01:59</t>
  </si>
  <si>
    <t>2022-11-12 16:02:00</t>
  </si>
  <si>
    <t>2022-11-12 16:02:01</t>
  </si>
  <si>
    <t>2022-11-12 16:02:02</t>
  </si>
  <si>
    <t>2022-11-12 16:02:03</t>
  </si>
  <si>
    <t>2022-11-12 16:02:04</t>
  </si>
  <si>
    <t>2022-11-12 16:02:05</t>
  </si>
  <si>
    <t>2022-11-12 16:02:06</t>
  </si>
  <si>
    <t>2022-11-12 16:02:07</t>
  </si>
  <si>
    <t>2022-11-12 16:02:08</t>
  </si>
  <si>
    <t>2022-11-12 16:02:09</t>
  </si>
  <si>
    <t>2022-11-12 16:02:10</t>
  </si>
  <si>
    <t>2022-11-12 16:02:11</t>
  </si>
  <si>
    <t>2022-11-12 16:02:12</t>
  </si>
  <si>
    <t>2022-11-12 16:02:13</t>
  </si>
  <si>
    <t>2022-11-12 16:02:14</t>
  </si>
  <si>
    <t>2022-11-12 16:02:15</t>
  </si>
  <si>
    <t>2022-11-12 16:02:16</t>
  </si>
  <si>
    <t>2022-11-12 16:02:17</t>
  </si>
  <si>
    <t>2022-11-12 16:02:18</t>
  </si>
  <si>
    <t>2022-11-12 16:02:19</t>
  </si>
  <si>
    <t>2022-11-12 16:02:20</t>
  </si>
  <si>
    <t>2022-11-12 16:02:21</t>
  </si>
  <si>
    <t>2022-11-12 16:02:22</t>
  </si>
  <si>
    <t>2022-11-12 16:02:23</t>
  </si>
  <si>
    <t>2022-11-12 16:02:24</t>
  </si>
  <si>
    <t>2022-11-12 16:02:25</t>
  </si>
  <si>
    <t>2022-11-12 16:02:26</t>
  </si>
  <si>
    <t>2022-11-12 16:02:27</t>
  </si>
  <si>
    <t>2022-11-12 16:02:28</t>
  </si>
  <si>
    <t>2022-11-12 16:02:29</t>
  </si>
  <si>
    <t>2022-11-12 16:02:30</t>
  </si>
  <si>
    <t>2022-11-12 16:02:31</t>
  </si>
  <si>
    <t>2022-11-12 16:02:32</t>
  </si>
  <si>
    <t>2022-11-12 16:02:33</t>
  </si>
  <si>
    <t>2022-11-12 16:02:34</t>
  </si>
  <si>
    <t>2022-11-12 16:02:35</t>
  </si>
  <si>
    <t>2022-11-12 16:02:36</t>
  </si>
  <si>
    <t>2022-11-12 16:02:37</t>
  </si>
  <si>
    <t>2022-11-12 16:02:38</t>
  </si>
  <si>
    <t>2022-11-12 16:02:39</t>
  </si>
  <si>
    <t>2022-11-12 16:02:40</t>
  </si>
  <si>
    <t>2022-11-12 16:02:41</t>
  </si>
  <si>
    <t>2022-11-12 16:02:42</t>
  </si>
  <si>
    <t>2022-11-12 16:02:43</t>
  </si>
  <si>
    <t>2022-11-12 16:02:44</t>
  </si>
  <si>
    <t>2022-11-12 16:02:45</t>
  </si>
  <si>
    <t>2022-11-12 16:02:46</t>
  </si>
  <si>
    <t>2022-11-12 16:02:47</t>
  </si>
  <si>
    <t>2022-11-12 16:02:48</t>
  </si>
  <si>
    <t>2022-11-12 16:02:49</t>
  </si>
  <si>
    <t>2022-11-12 16:02:50</t>
  </si>
  <si>
    <t>2022-11-12 16:02:51</t>
  </si>
  <si>
    <t>2022-11-12 16:02:52</t>
  </si>
  <si>
    <t>2022-11-12 16:02:53</t>
  </si>
  <si>
    <t>2022-11-12 16:02:54</t>
  </si>
  <si>
    <t>2022-11-12 16:02:55</t>
  </si>
  <si>
    <t>2022-11-12 16:02:56</t>
  </si>
  <si>
    <t>2022-11-12 16:02:57</t>
  </si>
  <si>
    <t>2022-11-12 16:02:58</t>
  </si>
  <si>
    <t>2022-11-12 16:02:59</t>
  </si>
  <si>
    <t>2022-11-12 16:03:00</t>
  </si>
  <si>
    <t>2022-11-12 16:03:01</t>
  </si>
  <si>
    <t>2022-11-12 16:03:02</t>
  </si>
  <si>
    <t>2022-11-12 16:03:03</t>
  </si>
  <si>
    <t>2022-11-12 16:03:04</t>
  </si>
  <si>
    <t>2022-11-12 16:03:05</t>
  </si>
  <si>
    <t>2022-11-12 16:03:06</t>
  </si>
  <si>
    <t>2022-11-12 16:03:07</t>
  </si>
  <si>
    <t>2022-11-12 16:03:08</t>
  </si>
  <si>
    <t>2022-11-12 16:03:09</t>
  </si>
  <si>
    <t>2022-11-12 16:03:10</t>
  </si>
  <si>
    <t>2022-11-12 16:03:11</t>
  </si>
  <si>
    <t>2022-11-12 16:03:12</t>
  </si>
  <si>
    <t>2022-11-12 16:03:13</t>
  </si>
  <si>
    <t>2022-11-12 16:03:14</t>
  </si>
  <si>
    <t>2022-11-12 16:03:15</t>
  </si>
  <si>
    <t>2022-11-12 16:03:16</t>
  </si>
  <si>
    <t>2022-11-12 16:03:17</t>
  </si>
  <si>
    <t>2022-11-12 16:03:18</t>
  </si>
  <si>
    <t>2022-11-12 16:03:19</t>
  </si>
  <si>
    <t>2022-11-12 16:03:20</t>
  </si>
  <si>
    <t>2022-11-12 16:03:21</t>
  </si>
  <si>
    <t>2022-11-12 16:03:22</t>
  </si>
  <si>
    <t>2022-11-12 16:03:23</t>
  </si>
  <si>
    <t>2022-11-12 16:03:24</t>
  </si>
  <si>
    <t>2022-11-12 16:03:25</t>
  </si>
  <si>
    <t>2022-11-12 16:03:26</t>
  </si>
  <si>
    <t>2022-11-12 16:03:27</t>
  </si>
  <si>
    <t>2022-11-12 16:03:28</t>
  </si>
  <si>
    <t>2022-11-12 16:03:29</t>
  </si>
  <si>
    <t>2022-11-12 16:03:30</t>
  </si>
  <si>
    <t>2022-11-12 16:03:31</t>
  </si>
  <si>
    <t>2022-11-12 16:03:32</t>
  </si>
  <si>
    <t>2022-11-12 16:03:33</t>
  </si>
  <si>
    <t>2022-11-12 16:03:34</t>
  </si>
  <si>
    <t>2022-11-12 16:03:35</t>
  </si>
  <si>
    <t>2022-11-12 16:03:36</t>
  </si>
  <si>
    <t>2022-11-12 16:03:37</t>
  </si>
  <si>
    <t>2022-11-12 16:03:38</t>
  </si>
  <si>
    <t>2022-11-12 16:03:39</t>
  </si>
  <si>
    <t>2022-11-12 16:03:40</t>
  </si>
  <si>
    <t>2022-11-12 16:03:41</t>
  </si>
  <si>
    <t>2022-11-12 16:03:42</t>
  </si>
  <si>
    <t>2022-11-12 16:03:43</t>
  </si>
  <si>
    <t>2022-11-12 16:03:44</t>
  </si>
  <si>
    <t>2022-11-12 16:03:45</t>
  </si>
  <si>
    <t>2022-11-12 16:03:46</t>
  </si>
  <si>
    <t>2022-11-12 16:03:47</t>
  </si>
  <si>
    <t>2022-11-12 16:03:48</t>
  </si>
  <si>
    <t>2022-11-12 16:03:49</t>
  </si>
  <si>
    <t>2022-11-12 16:03:50</t>
  </si>
  <si>
    <t>2022-11-12 16:03:51</t>
  </si>
  <si>
    <t>2022-11-12 16:03:52</t>
  </si>
  <si>
    <t>2022-11-12 16:03:53</t>
  </si>
  <si>
    <t>2022-11-12 16:03:54</t>
  </si>
  <si>
    <t>2022-11-12 16:03:55</t>
  </si>
  <si>
    <t>2022-11-12 16:03:56</t>
  </si>
  <si>
    <t>2022-11-12 16:03:57</t>
  </si>
  <si>
    <t>2022-11-12 16:03:58</t>
  </si>
  <si>
    <t>2022-11-12 16:03:59</t>
  </si>
  <si>
    <t>2022-11-12 16:04:00</t>
  </si>
  <si>
    <t>2022-11-12 16:04:01</t>
  </si>
  <si>
    <t>2022-11-12 16:04:02</t>
  </si>
  <si>
    <t>2022-11-12 16:04:03</t>
  </si>
  <si>
    <t>2022-11-12 16:04:04</t>
  </si>
  <si>
    <t>2022-11-12 16:04:05</t>
  </si>
  <si>
    <t>2022-11-12 16:04:06</t>
  </si>
  <si>
    <t>2022-11-12 16:04:07</t>
  </si>
  <si>
    <t>2022-11-12 16:04:08</t>
  </si>
  <si>
    <t>2022-11-12 16:04:09</t>
  </si>
  <si>
    <t>2022-11-12 16:04:10</t>
  </si>
  <si>
    <t>2022-11-12 16:04:11</t>
  </si>
  <si>
    <t>2022-11-12 16:04:12</t>
  </si>
  <si>
    <t>2022-11-12 16:04:13</t>
  </si>
  <si>
    <t>2022-11-12 16:04:14</t>
  </si>
  <si>
    <t>2022-11-12 16:04:15</t>
  </si>
  <si>
    <t>2022-11-12 16:04:16</t>
  </si>
  <si>
    <t>2022-11-12 16:04:17</t>
  </si>
  <si>
    <t>2022-11-12 16:04:18</t>
  </si>
  <si>
    <t>2022-11-12 16:04:19</t>
  </si>
  <si>
    <t>2022-11-12 16:04:20</t>
  </si>
  <si>
    <t>2022-11-12 16:04:21</t>
  </si>
  <si>
    <t>2022-11-12 16:04:22</t>
  </si>
  <si>
    <t>2022-11-12 16:04:23</t>
  </si>
  <si>
    <t>2022-11-12 16:04:24</t>
  </si>
  <si>
    <t>2022-11-12 16:04:25</t>
  </si>
  <si>
    <t>2022-11-12 16:04:26</t>
  </si>
  <si>
    <t>2022-11-12 16:04:27</t>
  </si>
  <si>
    <t>2022-11-12 16:04:28</t>
  </si>
  <si>
    <t>2022-11-12 16:04:29</t>
  </si>
  <si>
    <t>2022-11-12 16:04:30</t>
  </si>
  <si>
    <t>2022-11-12 16:04:31</t>
  </si>
  <si>
    <t>2022-11-12 16:04:32</t>
  </si>
  <si>
    <t>2022-11-12 16:04:33</t>
  </si>
  <si>
    <t>2022-11-12 16:04:34</t>
  </si>
  <si>
    <t>2022-11-12 16:04:35</t>
  </si>
  <si>
    <t>2022-11-12 16:04:36</t>
  </si>
  <si>
    <t>2022-11-12 16:04:37</t>
  </si>
  <si>
    <t>2022-11-12 16:04:38</t>
  </si>
  <si>
    <t>2022-11-12 16:04:39</t>
  </si>
  <si>
    <t>2022-11-12 16:04:40</t>
  </si>
  <si>
    <t>2022-11-12 16:04:41</t>
  </si>
  <si>
    <t>2022-11-12 16:04:42</t>
  </si>
  <si>
    <t>2022-11-12 16:04:43</t>
  </si>
  <si>
    <t>2022-11-12 16:04:44</t>
  </si>
  <si>
    <t>2022-11-12 16:04:45</t>
  </si>
  <si>
    <t>2022-11-12 16:04:46</t>
  </si>
  <si>
    <t>2022-11-12 16:04:47</t>
  </si>
  <si>
    <t>2022-11-12 16:04:48</t>
  </si>
  <si>
    <t>2022-11-12 16:04:49</t>
  </si>
  <si>
    <t>2022-11-12 16:04:50</t>
  </si>
  <si>
    <t>2022-11-12 16:04:51</t>
  </si>
  <si>
    <t>2022-11-12 16:04:52</t>
  </si>
  <si>
    <t>2022-11-12 16:04:53</t>
  </si>
  <si>
    <t>2022-11-12 16:04:54</t>
  </si>
  <si>
    <t>2022-11-12 16:04:55</t>
  </si>
  <si>
    <t>2022-11-12 16:04:56</t>
  </si>
  <si>
    <t>2022-11-12 16:04:57</t>
  </si>
  <si>
    <t>2022-11-12 16:04:58</t>
  </si>
  <si>
    <t>2022-11-12 16:04:59</t>
  </si>
  <si>
    <t>2022-11-12 16:05:00</t>
  </si>
  <si>
    <t>2022-11-12 16:05:01</t>
  </si>
  <si>
    <t>2022-11-12 16:05:02</t>
  </si>
  <si>
    <t>2022-11-12 16:05:03</t>
  </si>
  <si>
    <t>2022-11-12 16:05:04</t>
  </si>
  <si>
    <t>2022-11-12 16:05:05</t>
  </si>
  <si>
    <t>2022-11-12 16:05:06</t>
  </si>
  <si>
    <t>2022-11-12 16:05:07</t>
  </si>
  <si>
    <t>2022-11-12 16:05:08</t>
  </si>
  <si>
    <t>2022-11-12 16:05:09</t>
  </si>
  <si>
    <t>2022-11-12 16:05:10</t>
  </si>
  <si>
    <t>2022-11-12 16:05:11</t>
  </si>
  <si>
    <t>2022-11-12 16:05:12</t>
  </si>
  <si>
    <t>2022-11-12 16:05:13</t>
  </si>
  <si>
    <t>2022-11-12 16:05:14</t>
  </si>
  <si>
    <t>2022-11-12 16:05:15</t>
  </si>
  <si>
    <t>2022-11-12 16:05:16</t>
  </si>
  <si>
    <t>2022-11-12 16:05:17</t>
  </si>
  <si>
    <t>2022-11-12 16:05:18</t>
  </si>
  <si>
    <t>2022-11-12 16:05:19</t>
  </si>
  <si>
    <t>2022-11-12 16:05:20</t>
  </si>
  <si>
    <t>2022-11-12 16:05:21</t>
  </si>
  <si>
    <t>2022-11-12 16:05:22</t>
  </si>
  <si>
    <t>2022-11-12 16:05:23</t>
  </si>
  <si>
    <t>2022-11-12 16:05:24</t>
  </si>
  <si>
    <t>2022-11-12 16:05:25</t>
  </si>
  <si>
    <t>2022-11-12 16:05:26</t>
  </si>
  <si>
    <t>2022-11-12 16:05:27</t>
  </si>
  <si>
    <t>2022-11-12 16:05:28</t>
  </si>
  <si>
    <t>2022-11-12 16:05:29</t>
  </si>
  <si>
    <t>2022-11-12 16:05:30</t>
  </si>
  <si>
    <t>2022-11-12 16:05:31</t>
  </si>
  <si>
    <t>2022-11-12 16:05:32</t>
  </si>
  <si>
    <t>2022-11-12 16:05:33</t>
  </si>
  <si>
    <t>2022-11-12 16:05:34</t>
  </si>
  <si>
    <t>2022-11-12 16:05:35</t>
  </si>
  <si>
    <t>2022-11-12 16:05:36</t>
  </si>
  <si>
    <t>2022-11-12 16:05:37</t>
  </si>
  <si>
    <t>2022-11-12 16:05:38</t>
  </si>
  <si>
    <t>2022-11-12 16:05:39</t>
  </si>
  <si>
    <t>2022-11-12 16:05:40</t>
  </si>
  <si>
    <t>2022-11-12 16:05:41</t>
  </si>
  <si>
    <t>2022-11-12 16:05:42</t>
  </si>
  <si>
    <t>2022-11-12 16:05:43</t>
  </si>
  <si>
    <t>2022-11-12 16:05:44</t>
  </si>
  <si>
    <t>2022-11-12 16:05:45</t>
  </si>
  <si>
    <t>2022-11-12 16:05:46</t>
  </si>
  <si>
    <t>2022-11-12 16:05:47</t>
  </si>
  <si>
    <t>2022-11-12 16:05:48</t>
  </si>
  <si>
    <t>2022-11-12 16:05:49</t>
  </si>
  <si>
    <t>2022-11-12 16:05:50</t>
  </si>
  <si>
    <t>2022-11-12 16:05:51</t>
  </si>
  <si>
    <t>2022-11-12 16:05:52</t>
  </si>
  <si>
    <t>2022-11-12 16:05:53</t>
  </si>
  <si>
    <t>2022-11-12 16:05:54</t>
  </si>
  <si>
    <t>2022-11-12 16:05:55</t>
  </si>
  <si>
    <t>2022-11-12 16:05:56</t>
  </si>
  <si>
    <t>2022-11-12 16:05:57</t>
  </si>
  <si>
    <t>2022-11-12 16:05:58</t>
  </si>
  <si>
    <t>2022-11-12 16:05:59</t>
  </si>
  <si>
    <t>2022-11-12 16:06:00</t>
  </si>
  <si>
    <t>2022-11-12 16:06:01</t>
  </si>
  <si>
    <t>2022-11-12 16:06:02</t>
  </si>
  <si>
    <t>2022-11-12 16:06:03</t>
  </si>
  <si>
    <t>2022-11-12 16:06:04</t>
  </si>
  <si>
    <t>2022-11-12 16:06:05</t>
  </si>
  <si>
    <t>2022-11-12 16:06:06</t>
  </si>
  <si>
    <t>2022-11-12 16:06:07</t>
  </si>
  <si>
    <t>2022-11-12 16:06:08</t>
  </si>
  <si>
    <t>2022-11-12 16:06:09</t>
  </si>
  <si>
    <t>2022-11-12 16:06:10</t>
  </si>
  <si>
    <t>2022-11-12 16:06:11</t>
  </si>
  <si>
    <t>2022-11-12 16:06:12</t>
  </si>
  <si>
    <t>2022-11-12 16:06:13</t>
  </si>
  <si>
    <t>2022-11-12 16:06:14</t>
  </si>
  <si>
    <t>2022-11-12 16:06:15</t>
  </si>
  <si>
    <t>2022-11-12 16:06:16</t>
  </si>
  <si>
    <t>2022-11-12 16:06:17</t>
  </si>
  <si>
    <t>2022-11-12 16:06:18</t>
  </si>
  <si>
    <t>2022-11-12 16:06:19</t>
  </si>
  <si>
    <t>2022-11-12 16:06:20</t>
  </si>
  <si>
    <t>2022-11-12 16:06:21</t>
  </si>
  <si>
    <t>2022-11-12 16:06:22</t>
  </si>
  <si>
    <t>2022-11-12 16:06:23</t>
  </si>
  <si>
    <t>2022-11-12 16:06:24</t>
  </si>
  <si>
    <t>2022-11-12 16:06:25</t>
  </si>
  <si>
    <t>2022-11-12 16:06:26</t>
  </si>
  <si>
    <t>2022-11-12 16:06:27</t>
  </si>
  <si>
    <t>2022-11-12 16:06:28</t>
  </si>
  <si>
    <t>2022-11-12 16:06:29</t>
  </si>
  <si>
    <t>2022-11-12 16:06:30</t>
  </si>
  <si>
    <t>2022-11-12 16:06:31</t>
  </si>
  <si>
    <t>2022-11-12 16:06:32</t>
  </si>
  <si>
    <t>2022-11-12 16:06:33</t>
  </si>
  <si>
    <t>2022-11-12 16:06:34</t>
  </si>
  <si>
    <t>2022-11-12 16:06:35</t>
  </si>
  <si>
    <t>2022-11-12 16:06:36</t>
  </si>
  <si>
    <t>2022-11-12 16:06:37</t>
  </si>
  <si>
    <t>2022-11-12 16:06:38</t>
  </si>
  <si>
    <t>2022-11-12 16:06:39</t>
  </si>
  <si>
    <t>2022-11-12 16:06:40</t>
  </si>
  <si>
    <t>2022-11-12 16:06:41</t>
  </si>
  <si>
    <t>2022-11-12 16:06:42</t>
  </si>
  <si>
    <t>2022-11-12 16:06:43</t>
  </si>
  <si>
    <t>2022-11-12 16:06:44</t>
  </si>
  <si>
    <t>2022-11-12 16:06:45</t>
  </si>
  <si>
    <t>2022-11-12 16:06:46</t>
  </si>
  <si>
    <t>2022-11-12 16:06:47</t>
  </si>
  <si>
    <t>2022-11-12 16:06:48</t>
  </si>
  <si>
    <t>2022-11-12 16:06:49</t>
  </si>
  <si>
    <t>2022-11-12 16:06:50</t>
  </si>
  <si>
    <t>2022-11-12 16:06:51</t>
  </si>
  <si>
    <t>2022-11-12 16:06:52</t>
  </si>
  <si>
    <t>2022-11-12 16:06:53</t>
  </si>
  <si>
    <t>2022-11-12 16:06:54</t>
  </si>
  <si>
    <t>2022-11-12 16:06:55</t>
  </si>
  <si>
    <t>2022-11-12 16:06:56</t>
  </si>
  <si>
    <t>2022-11-12 16:06:57</t>
  </si>
  <si>
    <t>2022-11-12 16:06:58</t>
  </si>
  <si>
    <t>2022-11-12 16:06:59</t>
  </si>
  <si>
    <t>2022-11-12 16:07:00</t>
  </si>
  <si>
    <t>2022-11-12 16:07:01</t>
  </si>
  <si>
    <t>2022-11-12 16:07:02</t>
  </si>
  <si>
    <t>2022-11-12 16:07:03</t>
  </si>
  <si>
    <t>2022-11-12 16:07:04</t>
  </si>
  <si>
    <t>2022-11-12 16:07:05</t>
  </si>
  <si>
    <t>2022-11-12 16:07:06</t>
  </si>
  <si>
    <t>2022-11-12 16:07:07</t>
  </si>
  <si>
    <t>2022-11-12 16:07:08</t>
  </si>
  <si>
    <t>2022-11-12 16:07:09</t>
  </si>
  <si>
    <t>2022-11-12 16:07:10</t>
  </si>
  <si>
    <t>2022-11-12 16:07:11</t>
  </si>
  <si>
    <t>2022-11-12 16:07:12</t>
  </si>
  <si>
    <t>2022-11-12 16:07:13</t>
  </si>
  <si>
    <t>2022-11-12 16:07:14</t>
  </si>
  <si>
    <t>2022-11-12 16:07:15</t>
  </si>
  <si>
    <t>2022-11-12 16:07:16</t>
  </si>
  <si>
    <t>2022-11-12 16:07:17</t>
  </si>
  <si>
    <t>2022-11-12 16:07:18</t>
  </si>
  <si>
    <t>2022-11-12 16:07:19</t>
  </si>
  <si>
    <t>2022-11-12 16:07:20</t>
  </si>
  <si>
    <t>2022-11-12 16:07:21</t>
  </si>
  <si>
    <t>2022-11-12 16:07:22</t>
  </si>
  <si>
    <t>2022-11-12 16:07:23</t>
  </si>
  <si>
    <t>2022-11-12 16:07:24</t>
  </si>
  <si>
    <t>2022-11-12 16:07:25</t>
  </si>
  <si>
    <t>2022-11-12 16:07:26</t>
  </si>
  <si>
    <t>2022-11-12 16:07:27</t>
  </si>
  <si>
    <t>2022-11-12 16:07:28</t>
  </si>
  <si>
    <t>2022-11-12 16:07:29</t>
  </si>
  <si>
    <t>2022-11-12 16:07:30</t>
  </si>
  <si>
    <t>2022-11-12 16:07:31</t>
  </si>
  <si>
    <t>2022-11-12 16:07:32</t>
  </si>
  <si>
    <t>2022-11-12 16:07:33</t>
  </si>
  <si>
    <t>2022-11-12 16:07:34</t>
  </si>
  <si>
    <t>2022-11-12 16:07:35</t>
  </si>
  <si>
    <t>2022-11-12 16:07:36</t>
  </si>
  <si>
    <t>2022-11-12 16:07:37</t>
  </si>
  <si>
    <t>2022-11-12 16:07:38</t>
  </si>
  <si>
    <t>2022-11-12 16:07:39</t>
  </si>
  <si>
    <t>2022-11-12 16:07:40</t>
  </si>
  <si>
    <t>2022-11-12 16:07:41</t>
  </si>
  <si>
    <t>2022-11-12 16:07:42</t>
  </si>
  <si>
    <t>2022-11-12 16:07:43</t>
  </si>
  <si>
    <t>2022-11-12 16:07:44</t>
  </si>
  <si>
    <t>2022-11-12 16:07:45</t>
  </si>
  <si>
    <t>2022-11-12 16:07:46</t>
  </si>
  <si>
    <t>2022-11-12 16:07:47</t>
  </si>
  <si>
    <t>2022-11-12 16:07:48</t>
  </si>
  <si>
    <t>2022-11-12 16:07:49</t>
  </si>
  <si>
    <t>2022-11-12 16:07:50</t>
  </si>
  <si>
    <t>2022-11-12 16:07:51</t>
  </si>
  <si>
    <t>2022-11-12 16:07:52</t>
  </si>
  <si>
    <t>2022-11-12 16:07:53</t>
  </si>
  <si>
    <t>2022-11-12 16:07:54</t>
  </si>
  <si>
    <t>2022-11-12 16:07:55</t>
  </si>
  <si>
    <t>2022-11-12 16:07:56</t>
  </si>
  <si>
    <t>2022-11-12 16:07:57</t>
  </si>
  <si>
    <t>2022-11-12 16:07:58</t>
  </si>
  <si>
    <t>2022-11-12 16:07:59</t>
  </si>
  <si>
    <t>2022-11-12 16:08:00</t>
  </si>
  <si>
    <t>2022-11-12 16:08:01</t>
  </si>
  <si>
    <t>2022-11-12 16:08:02</t>
  </si>
  <si>
    <t>2022-11-12 16:08:03</t>
  </si>
  <si>
    <t>2022-11-12 16:08:04</t>
  </si>
  <si>
    <t>2022-11-12 16:08:05</t>
  </si>
  <si>
    <t>2022-11-12 16:08:06</t>
  </si>
  <si>
    <t>2022-11-12 16:08:07</t>
  </si>
  <si>
    <t>2022-11-12 16:08:08</t>
  </si>
  <si>
    <t>2022-11-12 16:08:09</t>
  </si>
  <si>
    <t>2022-11-12 16:08:10</t>
  </si>
  <si>
    <t>2022-11-12 16:08:11</t>
  </si>
  <si>
    <t>2022-11-12 16:08:12</t>
  </si>
  <si>
    <t>2022-11-12 16:08:13</t>
  </si>
  <si>
    <t>2022-11-12 16:08:14</t>
  </si>
  <si>
    <t>2022-11-12 16:08:15</t>
  </si>
  <si>
    <t>2022-11-12 16:08:16</t>
  </si>
  <si>
    <t>2022-11-12 16:08:17</t>
  </si>
  <si>
    <t>2022-11-12 16:08:18</t>
  </si>
  <si>
    <t>2022-11-12 16:08:19</t>
  </si>
  <si>
    <t>2022-11-12 16:08:20</t>
  </si>
  <si>
    <t>2022-11-12 16:08:21</t>
  </si>
  <si>
    <t>2022-11-12 16:08:22</t>
  </si>
  <si>
    <t>2022-11-12 16:08:23</t>
  </si>
  <si>
    <t>2022-11-12 16:08:24</t>
  </si>
  <si>
    <t>2022-11-12 16:08:25</t>
  </si>
  <si>
    <t>2022-11-12 16:08:26</t>
  </si>
  <si>
    <t>2022-11-12 16:08:27</t>
  </si>
  <si>
    <t>2022-11-12 16:08:28</t>
  </si>
  <si>
    <t>2022-11-12 16:08:29</t>
  </si>
  <si>
    <t>2022-11-12 16:08:30</t>
  </si>
  <si>
    <t>2022-11-12 16:08:31</t>
  </si>
  <si>
    <t>2022-11-12 16:08:32</t>
  </si>
  <si>
    <t>2022-11-12 16:08:33</t>
  </si>
  <si>
    <t>2022-11-12 16:08:34</t>
  </si>
  <si>
    <t>2022-11-12 16:08:35</t>
  </si>
  <si>
    <t>2022-11-12 16:08:36</t>
  </si>
  <si>
    <t>2022-11-12 16:08:37</t>
  </si>
  <si>
    <t>2022-11-12 16:08:38</t>
  </si>
  <si>
    <t>2022-11-12 16:08:39</t>
  </si>
  <si>
    <t>2022-11-12 16:08:40</t>
  </si>
  <si>
    <t>2022-11-12 16:08:41</t>
  </si>
  <si>
    <t>2022-11-12 16:08:42</t>
  </si>
  <si>
    <t>2022-11-12 16:08:43</t>
  </si>
  <si>
    <t>2022-11-12 16:08:44</t>
  </si>
  <si>
    <t>2022-11-12 16:08:45</t>
  </si>
  <si>
    <t>2022-11-12 16:08:46</t>
  </si>
  <si>
    <t>2022-11-12 16:08:47</t>
  </si>
  <si>
    <t>2022-11-12 16:08:48</t>
  </si>
  <si>
    <t>2022-11-12 16:08:49</t>
  </si>
  <si>
    <t>2022-11-12 16:08:50</t>
  </si>
  <si>
    <t>2022-11-12 16:08:51</t>
  </si>
  <si>
    <t>2022-11-12 16:08:52</t>
  </si>
  <si>
    <t>2022-11-12 16:08:53</t>
  </si>
  <si>
    <t>2022-11-12 16:08:54</t>
  </si>
  <si>
    <t>2022-11-12 16:08:55</t>
  </si>
  <si>
    <t>2022-11-12 16:08:56</t>
  </si>
  <si>
    <t>2022-11-12 16:08:57</t>
  </si>
  <si>
    <t>2022-11-12 16:08:58</t>
  </si>
  <si>
    <t>2022-11-12 16:08:59</t>
  </si>
  <si>
    <t>2022-11-12 16:09:00</t>
  </si>
  <si>
    <t>2022-11-12 16:09:01</t>
  </si>
  <si>
    <t>2022-11-12 16:09:02</t>
  </si>
  <si>
    <t>2022-11-12 16:09:03</t>
  </si>
  <si>
    <t>2022-11-12 16:09:04</t>
  </si>
  <si>
    <t>2022-11-12 16:09:05</t>
  </si>
  <si>
    <t>2022-11-12 16:09:06</t>
  </si>
  <si>
    <t>2022-11-12 16:09:07</t>
  </si>
  <si>
    <t>2022-11-12 16:09:08</t>
  </si>
  <si>
    <t>2022-11-12 16:09:09</t>
  </si>
  <si>
    <t>2022-11-12 16:09:10</t>
  </si>
  <si>
    <t>2022-11-12 16:09:11</t>
  </si>
  <si>
    <t>2022-11-12 16:09:12</t>
  </si>
  <si>
    <t>2022-11-12 16:09:13</t>
  </si>
  <si>
    <t>2022-11-12 16:09:14</t>
  </si>
  <si>
    <t>2022-11-12 16:09:15</t>
  </si>
  <si>
    <t>2022-11-12 16:09:16</t>
  </si>
  <si>
    <t>2022-11-12 16:09:17</t>
  </si>
  <si>
    <t>2022-11-12 16:09:18</t>
  </si>
  <si>
    <t>2022-11-12 16:09:19</t>
  </si>
  <si>
    <t>2022-11-12 16:09:20</t>
  </si>
  <si>
    <t>2022-11-12 16:09:21</t>
  </si>
  <si>
    <t>2022-11-12 16:09:22</t>
  </si>
  <si>
    <t>2022-11-12 16:09:23</t>
  </si>
  <si>
    <t>2022-11-12 16:09:24</t>
  </si>
  <si>
    <t>2022-11-12 16:09:25</t>
  </si>
  <si>
    <t>2022-11-12 16:09:26</t>
  </si>
  <si>
    <t>2022-11-12 16:09:27</t>
  </si>
  <si>
    <t>2022-11-12 16:09:28</t>
  </si>
  <si>
    <t>2022-11-12 16:09:29</t>
  </si>
  <si>
    <t>2022-11-12 16:09:30</t>
  </si>
  <si>
    <t>2022-11-12 16:09:31</t>
  </si>
  <si>
    <t>2022-11-12 16:09:32</t>
  </si>
  <si>
    <t>2022-11-12 16:09:33</t>
  </si>
  <si>
    <t>2022-11-12 16:09:34</t>
  </si>
  <si>
    <t>2022-11-12 16:09:35</t>
  </si>
  <si>
    <t>2022-11-12 16:09:36</t>
  </si>
  <si>
    <t>2022-11-12 16:09:37</t>
  </si>
  <si>
    <t>2022-11-12 16:09:38</t>
  </si>
  <si>
    <t>2022-11-12 16:09:39</t>
  </si>
  <si>
    <t>2022-11-12 16:09:40</t>
  </si>
  <si>
    <t>2022-11-12 16:09:41</t>
  </si>
  <si>
    <t>2022-11-12 16:09:42</t>
  </si>
  <si>
    <t>2022-11-12 16:09:43</t>
  </si>
  <si>
    <t>2022-11-12 16:09:44</t>
  </si>
  <si>
    <t>2022-11-12 16:09:45</t>
  </si>
  <si>
    <t>2022-11-12 16:09:46</t>
  </si>
  <si>
    <t>2022-11-12 16:09:47</t>
  </si>
  <si>
    <t>2022-11-12 16:09:48</t>
  </si>
  <si>
    <t>2022-11-12 16:09:49</t>
  </si>
  <si>
    <t>2022-11-12 16:09:50</t>
  </si>
  <si>
    <t>2022-11-12 16:09:51</t>
  </si>
  <si>
    <t>2022-11-12 16:09:52</t>
  </si>
  <si>
    <t>2022-11-12 16:09:53</t>
  </si>
  <si>
    <t>2022-11-12 16:09:54</t>
  </si>
  <si>
    <t>2022-11-12 16:09:55</t>
  </si>
  <si>
    <t>2022-11-12 16:09:56</t>
  </si>
  <si>
    <t>2022-11-12 16:09:57</t>
  </si>
  <si>
    <t>2022-11-12 16:09:58</t>
  </si>
  <si>
    <t>2022-11-12 16:09:59</t>
  </si>
  <si>
    <t>2022-11-12 16:10:00</t>
  </si>
  <si>
    <t>2022-11-12 16:10:01</t>
  </si>
  <si>
    <t>2022-11-12 16:10:02</t>
  </si>
  <si>
    <t>2022-11-12 16:10:03</t>
  </si>
  <si>
    <t>2022-11-12 16:10:04</t>
  </si>
  <si>
    <t>2022-11-12 16:10:05</t>
  </si>
  <si>
    <t>2022-11-12 16:10:06</t>
  </si>
  <si>
    <t>2022-11-12 16:10:07</t>
  </si>
  <si>
    <t>2022-11-12 16:10:08</t>
  </si>
  <si>
    <t>2022-11-12 16:10:09</t>
  </si>
  <si>
    <t>2022-11-12 16:10:10</t>
  </si>
  <si>
    <t>2022-11-12 16:10:11</t>
  </si>
  <si>
    <t>2022-11-12 16:10:12</t>
  </si>
  <si>
    <t>2022-11-12 16:10:13</t>
  </si>
  <si>
    <t>2022-11-12 16:10:14</t>
  </si>
  <si>
    <t>2022-11-12 16:10:15</t>
  </si>
  <si>
    <t>2022-11-12 16:10:16</t>
  </si>
  <si>
    <t>2022-11-12 16:10:17</t>
  </si>
  <si>
    <t>2022-11-12 16:10:18</t>
  </si>
  <si>
    <t>2022-11-12 16:10:19</t>
  </si>
  <si>
    <t>2022-11-12 16:10:20</t>
  </si>
  <si>
    <t>2022-11-12 16:10:21</t>
  </si>
  <si>
    <t>2022-11-12 16:10:22</t>
  </si>
  <si>
    <t>2022-11-12 16:10:23</t>
  </si>
  <si>
    <t>2022-11-12 16:10:24</t>
  </si>
  <si>
    <t>2022-11-12 16:10:25</t>
  </si>
  <si>
    <t>2022-11-12 16:10:26</t>
  </si>
  <si>
    <t>2022-11-12 16:10:27</t>
  </si>
  <si>
    <t>2022-11-12 16:10:28</t>
  </si>
  <si>
    <t>2022-11-12 16:10:29</t>
  </si>
  <si>
    <t>2022-11-12 16:10:30</t>
  </si>
  <si>
    <t>2022-11-12 16:10:31</t>
  </si>
  <si>
    <t>2022-11-12 16:10:32</t>
  </si>
  <si>
    <t>2022-11-12 16:10:33</t>
  </si>
  <si>
    <t>2022-11-12 16:10:34</t>
  </si>
  <si>
    <t>2022-11-12 16:10:35</t>
  </si>
  <si>
    <t>2022-11-12 16:10:36</t>
  </si>
  <si>
    <t>2022-11-12 16:10:37</t>
  </si>
  <si>
    <t>2022-11-12 16:10:38</t>
  </si>
  <si>
    <t>2022-11-12 16:10:39</t>
  </si>
  <si>
    <t>2022-11-12 16:10:40</t>
  </si>
  <si>
    <t>2022-11-12 16:10:41</t>
  </si>
  <si>
    <t>2022-11-12 16:10:42</t>
  </si>
  <si>
    <t>2022-11-12 16:10:43</t>
  </si>
  <si>
    <t>2022-11-12 16:10:44</t>
  </si>
  <si>
    <t>2022-11-12 16:10:45</t>
  </si>
  <si>
    <t>2022-11-12 16:10:46</t>
  </si>
  <si>
    <t>2022-11-12 16:10:47</t>
  </si>
  <si>
    <t>2022-11-12 16:10:48</t>
  </si>
  <si>
    <t>2022-11-12 16:10:49</t>
  </si>
  <si>
    <t>2022-11-12 16:10:50</t>
  </si>
  <si>
    <t>2022-11-12 16:10:51</t>
  </si>
  <si>
    <t>2022-11-12 16:10:52</t>
  </si>
  <si>
    <t>2022-11-12 16:10:53</t>
  </si>
  <si>
    <t>2022-11-12 16:10:54</t>
  </si>
  <si>
    <t>2022-11-12 16:10:55</t>
  </si>
  <si>
    <t>2022-11-12 16:10:56</t>
  </si>
  <si>
    <t>2022-11-12 16:10:57</t>
  </si>
  <si>
    <t>2022-11-12 16:10:58</t>
  </si>
  <si>
    <t>2022-11-12 16:10:59</t>
  </si>
  <si>
    <t>2022-11-12 16:11:00</t>
  </si>
  <si>
    <t>2022-11-12 16:11:01</t>
  </si>
  <si>
    <t>2022-11-12 16:11:02</t>
  </si>
  <si>
    <t>2022-11-12 16:11:03</t>
  </si>
  <si>
    <t>2022-11-12 16:11:04</t>
  </si>
  <si>
    <t>2022-11-12 16:11:05</t>
  </si>
  <si>
    <t>2022-11-12 16:11:06</t>
  </si>
  <si>
    <t>2022-11-12 16:11:07</t>
  </si>
  <si>
    <t>2022-11-12 16:11:08</t>
  </si>
  <si>
    <t>2022-11-12 16:11:09</t>
  </si>
  <si>
    <t>2022-11-12 16:11:10</t>
  </si>
  <si>
    <t>2022-11-12 16:11:11</t>
  </si>
  <si>
    <t>2022-11-12 16:11:12</t>
  </si>
  <si>
    <t>2022-11-12 16:11:13</t>
  </si>
  <si>
    <t>2022-11-12 16:11:14</t>
  </si>
  <si>
    <t>2022-11-12 16:11:15</t>
  </si>
  <si>
    <t>2022-11-12 16:11:16</t>
  </si>
  <si>
    <t>2022-11-12 16:11:17</t>
  </si>
  <si>
    <t>2022-11-12 16:11:18</t>
  </si>
  <si>
    <t>2022-11-12 16:11:19</t>
  </si>
  <si>
    <t>2022-11-12 16:11:20</t>
  </si>
  <si>
    <t>2022-11-12 16:11:21</t>
  </si>
  <si>
    <t>2022-11-12 16:11:22</t>
  </si>
  <si>
    <t>2022-11-12 16:11:23</t>
  </si>
  <si>
    <t>2022-11-12 16:11:24</t>
  </si>
  <si>
    <t>2022-11-12 16:11:25</t>
  </si>
  <si>
    <t>2022-11-12 16:11:26</t>
  </si>
  <si>
    <t>2022-11-12 16:11:27</t>
  </si>
  <si>
    <t>2022-11-12 16:11:28</t>
  </si>
  <si>
    <t>2022-11-12 16:11:29</t>
  </si>
  <si>
    <t>2022-11-12 16:11:30</t>
  </si>
  <si>
    <t>2022-11-12 16:11:31</t>
  </si>
  <si>
    <t>2022-11-12 16:11:32</t>
  </si>
  <si>
    <t>2022-11-12 16:11:33</t>
  </si>
  <si>
    <t>2022-11-12 16:11:34</t>
  </si>
  <si>
    <t>2022-11-12 16:11:35</t>
  </si>
  <si>
    <t>2022-11-12 16:11:36</t>
  </si>
  <si>
    <t>2022-11-12 16:11:37</t>
  </si>
  <si>
    <t>2022-11-12 16:11:38</t>
  </si>
  <si>
    <t>2022-11-12 16:11:39</t>
  </si>
  <si>
    <t>2022-11-12 16:11:40</t>
  </si>
  <si>
    <t>2022-11-12 16:11:41</t>
  </si>
  <si>
    <t>2022-11-12 16:11:42</t>
  </si>
  <si>
    <t>2022-11-12 16:11:43</t>
  </si>
  <si>
    <t>2022-11-12 16:11:44</t>
  </si>
  <si>
    <t>2022-11-12 16:11:45</t>
  </si>
  <si>
    <t>2022-11-12 16:11:46</t>
  </si>
  <si>
    <t>2022-11-12 16:11:47</t>
  </si>
  <si>
    <t>2022-11-12 16:11:48</t>
  </si>
  <si>
    <t>2022-11-12 16:11:49</t>
  </si>
  <si>
    <t>2022-11-12 16:11:50</t>
  </si>
  <si>
    <t>2022-11-12 16:11:51</t>
  </si>
  <si>
    <t>2022-11-12 16:11:52</t>
  </si>
  <si>
    <t>2022-11-12 16:11:53</t>
  </si>
  <si>
    <t>2022-11-12 16:11:54</t>
  </si>
  <si>
    <t>2022-11-12 16:11:55</t>
  </si>
  <si>
    <t>2022-11-12 16:11:56</t>
  </si>
  <si>
    <t>2022-11-12 16:11:57</t>
  </si>
  <si>
    <t>2022-11-12 16:11:58</t>
  </si>
  <si>
    <t>2022-11-12 16:11:59</t>
  </si>
  <si>
    <t>2022-11-12 16:12:00</t>
  </si>
  <si>
    <t>2022-11-12 16:12:01</t>
  </si>
  <si>
    <t>2022-11-12 16:12:02</t>
  </si>
  <si>
    <t>2022-11-12 16:12:03</t>
  </si>
  <si>
    <t>2022-11-12 16:12:04</t>
  </si>
  <si>
    <t>2022-11-12 16:12:05</t>
  </si>
  <si>
    <t>2022-11-12 16:12:06</t>
  </si>
  <si>
    <t>2022-11-12 16:12:07</t>
  </si>
  <si>
    <t>2022-11-12 16:12:08</t>
  </si>
  <si>
    <t>2022-11-12 16:12:09</t>
  </si>
  <si>
    <t>2022-11-12 16:12:10</t>
  </si>
  <si>
    <t>2022-11-12 16:12:11</t>
  </si>
  <si>
    <t>2022-11-12 16:12:12</t>
  </si>
  <si>
    <t>2022-11-12 16:12:13</t>
  </si>
  <si>
    <t>2022-11-12 16:12:14</t>
  </si>
  <si>
    <t>2022-11-12 16:12:15</t>
  </si>
  <si>
    <t>2022-11-12 16:12:16</t>
  </si>
  <si>
    <t>2022-11-12 16:12:17</t>
  </si>
  <si>
    <t>2022-11-12 16:12:18</t>
  </si>
  <si>
    <t>2022-11-12 16:12:19</t>
  </si>
  <si>
    <t>2022-11-12 16:12:20</t>
  </si>
  <si>
    <t>2022-11-12 16:12:21</t>
  </si>
  <si>
    <t>2022-11-12 16:12:22</t>
  </si>
  <si>
    <t>2022-11-12 16:12:23</t>
  </si>
  <si>
    <t>2022-11-12 16:12:24</t>
  </si>
  <si>
    <t>2022-11-12 16:12:25</t>
  </si>
  <si>
    <t>2022-11-12 16:12:26</t>
  </si>
  <si>
    <t>2022-11-12 16:12:27</t>
  </si>
  <si>
    <t>2022-11-12 16:12:28</t>
  </si>
  <si>
    <t>2022-11-12 16:12:29</t>
  </si>
  <si>
    <t>2022-11-12 16:12:30</t>
  </si>
  <si>
    <t>2022-11-12 16:12:31</t>
  </si>
  <si>
    <t>2022-11-12 16:12:32</t>
  </si>
  <si>
    <t>2022-11-12 16:12:33</t>
  </si>
  <si>
    <t>2022-11-12 16:12:34</t>
  </si>
  <si>
    <t>2022-11-12 16:12:35</t>
  </si>
  <si>
    <t>2022-11-12 16:12:36</t>
  </si>
  <si>
    <t>2022-11-12 16:12:37</t>
  </si>
  <si>
    <t>2022-11-12 16:12:38</t>
  </si>
  <si>
    <t>2022-11-12 16:12:39</t>
  </si>
  <si>
    <t>2022-11-12 16:12:40</t>
  </si>
  <si>
    <t>2022-11-12 16:12:41</t>
  </si>
  <si>
    <t>2022-11-12 16:12:42</t>
  </si>
  <si>
    <t>2022-11-12 16:12:43</t>
  </si>
  <si>
    <t>2022-11-12 16:12:44</t>
  </si>
  <si>
    <t>2022-11-12 16:12:45</t>
  </si>
  <si>
    <t>2022-11-12 16:12:46</t>
  </si>
  <si>
    <t>2022-11-12 16:12:47</t>
  </si>
  <si>
    <t>2022-11-12 16:12:48</t>
  </si>
  <si>
    <t>2022-11-12 16:12:49</t>
  </si>
  <si>
    <t>2022-11-12 16:12:50</t>
  </si>
  <si>
    <t>2022-11-12 16:12:51</t>
  </si>
  <si>
    <t>2022-11-12 16:12:52</t>
  </si>
  <si>
    <t>2022-11-12 16:12:53</t>
  </si>
  <si>
    <t>2022-11-12 16:12:54</t>
  </si>
  <si>
    <t>2022-11-12 16:12:55</t>
  </si>
  <si>
    <t>2022-11-12 16:12:56</t>
  </si>
  <si>
    <t>2022-11-12 16:12:57</t>
  </si>
  <si>
    <t>2022-11-12 16:12:58</t>
  </si>
  <si>
    <t>2022-11-12 16:12:59</t>
  </si>
  <si>
    <t>2022-11-12 16:13:00</t>
  </si>
  <si>
    <t>2022-11-12 16:13:01</t>
  </si>
  <si>
    <t>2022-11-12 16:13:02</t>
  </si>
  <si>
    <t>2022-11-12 16:13:03</t>
  </si>
  <si>
    <t>2022-11-12 16:13:04</t>
  </si>
  <si>
    <t>2022-11-12 16:13:05</t>
  </si>
  <si>
    <t>2022-11-12 16:13:06</t>
  </si>
  <si>
    <t>2022-11-12 16:13:07</t>
  </si>
  <si>
    <t>2022-11-12 16:13:08</t>
  </si>
  <si>
    <t>2022-11-12 16:13:09</t>
  </si>
  <si>
    <t>2022-11-12 16:13:10</t>
  </si>
  <si>
    <t>2022-11-12 16:13:11</t>
  </si>
  <si>
    <t>2022-11-12 16:13:12</t>
  </si>
  <si>
    <t>2022-11-12 16:13:13</t>
  </si>
  <si>
    <t>2022-11-12 16:13:14</t>
  </si>
  <si>
    <t>2022-11-12 16:13:15</t>
  </si>
  <si>
    <t>2022-11-12 16:13:16</t>
  </si>
  <si>
    <t>2022-11-12 16:13:17</t>
  </si>
  <si>
    <t>2022-11-12 16:13:18</t>
  </si>
  <si>
    <t>2022-11-12 16:13:19</t>
  </si>
  <si>
    <t>2022-11-12 16:13:20</t>
  </si>
  <si>
    <t>2022-11-12 16:13:21</t>
  </si>
  <si>
    <t>2022-11-12 16:13:22</t>
  </si>
  <si>
    <t>2022-11-12 16:13:23</t>
  </si>
  <si>
    <t>2022-11-12 16:13:24</t>
  </si>
  <si>
    <t>2022-11-12 16:13:25</t>
  </si>
  <si>
    <t>2022-11-12 16:13:26</t>
  </si>
  <si>
    <t>2022-11-12 16:13:27</t>
  </si>
  <si>
    <t>2022-11-12 16:13:28</t>
  </si>
  <si>
    <t>2022-11-12 16:13:29</t>
  </si>
  <si>
    <t>2022-11-12 16:13:30</t>
  </si>
  <si>
    <t>2022-11-12 16:13:31</t>
  </si>
  <si>
    <t>2022-11-12 16:13:32</t>
  </si>
  <si>
    <t>2022-11-12 16:13:33</t>
  </si>
  <si>
    <t>2022-11-12 16:13:34</t>
  </si>
  <si>
    <t>2022-11-12 16:13:35</t>
  </si>
  <si>
    <t>2022-11-12 16:13:36</t>
  </si>
  <si>
    <t>2022-11-12 16:13:37</t>
  </si>
  <si>
    <t>2022-11-12 16:13:38</t>
  </si>
  <si>
    <t>2022-11-12 16:13:39</t>
  </si>
  <si>
    <t>2022-11-12 16:13:40</t>
  </si>
  <si>
    <t>2022-11-12 16:13:41</t>
  </si>
  <si>
    <t>2022-11-12 16:13:42</t>
  </si>
  <si>
    <t>2022-11-12 16:13:43</t>
  </si>
  <si>
    <t>2022-11-12 16:13:44</t>
  </si>
  <si>
    <t>2022-11-12 16:13:45</t>
  </si>
  <si>
    <t>2022-11-12 16:13:46</t>
  </si>
  <si>
    <t>2022-11-12 16:13:47</t>
  </si>
  <si>
    <t>2022-11-12 16:13:48</t>
  </si>
  <si>
    <t>2022-11-12 16:13:49</t>
  </si>
  <si>
    <t>2022-11-12 16:13:50</t>
  </si>
  <si>
    <t>2022-11-12 16:13:51</t>
  </si>
  <si>
    <t>2022-11-12 16:13:52</t>
  </si>
  <si>
    <t>2022-11-12 16:13:53</t>
  </si>
  <si>
    <t>2022-11-12 16:13:54</t>
  </si>
  <si>
    <t>2022-11-12 16:13:55</t>
  </si>
  <si>
    <t>2022-11-12 16:13:56</t>
  </si>
  <si>
    <t>2022-11-12 16:13:57</t>
  </si>
  <si>
    <t>2022-11-12 16:13:58</t>
  </si>
  <si>
    <t>2022-11-12 16:13:59</t>
  </si>
  <si>
    <t>2022-11-12 16:14:00</t>
  </si>
  <si>
    <t>2022-11-12 16:14:01</t>
  </si>
  <si>
    <t>2022-11-12 16:14:02</t>
  </si>
  <si>
    <t>2022-11-12 16:14:03</t>
  </si>
  <si>
    <t>2022-11-12 16:14:04</t>
  </si>
  <si>
    <t>2022-11-12 16:14:05</t>
  </si>
  <si>
    <t>2022-11-12 16:14:06</t>
  </si>
  <si>
    <t>2022-11-12 16:14:07</t>
  </si>
  <si>
    <t>2022-11-12 16:14:08</t>
  </si>
  <si>
    <t>2022-11-12 16:14:09</t>
  </si>
  <si>
    <t>2022-11-12 16:14:10</t>
  </si>
  <si>
    <t>2022-11-12 16:14:11</t>
  </si>
  <si>
    <t>2022-11-12 16:14:12</t>
  </si>
  <si>
    <t>2022-11-12 16:14:13</t>
  </si>
  <si>
    <t>2022-11-12 16:14:14</t>
  </si>
  <si>
    <t>2022-11-12 16:14:15</t>
  </si>
  <si>
    <t>2022-11-12 16:14:16</t>
  </si>
  <si>
    <t>2022-11-12 16:14:17</t>
  </si>
  <si>
    <t>2022-11-12 16:14:18</t>
  </si>
  <si>
    <t>2022-11-12 16:14:19</t>
  </si>
  <si>
    <t>2022-11-12 16:14:20</t>
  </si>
  <si>
    <t>2022-11-12 16:14:21</t>
  </si>
  <si>
    <t>2022-11-12 16:14:22</t>
  </si>
  <si>
    <t>2022-11-12 16:14:23</t>
  </si>
  <si>
    <t>2022-11-12 16:14:24</t>
  </si>
  <si>
    <t>2022-11-12 16:14:25</t>
  </si>
  <si>
    <t>2022-11-12 16:14:26</t>
  </si>
  <si>
    <t>2022-11-12 16:14:27</t>
  </si>
  <si>
    <t>2022-11-12 16:14:28</t>
  </si>
  <si>
    <t>2022-11-12 16:14:29</t>
  </si>
  <si>
    <t>2022-11-12 16:14:30</t>
  </si>
  <si>
    <t>2022-11-12 16:14:31</t>
  </si>
  <si>
    <t>2022-11-12 16:14:32</t>
  </si>
  <si>
    <t>2022-11-12 16:14:33</t>
  </si>
  <si>
    <t>2022-11-12 16:14:34</t>
  </si>
  <si>
    <t>2022-11-12 16:14:35</t>
  </si>
  <si>
    <t>2022-11-12 16:14:36</t>
  </si>
  <si>
    <t>2022-11-12 16:14:37</t>
  </si>
  <si>
    <t>2022-11-12 16:14:38</t>
  </si>
  <si>
    <t>2022-11-12 16:14:39</t>
  </si>
  <si>
    <t>2022-11-12 16:14:40</t>
  </si>
  <si>
    <t>2022-11-12 16:14:41</t>
  </si>
  <si>
    <t>2022-11-12 16:14:42</t>
  </si>
  <si>
    <t>2022-11-12 16:14:43</t>
  </si>
  <si>
    <t>2022-11-12 16:14:44</t>
  </si>
  <si>
    <t>2022-11-12 16:14:45</t>
  </si>
  <si>
    <t>2022-11-12 16:14:46</t>
  </si>
  <si>
    <t>2022-11-12 16:14:47</t>
  </si>
  <si>
    <t>2022-11-12 16:14:48</t>
  </si>
  <si>
    <t>2022-11-12 16:14:49</t>
  </si>
  <si>
    <t>2022-11-12 16:14:50</t>
  </si>
  <si>
    <t>2022-11-12 16:14:51</t>
  </si>
  <si>
    <t>2022-11-12 16:14:52</t>
  </si>
  <si>
    <t>2022-11-12 16:14:53</t>
  </si>
  <si>
    <t>2022-11-12 16:14:54</t>
  </si>
  <si>
    <t>2022-11-12 16:14:55</t>
  </si>
  <si>
    <t>2022-11-12 16:14:56</t>
  </si>
  <si>
    <t>2022-11-12 16:14:57</t>
  </si>
  <si>
    <t>2022-11-12 16:14:58</t>
  </si>
  <si>
    <t>2022-11-12 16:14:59</t>
  </si>
  <si>
    <t>2022-11-12 16:15:00</t>
  </si>
  <si>
    <t>2022-11-12 16:15:01</t>
  </si>
  <si>
    <t>2022-11-12 16:15:02</t>
  </si>
  <si>
    <t>2022-11-12 16:15:03</t>
  </si>
  <si>
    <t>2022-11-12 16:15:04</t>
  </si>
  <si>
    <t>2022-11-12 16:15:05</t>
  </si>
  <si>
    <t>2022-11-12 16:15:06</t>
  </si>
  <si>
    <t>2022-11-12 16:15:07</t>
  </si>
  <si>
    <t>2022-11-12 16:15:08</t>
  </si>
  <si>
    <t>2022-11-12 16:15:09</t>
  </si>
  <si>
    <t>2022-11-12 16:15:10</t>
  </si>
  <si>
    <t>2022-11-12 16:15:11</t>
  </si>
  <si>
    <t>2022-11-12 16:15:12</t>
  </si>
  <si>
    <t>2022-11-12 16:15:13</t>
  </si>
  <si>
    <t>2022-11-12 16:15:14</t>
  </si>
  <si>
    <t>2022-11-12 16:15:15</t>
  </si>
  <si>
    <t>2022-11-12 16:15:16</t>
  </si>
  <si>
    <t>2022-11-12 16:15:17</t>
  </si>
  <si>
    <t>2022-11-12 16:15:18</t>
  </si>
  <si>
    <t>2022-11-12 16:15:19</t>
  </si>
  <si>
    <t>2022-11-12 16:15:20</t>
  </si>
  <si>
    <t>2022-11-12 16:15:21</t>
  </si>
  <si>
    <t>2022-11-12 16:15:22</t>
  </si>
  <si>
    <t>2022-11-12 16:15:23</t>
  </si>
  <si>
    <t>2022-11-12 16:15:24</t>
  </si>
  <si>
    <t>2022-11-12 16:15:25</t>
  </si>
  <si>
    <t>2022-11-12 16:15:26</t>
  </si>
  <si>
    <t>2022-11-12 16:15:27</t>
  </si>
  <si>
    <t>2022-11-12 16:15:28</t>
  </si>
  <si>
    <t>2022-11-12 16:15:29</t>
  </si>
  <si>
    <t>2022-11-12 16:15:30</t>
  </si>
  <si>
    <t>2022-11-12 16:15:31</t>
  </si>
  <si>
    <t>2022-11-12 16:15:32</t>
  </si>
  <si>
    <t>2022-11-12 16:15:33</t>
  </si>
  <si>
    <t>2022-11-12 16:15:34</t>
  </si>
  <si>
    <t>2022-11-12 16:15:35</t>
  </si>
  <si>
    <t>2022-11-12 16:15:36</t>
  </si>
  <si>
    <t>2022-11-12 16:15:37</t>
  </si>
  <si>
    <t>2022-11-12 16:15:38</t>
  </si>
  <si>
    <t>2022-11-12 16:15:39</t>
  </si>
  <si>
    <t>2022-11-12 16:15:40</t>
  </si>
  <si>
    <t>2022-11-12 16:15:41</t>
  </si>
  <si>
    <t>2022-11-12 16:15:42</t>
  </si>
  <si>
    <t>2022-11-12 16:15:43</t>
  </si>
  <si>
    <t>2022-11-12 16:15:44</t>
  </si>
  <si>
    <t>2022-11-12 16:15:45</t>
  </si>
  <si>
    <t>2022-11-12 16:15:46</t>
  </si>
  <si>
    <t>2022-11-12 16:15:47</t>
  </si>
  <si>
    <t>2022-11-12 16:15:48</t>
  </si>
  <si>
    <t>2022-11-12 16:15:49</t>
  </si>
  <si>
    <t>2022-11-12 16:15:50</t>
  </si>
  <si>
    <t>2022-11-12 16:15:51</t>
  </si>
  <si>
    <t>2022-11-12 16:15:52</t>
  </si>
  <si>
    <t>2022-11-12 16:15:53</t>
  </si>
  <si>
    <t>2022-11-12 16:15:54</t>
  </si>
  <si>
    <t>2022-11-12 16:15:55</t>
  </si>
  <si>
    <t>2022-11-12 16:15:56</t>
  </si>
  <si>
    <t>2022-11-12 16:15:57</t>
  </si>
  <si>
    <t>2022-11-12 16:15:58</t>
  </si>
  <si>
    <t>2022-11-12 16:15:59</t>
  </si>
  <si>
    <t>2022-11-12 16:16:00</t>
  </si>
  <si>
    <t>2022-11-12 16:16:01</t>
  </si>
  <si>
    <t>2022-11-12 16:16:02</t>
  </si>
  <si>
    <t>2022-11-12 16:16:03</t>
  </si>
  <si>
    <t>2022-11-12 16:16:04</t>
  </si>
  <si>
    <t>2022-11-12 16:16:05</t>
  </si>
  <si>
    <t>2022-11-12 16:16:06</t>
  </si>
  <si>
    <t>2022-11-12 16:16:07</t>
  </si>
  <si>
    <t>2022-11-12 16:16:08</t>
  </si>
  <si>
    <t>2022-11-12 16:16:09</t>
  </si>
  <si>
    <t>2022-11-12 16:16:10</t>
  </si>
  <si>
    <t>2022-11-12 16:16:11</t>
  </si>
  <si>
    <t>2022-11-12 16:16:12</t>
  </si>
  <si>
    <t>2022-11-12 16:16:13</t>
  </si>
  <si>
    <t>2022-11-12 16:16:14</t>
  </si>
  <si>
    <t>2022-11-12 16:16:15</t>
  </si>
  <si>
    <t>2022-11-12 16:16:16</t>
  </si>
  <si>
    <t>2022-11-12 16:16:17</t>
  </si>
  <si>
    <t>2022-11-12 16:16:18</t>
  </si>
  <si>
    <t>2022-11-12 16:16:19</t>
  </si>
  <si>
    <t>2022-11-12 16:16:20</t>
  </si>
  <si>
    <t>2022-11-12 16:16:21</t>
  </si>
  <si>
    <t>2022-11-12 16:16:22</t>
  </si>
  <si>
    <t>2022-11-12 16:16:23</t>
  </si>
  <si>
    <t>2022-11-12 16:16:24</t>
  </si>
  <si>
    <t>2022-11-12 16:16:25</t>
  </si>
  <si>
    <t>2022-11-12 16:16:26</t>
  </si>
  <si>
    <t>2022-11-12 16:16:27</t>
  </si>
  <si>
    <t>2022-11-12 16:16:28</t>
  </si>
  <si>
    <t>2022-11-12 16:16:29</t>
  </si>
  <si>
    <t>2022-11-12 16:16:30</t>
  </si>
  <si>
    <t>2022-11-12 16:16:31</t>
  </si>
  <si>
    <t>2022-11-12 16:16:32</t>
  </si>
  <si>
    <t>2022-11-12 16:16:33</t>
  </si>
  <si>
    <t>2022-11-12 16:16:34</t>
  </si>
  <si>
    <t>2022-11-12 16:16:35</t>
  </si>
  <si>
    <t>2022-11-12 16:16:36</t>
  </si>
  <si>
    <t>2022-11-12 16:16:37</t>
  </si>
  <si>
    <t>2022-11-12 16:16:38</t>
  </si>
  <si>
    <t>2022-11-12 16:16:39</t>
  </si>
  <si>
    <t>2022-11-12 16:16:40</t>
  </si>
  <si>
    <t>2022-11-12 16:16:41</t>
  </si>
  <si>
    <t>2022-11-12 16:16:42</t>
  </si>
  <si>
    <t>2022-11-12 16:16:43</t>
  </si>
  <si>
    <t>2022-11-12 16:16:44</t>
  </si>
  <si>
    <t>2022-11-12 16:16:45</t>
  </si>
  <si>
    <t>2022-11-12 16:16:46</t>
  </si>
  <si>
    <t>2022-11-12 16:16:47</t>
  </si>
  <si>
    <t>2022-11-12 16:16:48</t>
  </si>
  <si>
    <t>2022-11-12 16:16:49</t>
  </si>
  <si>
    <t>2022-11-12 16:16:50</t>
  </si>
  <si>
    <t>2022-11-12 16:16:51</t>
  </si>
  <si>
    <t>2022-11-12 16:16:52</t>
  </si>
  <si>
    <t>2022-11-12 16:16:53</t>
  </si>
  <si>
    <t>2022-11-12 16:16:54</t>
  </si>
  <si>
    <t>2022-11-12 16:16:55</t>
  </si>
  <si>
    <t>2022-11-12 16:16:56</t>
  </si>
  <si>
    <t>2022-11-12 16:16:57</t>
  </si>
  <si>
    <t>2022-11-12 16:16:58</t>
  </si>
  <si>
    <t>2022-11-12 16:16:59</t>
  </si>
  <si>
    <t>2022-11-12 16:17:00</t>
  </si>
  <si>
    <t>2022-11-12 16:17:01</t>
  </si>
  <si>
    <t>2022-11-12 16:17:02</t>
  </si>
  <si>
    <t>2022-11-12 16:17:03</t>
  </si>
  <si>
    <t>2022-11-12 16:17:04</t>
  </si>
  <si>
    <t>2022-11-12 16:17:05</t>
  </si>
  <si>
    <t>2022-11-12 16:17:06</t>
  </si>
  <si>
    <t>2022-11-12 16:17:07</t>
  </si>
  <si>
    <t>2022-11-12 16:17:08</t>
  </si>
  <si>
    <t>2022-11-12 16:17:09</t>
  </si>
  <si>
    <t>2022-11-12 16:17:10</t>
  </si>
  <si>
    <t>2022-11-12 16:17:11</t>
  </si>
  <si>
    <t>2022-11-12 16:17:12</t>
  </si>
  <si>
    <t>2022-11-12 16:17:13</t>
  </si>
  <si>
    <t>2022-11-12 16:17:14</t>
  </si>
  <si>
    <t>2022-11-12 16:17:15</t>
  </si>
  <si>
    <t>2022-11-12 16:17:16</t>
  </si>
  <si>
    <t>2022-11-12 16:17:17</t>
  </si>
  <si>
    <t>2022-11-12 16:17:18</t>
  </si>
  <si>
    <t>2022-11-12 16:17:19</t>
  </si>
  <si>
    <t>2022-11-12 16:17:20</t>
  </si>
  <si>
    <t>2022-11-12 16:17:21</t>
  </si>
  <si>
    <t>2022-11-12 16:17:22</t>
  </si>
  <si>
    <t>2022-11-12 16:17:23</t>
  </si>
  <si>
    <t>2022-11-12 16:17:24</t>
  </si>
  <si>
    <t>2022-11-12 16:17:25</t>
  </si>
  <si>
    <t>2022-11-12 16:17:26</t>
  </si>
  <si>
    <t>2022-11-12 16:17:27</t>
  </si>
  <si>
    <t>2022-11-12 16:17:28</t>
  </si>
  <si>
    <t>2022-11-12 16:17:29</t>
  </si>
  <si>
    <t>2022-11-12 16:17:30</t>
  </si>
  <si>
    <t>2022-11-12 16:17:31</t>
  </si>
  <si>
    <t>2022-11-12 16:17:32</t>
  </si>
  <si>
    <t>2022-11-12 16:17:33</t>
  </si>
  <si>
    <t>2022-11-12 16:17:34</t>
  </si>
  <si>
    <t>2022-11-12 16:17:35</t>
  </si>
  <si>
    <t>2022-11-12 16:17:36</t>
  </si>
  <si>
    <t>2022-11-12 16:17:37</t>
  </si>
  <si>
    <t>2022-11-12 16:17:38</t>
  </si>
  <si>
    <t>2022-11-12 16:17:39</t>
  </si>
  <si>
    <t>2022-11-12 16:17:41</t>
  </si>
  <si>
    <t>2022-11-12 16:17:42</t>
  </si>
  <si>
    <t>2022-11-12 16:17:43</t>
  </si>
  <si>
    <t>2022-11-12 16:17:44</t>
  </si>
  <si>
    <t>2022-11-12 16:17:45</t>
  </si>
  <si>
    <t>2022-11-12 16:17:46</t>
  </si>
  <si>
    <t>2022-11-12 16:17:47</t>
  </si>
  <si>
    <t>2022-11-12 16:17:49</t>
  </si>
  <si>
    <t>2022-11-12 16:17:50</t>
  </si>
  <si>
    <t>2022-11-12 16:17:51</t>
  </si>
  <si>
    <t>2022-11-12 16:17:52</t>
  </si>
  <si>
    <t>2022-11-12 16:17:53</t>
  </si>
  <si>
    <t>2022-11-12 16:17:54</t>
  </si>
  <si>
    <t>2022-11-12 16:17:55</t>
  </si>
  <si>
    <t>2022-11-12 16:17:56</t>
  </si>
  <si>
    <t>2022-11-12 16:17:57</t>
  </si>
  <si>
    <t>2022-11-12 16:17:58</t>
  </si>
  <si>
    <t>2022-11-12 16:17:59</t>
  </si>
  <si>
    <t>2022-11-12 16:18:00</t>
  </si>
  <si>
    <t>2022-11-12 16:18:01</t>
  </si>
  <si>
    <t>2022-11-12 16:18:02</t>
  </si>
  <si>
    <t>2022-11-12 16:18:03</t>
  </si>
  <si>
    <t>2022-11-12 16:18:04</t>
  </si>
  <si>
    <t>2022-11-12 16:18:05</t>
  </si>
  <si>
    <t>2022-11-12 16:18:06</t>
  </si>
  <si>
    <t>2022-11-12 16:18:07</t>
  </si>
  <si>
    <t>2022-11-12 16:18:08</t>
  </si>
  <si>
    <t>2022-11-12 16:18:09</t>
  </si>
  <si>
    <t>2022-11-12 16:18:10</t>
  </si>
  <si>
    <t>2022-11-12 16:18:11</t>
  </si>
  <si>
    <t>2022-11-12 16:18:12</t>
  </si>
  <si>
    <t>2022-11-12 16:18:13</t>
  </si>
  <si>
    <t>2022-11-12 16:18:14</t>
  </si>
  <si>
    <t>2022-11-12 16:18:15</t>
  </si>
  <si>
    <t>2022-11-12 16:18:16</t>
  </si>
  <si>
    <t>2022-11-12 16:18:17</t>
  </si>
  <si>
    <t>2022-11-12 16:18:18</t>
  </si>
  <si>
    <t>2022-11-12 16:18:19</t>
  </si>
  <si>
    <t>2022-11-12 16:18:20</t>
  </si>
  <si>
    <t>2022-11-12 16:18:21</t>
  </si>
  <si>
    <t>2022-11-12 16:18:22</t>
  </si>
  <si>
    <t>2022-11-12 16:18:23</t>
  </si>
  <si>
    <t>2022-11-12 16:18:24</t>
  </si>
  <si>
    <t>2022-11-12 16:18:25</t>
  </si>
  <si>
    <t>2022-11-12 16:18:26</t>
  </si>
  <si>
    <t>2022-11-12 16:18:27</t>
  </si>
  <si>
    <t>2022-11-12 16:18:28</t>
  </si>
  <si>
    <t>2022-11-12 16:18:29</t>
  </si>
  <si>
    <t>2022-11-12 16:18:30</t>
  </si>
  <si>
    <t>2022-11-12 16:18:31</t>
  </si>
  <si>
    <t>2022-11-12 16:18:32</t>
  </si>
  <si>
    <t>2022-11-12 16:18:33</t>
  </si>
  <si>
    <t>2022-11-12 16:18:34</t>
  </si>
  <si>
    <t>2022-11-12 16:18:35</t>
  </si>
  <si>
    <t>2022-11-12 16:18:36</t>
  </si>
  <si>
    <t>2022-11-12 16:18:37</t>
  </si>
  <si>
    <t>2022-11-12 16:18:38</t>
  </si>
  <si>
    <t>2022-11-12 16:18:39</t>
  </si>
  <si>
    <t>2022-11-12 16:18:40</t>
  </si>
  <si>
    <t>2022-11-12 16:18:41</t>
  </si>
  <si>
    <t>2022-11-12 16:18:42</t>
  </si>
  <si>
    <t>2022-11-12 16:18:43</t>
  </si>
  <si>
    <t>2022-11-12 16:18:44</t>
  </si>
  <si>
    <t>2022-11-12 16:18:45</t>
  </si>
  <si>
    <t>2022-11-12 16:18:46</t>
  </si>
  <si>
    <t>2022-11-12 16:18:47</t>
  </si>
  <si>
    <t>2022-11-12 16:18:48</t>
  </si>
  <si>
    <t>2022-11-12 16:18:49</t>
  </si>
  <si>
    <t>2022-11-12 16:18:50</t>
  </si>
  <si>
    <t>2022-11-12 16:18:51</t>
  </si>
  <si>
    <t>2022-11-12 16:18:52</t>
  </si>
  <si>
    <t>2022-11-12 16:18:53</t>
  </si>
  <si>
    <t>2022-11-12 16:18:54</t>
  </si>
  <si>
    <t>2022-11-12 16:18:55</t>
  </si>
  <si>
    <t>2022-11-12 16:18:56</t>
  </si>
  <si>
    <t>2022-11-12 16:18:57</t>
  </si>
  <si>
    <t>2022-11-12 16:18:58</t>
  </si>
  <si>
    <t>2022-11-12 16:18:59</t>
  </si>
  <si>
    <t>2022-11-12 16:19:00</t>
  </si>
  <si>
    <t>2022-11-12 16:19:01</t>
  </si>
  <si>
    <t>2022-11-12 16:19:02</t>
  </si>
  <si>
    <t>2022-11-12 16:19:03</t>
  </si>
  <si>
    <t>2022-11-12 16:19:04</t>
  </si>
  <si>
    <t>2022-11-12 16:19:05</t>
  </si>
  <si>
    <t>2022-11-12 16:19:06</t>
  </si>
  <si>
    <t>2022-11-12 16:19:07</t>
  </si>
  <si>
    <t>2022-11-12 16:19:08</t>
  </si>
  <si>
    <t>2022-11-12 16:19:09</t>
  </si>
  <si>
    <t>2022-11-12 16:19:10</t>
  </si>
  <si>
    <t>2022-11-12 16:19:11</t>
  </si>
  <si>
    <t>2022-11-12 16:19:12</t>
  </si>
  <si>
    <t>2022-11-12 16:19:13</t>
  </si>
  <si>
    <t>2022-11-12 16:19:14</t>
  </si>
  <si>
    <t>2022-11-12 16:19:15</t>
  </si>
  <si>
    <t>2022-11-12 16:19:16</t>
  </si>
  <si>
    <t>2022-11-12 16:19:17</t>
  </si>
  <si>
    <t>2022-11-12 16:19:18</t>
  </si>
  <si>
    <t>2022-11-12 16:19:19</t>
  </si>
  <si>
    <t>2022-11-12 16:19:20</t>
  </si>
  <si>
    <t>2022-11-12 16:19:21</t>
  </si>
  <si>
    <t>2022-11-12 16:19:22</t>
  </si>
  <si>
    <t>2022-11-12 16:19:23</t>
  </si>
  <si>
    <t>2022-11-12 16:19:24</t>
  </si>
  <si>
    <t>2022-11-12 16:19:25</t>
  </si>
  <si>
    <t>2022-11-12 16:19:26</t>
  </si>
  <si>
    <t>2022-11-12 16:19:27</t>
  </si>
  <si>
    <t>2022-11-12 16:19:28</t>
  </si>
  <si>
    <t>2022-11-12 16:19:29</t>
  </si>
  <si>
    <t>2022-11-12 16:19:30</t>
  </si>
  <si>
    <t>2022-11-12 16:19:31</t>
  </si>
  <si>
    <t>2022-11-12 16:19:32</t>
  </si>
  <si>
    <t>2022-11-12 16:19:33</t>
  </si>
  <si>
    <t>2022-11-12 16:19:34</t>
  </si>
  <si>
    <t>2022-11-12 16:19:35</t>
  </si>
  <si>
    <t>2022-11-12 16:19:36</t>
  </si>
  <si>
    <t>2022-11-12 16:19:37</t>
  </si>
  <si>
    <t>2022-11-12 16:19:38</t>
  </si>
  <si>
    <t>2022-11-12 16:19:39</t>
  </si>
  <si>
    <t>2022-11-12 16:19:40</t>
  </si>
  <si>
    <t>2022-11-12 16:19:41</t>
  </si>
  <si>
    <t>2022-11-12 16:19:42</t>
  </si>
  <si>
    <t>2022-11-12 16:19:43</t>
  </si>
  <si>
    <t>2022-11-12 16:19:44</t>
  </si>
  <si>
    <t>2022-11-12 16:19:45</t>
  </si>
  <si>
    <t>2022-11-12 16:19:46</t>
  </si>
  <si>
    <t>2022-11-12 16:19:47</t>
  </si>
  <si>
    <t>2022-11-12 16:19:48</t>
  </si>
  <si>
    <t>2022-11-12 16:19:49</t>
  </si>
  <si>
    <t>2022-11-12 16:19:50</t>
  </si>
  <si>
    <t>2022-11-12 16:19:51</t>
  </si>
  <si>
    <t>2022-11-12 16:19:52</t>
  </si>
  <si>
    <t>2022-11-12 16:19:53</t>
  </si>
  <si>
    <t>2022-11-12 16:19:54</t>
  </si>
  <si>
    <t>2022-11-12 16:19:55</t>
  </si>
  <si>
    <t>2022-11-12 16:19:56</t>
  </si>
  <si>
    <t>2022-11-12 16:19:57</t>
  </si>
  <si>
    <t>2022-11-12 16:19:58</t>
  </si>
  <si>
    <t>2022-11-12 16:19:59</t>
  </si>
  <si>
    <t>2022-11-12 16:20:00</t>
  </si>
  <si>
    <t>2022-11-12 16:20:01</t>
  </si>
  <si>
    <t>2022-11-12 16:20:02</t>
  </si>
  <si>
    <t>2022-11-12 16:20:03</t>
  </si>
  <si>
    <t>2022-11-12 16:20:04</t>
  </si>
  <si>
    <t>2022-11-12 16:20:05</t>
  </si>
  <si>
    <t>2022-11-12 16:20:06</t>
  </si>
  <si>
    <t>2022-11-12 16:20:07</t>
  </si>
  <si>
    <t>2022-11-12 16:20:08</t>
  </si>
  <si>
    <t>2022-11-12 16:20:09</t>
  </si>
  <si>
    <t>2022-11-12 16:20:10</t>
  </si>
  <si>
    <t>2022-11-12 16:20:11</t>
  </si>
  <si>
    <t>2022-11-12 16:20:12</t>
  </si>
  <si>
    <t>2022-11-12 16:20:13</t>
  </si>
  <si>
    <t>2022-11-12 16:20:14</t>
  </si>
  <si>
    <t>2022-11-12 16:20:15</t>
  </si>
  <si>
    <t>2022-11-12 16:20:16</t>
  </si>
  <si>
    <t>2022-11-12 16:20:17</t>
  </si>
  <si>
    <t>2022-11-12 16:20:18</t>
  </si>
  <si>
    <t>2022-11-12 16:20:19</t>
  </si>
  <si>
    <t>2022-11-12 16:20:20</t>
  </si>
  <si>
    <t>2022-11-12 16:20:21</t>
  </si>
  <si>
    <t>2022-11-12 16:20:22</t>
  </si>
  <si>
    <t>2022-11-12 16:20:23</t>
  </si>
  <si>
    <t>2022-11-12 16:20:24</t>
  </si>
  <si>
    <t>2022-11-12 16:20:25</t>
  </si>
  <si>
    <t>2022-11-12 16:20:26</t>
  </si>
  <si>
    <t>2022-11-12 16:20:27</t>
  </si>
  <si>
    <t>2022-11-12 16:20:28</t>
  </si>
  <si>
    <t>2022-11-12 16:20:29</t>
  </si>
  <si>
    <t>2022-11-12 16:20:30</t>
  </si>
  <si>
    <t>2022-11-12 16:20:31</t>
  </si>
  <si>
    <t>2022-11-12 16:20:32</t>
  </si>
  <si>
    <t>2022-11-12 16:20:33</t>
  </si>
  <si>
    <t>2022-11-12 16:20:34</t>
  </si>
  <si>
    <t>2022-11-12 16:20:35</t>
  </si>
  <si>
    <t>2022-11-12 16:20:36</t>
  </si>
  <si>
    <t>2022-11-12 16:20:37</t>
  </si>
  <si>
    <t>2022-11-12 16:20:38</t>
  </si>
  <si>
    <t>2022-11-12 16:20:39</t>
  </si>
  <si>
    <t>2022-11-12 16:20:40</t>
  </si>
  <si>
    <t>2022-11-12 16:20:41</t>
  </si>
  <si>
    <t>2022-11-12 16:20:42</t>
  </si>
  <si>
    <t>2022-11-12 16:20:43</t>
  </si>
  <si>
    <t>2022-11-12 16:20:44</t>
  </si>
  <si>
    <t>2022-11-12 16:20:45</t>
  </si>
  <si>
    <t>2022-11-12 16:20:46</t>
  </si>
  <si>
    <t>2022-11-12 16:20:47</t>
  </si>
  <si>
    <t>2022-11-12 16:20:48</t>
  </si>
  <si>
    <t>2022-11-12 16:20:49</t>
  </si>
  <si>
    <t>2022-11-12 16:20:50</t>
  </si>
  <si>
    <t>2022-11-12 16:20:51</t>
  </si>
  <si>
    <t>2022-11-12 16:20:52</t>
  </si>
  <si>
    <t>2022-11-12 16:20:53</t>
  </si>
  <si>
    <t>2022-11-12 16:20:54</t>
  </si>
  <si>
    <t>2022-11-12 16:20:55</t>
  </si>
  <si>
    <t>2022-11-12 16:20:56</t>
  </si>
  <si>
    <t>2022-11-12 16:20:57</t>
  </si>
  <si>
    <t>2022-11-12 16:20:58</t>
  </si>
  <si>
    <t>2022-11-12 16:20:59</t>
  </si>
  <si>
    <t>2022-11-12 16:21:00</t>
  </si>
  <si>
    <t>2022-11-12 16:21:01</t>
  </si>
  <si>
    <t>2022-11-12 16:21:02</t>
  </si>
  <si>
    <t>2022-11-12 16:21:03</t>
  </si>
  <si>
    <t>2022-11-12 16:21:04</t>
  </si>
  <si>
    <t>2022-11-12 16:21:05</t>
  </si>
  <si>
    <t>2022-11-12 16:21:06</t>
  </si>
  <si>
    <t>2022-11-12 16:21:07</t>
  </si>
  <si>
    <t>2022-11-12 16:21:08</t>
  </si>
  <si>
    <t>2022-11-12 16:21:09</t>
  </si>
  <si>
    <t>2022-11-12 16:21:10</t>
  </si>
  <si>
    <t>2022-11-12 16:21:11</t>
  </si>
  <si>
    <t>2022-11-12 16:21:12</t>
  </si>
  <si>
    <t>2022-11-12 16:21:13</t>
  </si>
  <si>
    <t>2022-11-12 16:21:14</t>
  </si>
  <si>
    <t>2022-11-12 16:21:15</t>
  </si>
  <si>
    <t>2022-11-12 16:21:16</t>
  </si>
  <si>
    <t>2022-11-12 16:21:17</t>
  </si>
  <si>
    <t>2022-11-12 16:21:18</t>
  </si>
  <si>
    <t>2022-11-12 16:21:19</t>
  </si>
  <si>
    <t>2022-11-12 16:21:20</t>
  </si>
  <si>
    <t>2022-11-12 16:21:21</t>
  </si>
  <si>
    <t>2022-11-12 16:21:22</t>
  </si>
  <si>
    <t>2022-11-12 16:21:23</t>
  </si>
  <si>
    <t>2022-11-12 16:21:24</t>
  </si>
  <si>
    <t>2022-11-12 16:21:25</t>
  </si>
  <si>
    <t>2022-11-12 16:21:26</t>
  </si>
  <si>
    <t>2022-11-12 16:21:27</t>
  </si>
  <si>
    <t>2022-11-12 16:21:28</t>
  </si>
  <si>
    <t>2022-11-12 16:21:29</t>
  </si>
  <si>
    <t>2022-11-12 16:21:30</t>
  </si>
  <si>
    <t>2022-11-12 16:21:31</t>
  </si>
  <si>
    <t>2022-11-12 16:21:32</t>
  </si>
  <si>
    <t>2022-11-12 16:21:33</t>
  </si>
  <si>
    <t>2022-11-12 16:21:34</t>
  </si>
  <si>
    <t>2022-11-12 16:21:35</t>
  </si>
  <si>
    <t>2022-11-12 16:21:36</t>
  </si>
  <si>
    <t>2022-11-12 16:21:37</t>
  </si>
  <si>
    <t>2022-11-12 16:21:38</t>
  </si>
  <si>
    <t>2022-11-12 16:21:39</t>
  </si>
  <si>
    <t>2022-11-12 16:21:40</t>
  </si>
  <si>
    <t>2022-11-12 16:21:41</t>
  </si>
  <si>
    <t>2022-11-12 16:21:42</t>
  </si>
  <si>
    <t>2022-11-12 16:21:43</t>
  </si>
  <si>
    <t>2022-11-12 16:21:44</t>
  </si>
  <si>
    <t>2022-11-12 16:21:45</t>
  </si>
  <si>
    <t>2022-11-12 16:21:46</t>
  </si>
  <si>
    <t>2022-11-12 16:21:47</t>
  </si>
  <si>
    <t>2022-11-12 16:21:48</t>
  </si>
  <si>
    <t>2022-11-12 16:21:49</t>
  </si>
  <si>
    <t>2022-11-12 16:21:50</t>
  </si>
  <si>
    <t>2022-11-12 16:21:51</t>
  </si>
  <si>
    <t>2022-11-12 16:21:52</t>
  </si>
  <si>
    <t>2022-11-12 16:21:53</t>
  </si>
  <si>
    <t>2022-11-12 16:21:54</t>
  </si>
  <si>
    <t>2022-11-12 16:21:55</t>
  </si>
  <si>
    <t>2022-11-12 16:21:56</t>
  </si>
  <si>
    <t>2022-11-12 16:21:57</t>
  </si>
  <si>
    <t>2022-11-12 16:21:58</t>
  </si>
  <si>
    <t>2022-11-12 16:21:59</t>
  </si>
  <si>
    <t>2022-11-12 16:22:00</t>
  </si>
  <si>
    <t>2022-11-12 16:22:01</t>
  </si>
  <si>
    <t>2022-11-12 16:22:02</t>
  </si>
  <si>
    <t>2022-11-12 16:22:03</t>
  </si>
  <si>
    <t>2022-11-12 16:22:04</t>
  </si>
  <si>
    <t>2022-11-12 16:22:05</t>
  </si>
  <si>
    <t>2022-11-12 16:22:06</t>
  </si>
  <si>
    <t>2022-11-12 16:22:07</t>
  </si>
  <si>
    <t>2022-11-12 16:22:08</t>
  </si>
  <si>
    <t>2022-11-12 16:22:09</t>
  </si>
  <si>
    <t>2022-11-12 16:22:10</t>
  </si>
  <si>
    <t>2022-11-12 16:22:11</t>
  </si>
  <si>
    <t>2022-11-12 16:22:12</t>
  </si>
  <si>
    <t>2022-11-12 16:22:13</t>
  </si>
  <si>
    <t>2022-11-12 16:22:14</t>
  </si>
  <si>
    <t>2022-11-12 16:22:15</t>
  </si>
  <si>
    <t>2022-11-12 16:22:16</t>
  </si>
  <si>
    <t>2022-11-12 16:22:17</t>
  </si>
  <si>
    <t>2022-11-12 16:22:18</t>
  </si>
  <si>
    <t>2022-11-12 16:22:19</t>
  </si>
  <si>
    <t>2022-11-12 16:22:20</t>
  </si>
  <si>
    <t>2022-11-12 16:22:21</t>
  </si>
  <si>
    <t>2022-11-12 16:22:22</t>
  </si>
  <si>
    <t>2022-11-12 16:22:23</t>
  </si>
  <si>
    <t>2022-11-12 16:22:24</t>
  </si>
  <si>
    <t>2022-11-12 16:22:25</t>
  </si>
  <si>
    <t>2022-11-12 16:22:26</t>
  </si>
  <si>
    <t>2022-11-12 16:22:27</t>
  </si>
  <si>
    <t>2022-11-12 16:22:28</t>
  </si>
  <si>
    <t>2022-11-12 16:22:29</t>
  </si>
  <si>
    <t>2022-11-12 16:22:30</t>
  </si>
  <si>
    <t>2022-11-12 16:22:31</t>
  </si>
  <si>
    <t>2022-11-12 16:22:32</t>
  </si>
  <si>
    <t>2022-11-12 16:22:33</t>
  </si>
  <si>
    <t>2022-11-12 16:22:34</t>
  </si>
  <si>
    <t>2022-11-12 16:22:35</t>
  </si>
  <si>
    <t>2022-11-12 16:22:36</t>
  </si>
  <si>
    <t>2022-11-12 16:22:37</t>
  </si>
  <si>
    <t>2022-11-12 16:22:38</t>
  </si>
  <si>
    <t>2022-11-12 16:22:39</t>
  </si>
  <si>
    <t>2022-11-12 16:22:40</t>
  </si>
  <si>
    <t>2022-11-12 16:22:41</t>
  </si>
  <si>
    <t>2022-11-12 16:22:42</t>
  </si>
  <si>
    <t>2022-11-12 16:22:43</t>
  </si>
  <si>
    <t>2022-11-12 16:22:44</t>
  </si>
  <si>
    <t>2022-11-12 16:22:45</t>
  </si>
  <si>
    <t>2022-11-12 16:22:46</t>
  </si>
  <si>
    <t>2022-11-12 16:22:47</t>
  </si>
  <si>
    <t>2022-11-12 16:22:48</t>
  </si>
  <si>
    <t>2022-11-12 16:22:49</t>
  </si>
  <si>
    <t>2022-11-12 16:22:50</t>
  </si>
  <si>
    <t>2022-11-12 16:22:51</t>
  </si>
  <si>
    <t>2022-11-12 16:22:52</t>
  </si>
  <si>
    <t>2022-11-12 16:22:53</t>
  </si>
  <si>
    <t>2022-11-12 16:22:54</t>
  </si>
  <si>
    <t>2022-11-12 16:22:55</t>
  </si>
  <si>
    <t>2022-11-12 16:22:56</t>
  </si>
  <si>
    <t>2022-11-12 16:22:57</t>
  </si>
  <si>
    <t>2022-11-12 16:22:58</t>
  </si>
  <si>
    <t>2022-11-12 16:22:59</t>
  </si>
  <si>
    <t>2022-11-12 16:23:00</t>
  </si>
  <si>
    <t>2022-11-12 16:23:01</t>
  </si>
  <si>
    <t>2022-11-12 16:23:02</t>
  </si>
  <si>
    <t>2022-11-12 16:23:03</t>
  </si>
  <si>
    <t>2022-11-12 16:23:04</t>
  </si>
  <si>
    <t>2022-11-12 16:23:05</t>
  </si>
  <si>
    <t>2022-11-12 16:23:06</t>
  </si>
  <si>
    <t>2022-11-12 16:23:07</t>
  </si>
  <si>
    <t>2022-11-12 16:23:08</t>
  </si>
  <si>
    <t>2022-11-12 16:23:09</t>
  </si>
  <si>
    <t>2022-11-12 16:23:10</t>
  </si>
  <si>
    <t>2022-11-12 16:23:11</t>
  </si>
  <si>
    <t>2022-11-12 16:23:12</t>
  </si>
  <si>
    <t>2022-11-12 16:23:13</t>
  </si>
  <si>
    <t>2022-11-12 16:23:14</t>
  </si>
  <si>
    <t>2022-11-12 16:23:15</t>
  </si>
  <si>
    <t>2022-11-12 16:23:16</t>
  </si>
  <si>
    <t>2022-11-12 16:23:17</t>
  </si>
  <si>
    <t>2022-11-12 16:23:18</t>
  </si>
  <si>
    <t>2022-11-12 16:23:19</t>
  </si>
  <si>
    <t>2022-11-12 16:23:20</t>
  </si>
  <si>
    <t>2022-11-12 16:23:21</t>
  </si>
  <si>
    <t>2022-11-12 16:23:22</t>
  </si>
  <si>
    <t>2022-11-12 16:23:23</t>
  </si>
  <si>
    <t>2022-11-12 16:23:24</t>
  </si>
  <si>
    <t>2022-11-12 16:23:25</t>
  </si>
  <si>
    <t>2022-11-12 16:23:26</t>
  </si>
  <si>
    <t>2022-11-12 16:23:27</t>
  </si>
  <si>
    <t>2022-11-12 16:23:28</t>
  </si>
  <si>
    <t>2022-11-12 16:23:29</t>
  </si>
  <si>
    <t>2022-11-12 16:23:30</t>
  </si>
  <si>
    <t>2022-11-12 16:23:31</t>
  </si>
  <si>
    <t>2022-11-12 16:23:32</t>
  </si>
  <si>
    <t>2022-11-12 16:23:33</t>
  </si>
  <si>
    <t>2022-11-12 16:23:34</t>
  </si>
  <si>
    <t>2022-11-12 16:23:35</t>
  </si>
  <si>
    <t>2022-11-12 16:23:36</t>
  </si>
  <si>
    <t>2022-11-12 16:23:37</t>
  </si>
  <si>
    <t>2022-11-12 16:23:38</t>
  </si>
  <si>
    <t>2022-11-12 16:23:39</t>
  </si>
  <si>
    <t>2022-11-12 16:23:40</t>
  </si>
  <si>
    <t>2022-11-12 16:23:41</t>
  </si>
  <si>
    <t>2022-11-12 16:23:42</t>
  </si>
  <si>
    <t>2022-11-12 16:23:43</t>
  </si>
  <si>
    <t>2022-11-12 16:23:44</t>
  </si>
  <si>
    <t>2022-11-12 16:23:45</t>
  </si>
  <si>
    <t>2022-11-12 16:23:46</t>
  </si>
  <si>
    <t>2022-11-12 16:23:47</t>
  </si>
  <si>
    <t>2022-11-12 16:23:48</t>
  </si>
  <si>
    <t>2022-11-12 16:23:49</t>
  </si>
  <si>
    <t>2022-11-12 16:23:50</t>
  </si>
  <si>
    <t>2022-11-12 16:23:51</t>
  </si>
  <si>
    <t>2022-11-12 16:23:52</t>
  </si>
  <si>
    <t>2022-11-12 16:23:53</t>
  </si>
  <si>
    <t>2022-11-12 16:23:54</t>
  </si>
  <si>
    <t>2022-11-12 16:23:55</t>
  </si>
  <si>
    <t>2022-11-12 16:23:56</t>
  </si>
  <si>
    <t>2022-11-12 16:23:57</t>
  </si>
  <si>
    <t>2022-11-12 16:23:58</t>
  </si>
  <si>
    <t>2022-11-12 16:23:59</t>
  </si>
  <si>
    <t>2022-11-12 16:24:00</t>
  </si>
  <si>
    <t>2022-11-12 16:24:01</t>
  </si>
  <si>
    <t>2022-11-12 16:24:02</t>
  </si>
  <si>
    <t>2022-11-12 16:24:03</t>
  </si>
  <si>
    <t>2022-11-12 16:24:04</t>
  </si>
  <si>
    <t>2022-11-12 16:24:05</t>
  </si>
  <si>
    <t>2022-11-12 16:24:06</t>
  </si>
  <si>
    <t>2022-11-12 16:24:07</t>
  </si>
  <si>
    <t>2022-11-12 16:24:08</t>
  </si>
  <si>
    <t>2022-11-12 16:24:09</t>
  </si>
  <si>
    <t>2022-11-12 16:24:10</t>
  </si>
  <si>
    <t>2022-11-12 16:24:11</t>
  </si>
  <si>
    <t>2022-11-12 16:24:12</t>
  </si>
  <si>
    <t>2022-11-12 16:24:13</t>
  </si>
  <si>
    <t>2022-11-12 16:24:14</t>
  </si>
  <si>
    <t>2022-11-12 16:24:15</t>
  </si>
  <si>
    <t>2022-11-12 16:24:16</t>
  </si>
  <si>
    <t>2022-11-12 16:24:17</t>
  </si>
  <si>
    <t>2022-11-12 16:24:18</t>
  </si>
  <si>
    <t>2022-11-12 16:24:19</t>
  </si>
  <si>
    <t>2022-11-12 16:24:20</t>
  </si>
  <si>
    <t>2022-11-12 16:24:21</t>
  </si>
  <si>
    <t>2022-11-12 16:24:22</t>
  </si>
  <si>
    <t>2022-11-12 16:24:23</t>
  </si>
  <si>
    <t>2022-11-12 16:24:24</t>
  </si>
  <si>
    <t>2022-11-12 16:24:25</t>
  </si>
  <si>
    <t>2022-11-12 16:24:26</t>
  </si>
  <si>
    <t>2022-11-12 16:24:27</t>
  </si>
  <si>
    <t>2022-11-12 16:24:28</t>
  </si>
  <si>
    <t>2022-11-12 16:24:29</t>
  </si>
  <si>
    <t>2022-11-12 16:24:30</t>
  </si>
  <si>
    <t>2022-11-12 16:24:31</t>
  </si>
  <si>
    <t>2022-11-12 16:24:32</t>
  </si>
  <si>
    <t>2022-11-12 16:24:33</t>
  </si>
  <si>
    <t>2022-11-12 16:24:34</t>
  </si>
  <si>
    <t>2022-11-12 16:24:35</t>
  </si>
  <si>
    <t>2022-11-12 16:24:36</t>
  </si>
  <si>
    <t>2022-11-12 16:24:37</t>
  </si>
  <si>
    <t>2022-11-12 16:24:38</t>
  </si>
  <si>
    <t>2022-11-12 16:24:39</t>
  </si>
  <si>
    <t>2022-11-12 16:24:40</t>
  </si>
  <si>
    <t>2022-11-12 16:24:41</t>
  </si>
  <si>
    <t>2022-11-12 16:24:42</t>
  </si>
  <si>
    <t>2022-11-12 16:24:43</t>
  </si>
  <si>
    <t>2022-11-12 16:24:44</t>
  </si>
  <si>
    <t>2022-11-12 16:24:45</t>
  </si>
  <si>
    <t>2022-11-12 16:24:46</t>
  </si>
  <si>
    <t>2022-11-12 16:24:47</t>
  </si>
  <si>
    <t>2022-11-12 16:24:48</t>
  </si>
  <si>
    <t>2022-11-12 16:24:49</t>
  </si>
  <si>
    <t>2022-11-12 16:24:50</t>
  </si>
  <si>
    <t>2022-11-12 16:24:51</t>
  </si>
  <si>
    <t>2022-11-12 16:24:52</t>
  </si>
  <si>
    <t>2022-11-12 16:24:53</t>
  </si>
  <si>
    <t>2022-11-12 16:24:54</t>
  </si>
  <si>
    <t>2022-11-12 16:24:55</t>
  </si>
  <si>
    <t>2022-11-12 16:24:56</t>
  </si>
  <si>
    <t>2022-11-12 16:24:57</t>
  </si>
  <si>
    <t>2022-11-12 16:24:58</t>
  </si>
  <si>
    <t>2022-11-12 16:24:59</t>
  </si>
  <si>
    <t>2022-11-12 16:25:00</t>
  </si>
  <si>
    <t>2022-11-12 16:25:01</t>
  </si>
  <si>
    <t>2022-11-12 16:25:02</t>
  </si>
  <si>
    <t>2022-11-12 16:25:03</t>
  </si>
  <si>
    <t>2022-11-12 16:25:04</t>
  </si>
  <si>
    <t>2022-11-12 16:25:05</t>
  </si>
  <si>
    <t>2022-11-12 16:25:06</t>
  </si>
  <si>
    <t>2022-11-12 16:25:07</t>
  </si>
  <si>
    <t>2022-11-12 16:25:08</t>
  </si>
  <si>
    <t>2022-11-12 16:25:09</t>
  </si>
  <si>
    <t>2022-11-12 16:25:10</t>
  </si>
  <si>
    <t>2022-11-12 16:25:11</t>
  </si>
  <si>
    <t>2022-11-12 16:25:12</t>
  </si>
  <si>
    <t>2022-11-12 16:25:13</t>
  </si>
  <si>
    <t>2022-11-12 16:25:14</t>
  </si>
  <si>
    <t>2022-11-12 16:25:15</t>
  </si>
  <si>
    <t>2022-11-12 16:25:16</t>
  </si>
  <si>
    <t>2022-11-12 16:25:17</t>
  </si>
  <si>
    <t>2022-11-12 16:25:18</t>
  </si>
  <si>
    <t>2022-11-12 16:25:19</t>
  </si>
  <si>
    <t>2022-11-12 16:25:20</t>
  </si>
  <si>
    <t>2022-11-12 16:25:21</t>
  </si>
  <si>
    <t>2022-11-12 16:25:22</t>
  </si>
  <si>
    <t>2022-11-12 16:25:23</t>
  </si>
  <si>
    <t>2022-11-12 16:25:24</t>
  </si>
  <si>
    <t>2022-11-12 16:25:25</t>
  </si>
  <si>
    <t>2022-11-12 16:25:26</t>
  </si>
  <si>
    <t>2022-11-12 16:25:27</t>
  </si>
  <si>
    <t>2022-11-12 16:25:28</t>
  </si>
  <si>
    <t>2022-11-12 16:25:29</t>
  </si>
  <si>
    <t>2022-11-12 16:25:30</t>
  </si>
  <si>
    <t>2022-11-14 07:21:45</t>
  </si>
  <si>
    <t>2022-11-14 07:21:46</t>
  </si>
  <si>
    <t>2022-11-14 07:21:47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</si>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</sst>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96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503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505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506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507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509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510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511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512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513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514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515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516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517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518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519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520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521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522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525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526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527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529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530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531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532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533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534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535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536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537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539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540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541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542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543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545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546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547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548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549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550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551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552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554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555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556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557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558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559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560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561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562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563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565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566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567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569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570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571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572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573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574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575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576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577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578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579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580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581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582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585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586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587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588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589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590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591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592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593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594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595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596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597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599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600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601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602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603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605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606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607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609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610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611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612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614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615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616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617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618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619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620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621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622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623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625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626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627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629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630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631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632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633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634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635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636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637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638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639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640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641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642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645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646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647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649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650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651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652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653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654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655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656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657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659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660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661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662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663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665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666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667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668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669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670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671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672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674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675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676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677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678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679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680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681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682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683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685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686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687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689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690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691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692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693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694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695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696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697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698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699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700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701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702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705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706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707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708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709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710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711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712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713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714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715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716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719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720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721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722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723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725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726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727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729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730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731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732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734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735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736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737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738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739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740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741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742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743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745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746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747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749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750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751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752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753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754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755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756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757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758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759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760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761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762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765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766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767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769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770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771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772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773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774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775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776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777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779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780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781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782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783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785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786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787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788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789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790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791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792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794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795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796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797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798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799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800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801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802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803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805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806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807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809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810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811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812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813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814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815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816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817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818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819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820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821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822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825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826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827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828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829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830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831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832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833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834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835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836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837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839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840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841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842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843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845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846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847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848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849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850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851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852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854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855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856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857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858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859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860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861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862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863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865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866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867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869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870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871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872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873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874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875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876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877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878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879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880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881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882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885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886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887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888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889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890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891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892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893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894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895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896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897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899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900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901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902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903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905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906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907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908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909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910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911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912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914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915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916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917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918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919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920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921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922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923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925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926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927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929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930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931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932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933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934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935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936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937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938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939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940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941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942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945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946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947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948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949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950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951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952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953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954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955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956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957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959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960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961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962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963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965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966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967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968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969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970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971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972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974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975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976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977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978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979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980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981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982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983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985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986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987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989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990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991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992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993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994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995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996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997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998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999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1000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1001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1002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1005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1006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1007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1008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1009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1010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1011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1012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1013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1014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1015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1016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1017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1019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1020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1021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1022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1023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1025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1026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1027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1028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1029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1030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1031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1032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1034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1035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1036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1037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1038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1039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1040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1041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1042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1043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1044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1045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1046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1047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1049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1050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1051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1052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1053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1054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1055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1056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1057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1058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1059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1060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1061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1062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1064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1065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1066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1067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1068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1069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1070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1071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1072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1073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1074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1075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1076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1077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1079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1080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1081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1082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1083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1084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1085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1086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1087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1088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1089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1090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1091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1092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1094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1095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1096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1097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1098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1099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1100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1101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1102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1103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1104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1105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1106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1107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1109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1110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1111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1112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1113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1114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1115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1116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1117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1118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1119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1120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1121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1122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1124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1125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1126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1127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1128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1129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1130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1131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1132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1133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1134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1135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1136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1137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1139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1140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1141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1142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1143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1144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1145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1146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1147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1148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1149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1150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1151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1152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1154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1155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1156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1157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1158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1159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1160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1161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1162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1163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1164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1165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1166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1167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1169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1170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1171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1172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1173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1174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1175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1176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1177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1178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1179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1180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1181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1182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1184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1185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1186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1187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1188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1189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1190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1191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1192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1193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1194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1195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1196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1199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1200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1201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1202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1203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1204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1205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1206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1207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1208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1209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1210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1211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1212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1214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1215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1216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1217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1218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1219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1220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1221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1222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1223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1224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1225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1226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1227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1228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1229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1230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1231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1232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1233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1234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1235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1236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1237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1238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1239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1240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1241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1242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1243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1244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1245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1246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1247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1248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1249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1250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1251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1252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1253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1254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1255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1256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1257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1258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1259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1260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1261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1262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1263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1264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1265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1266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1267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1268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1269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1270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1271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1272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1273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1274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1275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1276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1277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1278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1279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1280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1281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1282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1283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1284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1285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1286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1287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1288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1289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1290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1291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1292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1293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1294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1295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1296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1297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1298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1299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1300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1301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1302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1303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1304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1305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1306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1307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1308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1309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1310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1311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1312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1313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1314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1315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1316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1317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1318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1319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1320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1321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1322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1323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1324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1325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1326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1327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1328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1329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1330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1331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1332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1333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1334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1335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1336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1337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1338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1339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1340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1341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1342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1343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1344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1345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1346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1347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1348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1349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1350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1351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1352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1353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1354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1355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1356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1357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1358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1359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1360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1361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1362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1363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1364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1365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1366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1367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1368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1369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1370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1371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1372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1373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1374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1375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1376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1377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1378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1379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1380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1381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1382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1383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1384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1385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1386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1387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1388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1389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1390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1391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1392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1393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1394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1395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1396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1397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1398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1399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1400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1401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1402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1403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1404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1405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1406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1407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1408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1409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1410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1411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1412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1413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1414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1415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1416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1417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1418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1419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1420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1421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1422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1423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1424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1425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1426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1427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1428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1429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1430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1431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1432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1433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1434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1435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1436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1437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1438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1439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1440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1441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1442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1443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1444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1445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1446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1447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1448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1449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1450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1451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1452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1453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1454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1455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1456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1457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1458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1459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1460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1461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1462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1463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1464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1465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1466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1467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1468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1469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1470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1471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1472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1473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1474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1475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1476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1477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1478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1479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1480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1481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1482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1483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1484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1485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1486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1487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1488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1489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1490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1491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1492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1493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1494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1495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1496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1497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1498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1499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1500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1501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1502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1503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1504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1505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1506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1507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1508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1509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1510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1511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1512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1513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1514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1515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1516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1517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1518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1519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1520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1521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1522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1523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1524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1525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1526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1527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1528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1529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1530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1531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1532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1533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1534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1535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1536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1537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1538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1539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1540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1541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1542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1543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1544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1545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1546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1547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1548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1549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1550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1551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1552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1553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1554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1555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1556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1557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1558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1559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1560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1561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1562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1563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1564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1565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1566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1567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1568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1569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1570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1571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1572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1573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1574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1575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1576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1577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1578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1579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1580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1581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1582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1583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1584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1585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1586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1587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1588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1589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1590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1591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1592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1593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1594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1595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1596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1597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1598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1599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1600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1601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1602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1603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1604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1605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1606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1608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1609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1610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1611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1612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1613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1614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1615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1616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1617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1618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1619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1620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1621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1622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1623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1625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1626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1627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1628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1629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1630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1631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1632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1633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1634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1635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1636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1637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1638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1640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1641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1642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1643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1644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1645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1646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1647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1648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1649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1650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1651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1652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1653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1655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1656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1657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1658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1659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1660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1661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1662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1663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1664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1665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1666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1667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1668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1670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1671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1672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1673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1674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1675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1676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1677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1678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1679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1680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1681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1682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1683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1685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1686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1687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1688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1689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1690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1691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1692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1693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1694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1695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1696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1697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1698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1700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1701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1702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1703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1704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1705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1706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1707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1708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1709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1710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1711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1712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1713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1715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1716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1717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1718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1719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1720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1721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1722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1723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1724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1725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1726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1727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1728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1729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1730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1732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1733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1734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1735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1736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1737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1738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1739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1740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1741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1742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1743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1744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1745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1747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1748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1749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1750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1751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1752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1753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1754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1755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1756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1757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1758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1759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1760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1762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1763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1764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1765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1766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1767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1768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1769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1770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1771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1772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1773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1774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1775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1777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1778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1779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1780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1781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1782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1783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1784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1785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1786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1787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1788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1789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1790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1791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1792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1793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1794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1795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1796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1797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1798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1799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1800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1801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1802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1803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1804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1805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1806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1807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1808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1809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1810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1811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1812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1813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1814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1815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1816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1817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1818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1819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1820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1821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1822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1823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1824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1825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1826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1827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1828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1829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1830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1831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1832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1833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1834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1835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1836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1837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1838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1839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1840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1841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1842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1843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1844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1845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1846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1847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1848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1849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1850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1851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1852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1853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1854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1855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1856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1857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1858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1859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1860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1861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1862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1863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1864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1865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1866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1867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1868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1869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1870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1871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1872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1873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1874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1875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1876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1877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1878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1879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1880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1881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1882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1883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1884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1885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1886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1887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1888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1889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1890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1891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1892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1893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1894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1895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1896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1897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1898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1899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1900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1901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1902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1903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1904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1905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1906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1907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1908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1909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1910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1911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1912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1913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1914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1915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1916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1917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1918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1919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1920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1921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1922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1923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1924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1925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1926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1927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1928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1929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1930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1931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1932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1933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1934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1935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1936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1937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1938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1939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1940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1941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1942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1943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1944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1945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1946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1947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1948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1949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1950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1951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1952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1953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1954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1955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1956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1957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1958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1959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1960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1961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1962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1963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1964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1965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1966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1967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1968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1969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1970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1971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1972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1973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1974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1975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1976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1977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1978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1979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1980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1981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1982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1983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1984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1985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1986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1987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1988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1989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1990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1991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1992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1993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1994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1995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1996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1997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1998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1999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2000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2001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2002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2003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2004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2005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2006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2007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2008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2009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2010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2011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2012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2013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2014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2015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2016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2017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2018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2019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2020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2021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2022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2023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2024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2025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2026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2027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2028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2029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2030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2031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2032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2033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2034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2035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2036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2037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2038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2039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2040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2041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2042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2043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2044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2045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2046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2047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2048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2049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2050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2051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2052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2053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2054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2055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2056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2057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2058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2059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2060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2061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2062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2063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2064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2065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2066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2067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2068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2069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2070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2071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2072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2073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2074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2075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2076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2077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2078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2079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2080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2081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2082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2083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2084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2085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2086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2087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2088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2089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2090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2091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2092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2093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2094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2095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2096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2097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2098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2099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2100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2101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2102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2103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2104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2105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2106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2107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2108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2109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2110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2111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2112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2113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2114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2115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2116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2117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2118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2119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2120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2121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2122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2123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2124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2125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2126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2127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2128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2129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2130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2131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2132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2133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2134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2135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2136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2137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2138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2139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2140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2141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2142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2143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2144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2145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2146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2147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2148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2149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2150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2151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2152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2153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2154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2155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2156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2157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2158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2159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2160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2161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2162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2163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2164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2165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2168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2169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2170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2171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2172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2173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2174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2175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2176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2177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2178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2179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2180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2181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2182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2183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2184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2185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2186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2187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2188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2189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2190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2191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2192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2193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2194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2195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2196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2197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2198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2199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2200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2201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2202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2203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2204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2205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2206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2207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2208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2209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2210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2211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2212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2213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2214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2215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2216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2217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2218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2219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2220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2221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2222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2223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2224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2225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2226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2227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2228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2229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2230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2231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2232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2233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2234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2235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2236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2237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2238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2239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2240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2241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2242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2243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2244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2245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2246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2247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2248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2249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2250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2251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2252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2253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2254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2255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2256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2257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2258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2259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2260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2261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2262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2263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2264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2265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2266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2267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2268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2269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2270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2271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2272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2273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2274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2275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2276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2277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2278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2279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2280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2281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2282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2283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2284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2285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2286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2287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2288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2289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2290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2291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2292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2293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2294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2295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2296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2297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2298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2299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2300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2301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2302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2303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2304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2305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2306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2307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2308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2309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2310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2311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2312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2313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2314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2315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2316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2317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2318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2319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2320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2321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2322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2323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2324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2325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2326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2327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2328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2329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2330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2331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2332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2333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2334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2335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2336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2337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2338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2339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2340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2341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2342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2343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2344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2345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2346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2347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2348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2349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2350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2351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2352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2353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2354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2355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2356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2357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2358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2359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2360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2361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2362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2363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2364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2365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2366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2367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2368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2369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2370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2371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2372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2373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2374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2375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2376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2377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2378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2379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2380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2381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2382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2383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2384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2385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2386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2387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2388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2389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2390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2391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2394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2396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2398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2400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2402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2404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2406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2407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2408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2409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2410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2411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2412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2413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2414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2415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2416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2417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2418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2419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2420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2421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2422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2423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2424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2425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2426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2427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2428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2429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2430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2431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2432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2433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2434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2435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2436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2437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2438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2439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2440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2441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2442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2443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2444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2445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2446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2447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2448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2449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2450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2451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2452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2453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2454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2455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2456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2457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2458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2459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2460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2461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2462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2463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2464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2465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2466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2467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2468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2469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2470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2471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2472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2473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2474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2475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2476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2477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2478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2479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2480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2481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2482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2483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2484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2485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2486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2487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2488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2489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2490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2491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2492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2493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2494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2495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2496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2497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2498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2499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2500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2501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2502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2503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2504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2505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2506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2507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2508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2509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2510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2511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2512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2513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2514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2515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2516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2517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2518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2519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2520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2521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2522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2523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2524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2525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2526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2527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2528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2529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2530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2531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2532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2533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2534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2535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2536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2537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2538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2539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2540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2541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2542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2543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2544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2545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2546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2547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2548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2549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2550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2551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2552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2553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2554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2555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2556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2557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2558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2559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2560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2561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2562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2563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2564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2565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2566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2567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2568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2569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2570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2571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2572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2573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2574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2575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2576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2577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2578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2579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2580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2581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2582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2583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2584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2585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2586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2587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2588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2589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2590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2591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2592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2593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2594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2595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2596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2597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2598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2599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2600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2601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2602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2603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2604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2605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2606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2607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2608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2609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2610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2611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2612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2613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2614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2615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2616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2617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2618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2619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2620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2621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2622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2623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2624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2625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2626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2627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2628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2629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2630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2631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2632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2633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2634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2635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2636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2637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2638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2639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2640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2641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2642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2643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2644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2645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2646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2647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2648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2649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2650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2651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2652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2653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2654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2655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2656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2657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2658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2659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2660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2661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2662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2663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2664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2665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2666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2667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2668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2669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2670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2671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2672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2673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2674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2675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2676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2677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2678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2679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2680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2681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2682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2683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2684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2685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2686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2687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2688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2689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2690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2691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2692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2693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2694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2695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2696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2697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2698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2699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2700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2701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2702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2703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2704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2705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2706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2707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2708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2709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2710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2711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2712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2713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2714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2715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2716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2717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2718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2719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2720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2721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2722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2723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2724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2725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2726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2727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2728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2729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2730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2731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2732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2733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2734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2735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2736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2737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2738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2739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2740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2741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2742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2743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2744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2745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2746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2747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2748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2749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2750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2751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2752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2753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2754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2755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2756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2757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2758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2759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2760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2761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2762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2763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2764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2765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2766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2767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2768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2769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2770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2771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2772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2773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2774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2775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2776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2777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2778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2779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2780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2781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2782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2783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2784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2785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2786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2787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2788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2789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2790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2791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2792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2793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2794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2795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2796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2797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2798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2799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2800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2801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2802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2803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2804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2805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2806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2807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2808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2809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2810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2811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2812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2813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2814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2815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2816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2817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2818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2819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2820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2821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2822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2823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2824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2825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2826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2827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2828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2829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2830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2831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2832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2833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2834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2835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2836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2837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2838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2839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2840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2841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2842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2843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2844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2845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2846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2847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2848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2849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2850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2851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2852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2853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2854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2855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2856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2857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2858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2859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2860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2861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2862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2863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2864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2865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2866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2867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2868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2869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2870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2871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2872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2873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2874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2875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2876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2877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2878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2879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2880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2881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2882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2883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2884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2885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2886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2887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2888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2889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2890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2891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2892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2893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2894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2895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2896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2897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2898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2899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2900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2901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2902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2903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2904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2905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2906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2907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2908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2909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2910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2911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2912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2913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2914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2915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2916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2917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2918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2919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2920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2921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2922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2923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2924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2925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2926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2927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2928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2929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2930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2931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2932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2933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2934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2935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2936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2937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2938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2939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2940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2941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2942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2943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2944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2945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2946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2947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2948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2949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2950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2951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2952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2953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2954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2955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2956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2957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2958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2959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2960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2961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2962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2963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2964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2965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2966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2967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2968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2969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2970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2971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2972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2973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2974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2975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2976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2977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2978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2979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2980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2981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2982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2983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2984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2985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2986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2987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2988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2989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2990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2991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2992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2993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2994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2995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2996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2997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2998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2999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3000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3001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3002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3003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3004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3005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3006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3007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3008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3009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3010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3011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3012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3013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3014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3015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3016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3017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3018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3019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3020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3021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3022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3023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3024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3025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3026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3027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3028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3029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3030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3031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3032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3033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3034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3035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3036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3037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3038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3039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3040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3041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3042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3043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3044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3045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3046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3047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3048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3049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3050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3051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3052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3053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3054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3055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3056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3057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3058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3059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3060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3061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3062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3063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3064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3065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3066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3067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3068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3069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3070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3071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3072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3073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3074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3075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3076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3077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3078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3079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3080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3081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3082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3083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3084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3085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3086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3087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3088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3089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3090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3091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3092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3093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3094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3095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3096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3097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3098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3099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3100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3101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3102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3103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3104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3105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3106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3107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3108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3109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3110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3111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3112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3113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3114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3115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3116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3117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3118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3119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3120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3121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3122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3123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3124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3125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3126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3127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3128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3129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3130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3131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3132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3133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3134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3135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3136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3137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3138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3139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3140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3141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3142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3143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3144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3145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3146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3147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3148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3149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3150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3151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3152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3153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3154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3155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3156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3157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3158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3159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3160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3161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3162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3163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3164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3165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3166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3167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3168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3169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3170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3171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3172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3173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3174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3175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3176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3177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3178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3179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3180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3181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3182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3183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3184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3185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3186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3187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3188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3189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3190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3191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3192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3193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3194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3195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3196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3197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3198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3199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3200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3201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3202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3203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3204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3205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3206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3207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3208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3209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3210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3211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3212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3213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3214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3215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3216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3217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3218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3219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3220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3221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3222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3223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3224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3225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3226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3227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3228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3229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3230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3231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3232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3233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3234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3235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3236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3237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3238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3239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3240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3241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3242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3243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3244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3245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3246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3247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3248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3249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3250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3251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3252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3253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3254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3255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3256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3257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3258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3259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3260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3261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3262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3263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3264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3265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3266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3267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3268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3269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3270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3271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3272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3273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3274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3275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3276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3277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3278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3279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3280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3281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3282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3283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3284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3285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3286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3287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3288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3289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3290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3291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3292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3293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3294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3295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3296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3297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3298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3299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3300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3301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3302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3303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3304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3305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3306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3307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3308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3309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3310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3311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3312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3313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3314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3315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3316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3317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3318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3319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3320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3321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3322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3323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3324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3325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3326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3327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3328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3329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3330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3331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3332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3333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3334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3335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3336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3337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3338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3339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3340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3341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3342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3343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3344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3345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3346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3347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3348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3349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3350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3351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3352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3353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3354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3355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3356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3357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3358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3359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3360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3361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3362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3363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3364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3365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3366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3367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3368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3369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3370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3371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3372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3373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3374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3375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3376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3377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3378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3379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3380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3381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3382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3383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3384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3385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3386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3387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3388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3389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3390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3391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3392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3393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3394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3395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3396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3397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3398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3399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3400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3401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3402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3403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3404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3405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3406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3407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3408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3409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3410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3411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3412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3413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3414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3415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3416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3417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3418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3419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3420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3421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3422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3423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3424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3425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3426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3427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3428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3429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3430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3431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3432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3433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3434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3435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3436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3437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3438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3439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3440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3441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3442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3443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3444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3445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3446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3447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3448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3449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3450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3451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3452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3453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3454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3455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3456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3457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3458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3459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3460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3461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3462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3463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3464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3465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3466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3467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3468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3469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3470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3471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3472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3473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3474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3475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3476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3477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3478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3479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3480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3481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3482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3483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3484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3485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3486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3487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3488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3489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3490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3491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3492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3493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3494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3495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3496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3497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3498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3499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3500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3501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3502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3503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3504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3505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3506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3507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3508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3509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3510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3511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3512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3513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3514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3515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3516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3517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3518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3519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3520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3521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3522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3523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3524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3525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3526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3527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3528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3529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3530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3531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3532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3533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3534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3535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3536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3537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3538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3539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3540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3541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3542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3543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3544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3545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3546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3547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3548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3549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3550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3551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3552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3553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3554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3555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3556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3557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3558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3559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3560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3561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3562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3563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3564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3565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3566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3567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3568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3569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3570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3571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3572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3573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3574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3575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3576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3577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3578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3579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3580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3581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3582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3583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3584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3585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3586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3587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3588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3589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3590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3591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3592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3593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3594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3595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3596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3597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3598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3599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3600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3601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3602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3603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3604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3605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3606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3607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3608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3609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3610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3611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3612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3613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3614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3615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3616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3617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3618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3619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3620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3621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3622</v>
      </c>
      <c r="C3618" s="5" t="s">
        <v>11</v>
      </c>
      <c r="D3618" s="5" t="s">
        <v>12</v>
      </c>
      <c r="E3618" s="5" t="s">
        <v>13</v>
      </c>
    </row>
    <row r="3619" spans="1:5" x14ac:dyDescent="0.25">
      <c r="A3619" s="5">
        <f>3611</f>
      </c>
      <c r="B3619" s="5" t="s">
        <v>3623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3624</v>
      </c>
      <c r="C3620" s="5" t="s">
        <v>11</v>
      </c>
      <c r="D3620" s="5" t="s">
        <v>12</v>
      </c>
      <c r="E3620" s="5" t="s">
        <v>13</v>
      </c>
    </row>
    <row r="3621" spans="1:5" x14ac:dyDescent="0.25">
      <c r="A3621" s="5">
        <f>3613</f>
      </c>
      <c r="B3621" s="5" t="s">
        <v>3625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3626</v>
      </c>
      <c r="C3622" s="5" t="s">
        <v>11</v>
      </c>
      <c r="D3622" s="5" t="s">
        <v>12</v>
      </c>
      <c r="E3622" s="5" t="s">
        <v>13</v>
      </c>
    </row>
    <row r="3623" spans="1:5" x14ac:dyDescent="0.25">
      <c r="A3623" s="5">
        <f>3615</f>
      </c>
      <c r="B3623" s="5" t="s">
        <v>3627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3628</v>
      </c>
      <c r="C3624" s="5" t="s">
        <v>11</v>
      </c>
      <c r="D3624" s="5" t="s">
        <v>12</v>
      </c>
      <c r="E3624" s="5" t="s">
        <v>13</v>
      </c>
    </row>
    <row r="3625" spans="1:5" x14ac:dyDescent="0.25">
      <c r="A3625" s="5">
        <f>3617</f>
      </c>
      <c r="B3625" s="5" t="s">
        <v>3629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3630</v>
      </c>
      <c r="C3626" s="5" t="s">
        <v>11</v>
      </c>
      <c r="D3626" s="5" t="s">
        <v>12</v>
      </c>
      <c r="E3626" s="5" t="s">
        <v>13</v>
      </c>
    </row>
    <row r="3627" spans="1:5" x14ac:dyDescent="0.25">
      <c r="A3627" s="5">
        <f>3619</f>
      </c>
      <c r="B3627" s="5" t="s">
        <v>3631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3632</v>
      </c>
      <c r="C3628" s="5" t="s">
        <v>11</v>
      </c>
      <c r="D3628" s="5" t="s">
        <v>12</v>
      </c>
      <c r="E3628" s="5" t="s">
        <v>13</v>
      </c>
    </row>
    <row r="3629" spans="1:5" x14ac:dyDescent="0.25">
      <c r="A3629" s="5">
        <f>3621</f>
      </c>
      <c r="B3629" s="5" t="s">
        <v>3633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3634</v>
      </c>
      <c r="C3630" s="5" t="s">
        <v>11</v>
      </c>
      <c r="D3630" s="5" t="s">
        <v>12</v>
      </c>
      <c r="E3630" s="5" t="s">
        <v>13</v>
      </c>
    </row>
    <row r="3631" spans="1:5" x14ac:dyDescent="0.25">
      <c r="A3631" s="5">
        <f>3623</f>
      </c>
      <c r="B3631" s="5" t="s">
        <v>3635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3636</v>
      </c>
      <c r="C3632" s="5" t="s">
        <v>11</v>
      </c>
      <c r="D3632" s="5" t="s">
        <v>12</v>
      </c>
      <c r="E3632" s="5" t="s">
        <v>13</v>
      </c>
    </row>
    <row r="3633" spans="1:5" x14ac:dyDescent="0.25">
      <c r="A3633" s="5">
        <f>3625</f>
      </c>
      <c r="B3633" s="5" t="s">
        <v>3637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3638</v>
      </c>
      <c r="C3634" s="5" t="s">
        <v>11</v>
      </c>
      <c r="D3634" s="5" t="s">
        <v>12</v>
      </c>
      <c r="E3634" s="5" t="s">
        <v>13</v>
      </c>
    </row>
    <row r="3635" spans="1:5" x14ac:dyDescent="0.25">
      <c r="A3635" s="5">
        <f>3627</f>
      </c>
      <c r="B3635" s="5" t="s">
        <v>3639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3640</v>
      </c>
      <c r="C3636" s="5" t="s">
        <v>11</v>
      </c>
      <c r="D3636" s="5" t="s">
        <v>12</v>
      </c>
      <c r="E3636" s="5" t="s">
        <v>13</v>
      </c>
    </row>
    <row r="3637" spans="1:5" x14ac:dyDescent="0.25">
      <c r="A3637" s="5">
        <f>3629</f>
      </c>
      <c r="B3637" s="5" t="s">
        <v>3641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3642</v>
      </c>
      <c r="C3638" s="5" t="s">
        <v>11</v>
      </c>
      <c r="D3638" s="5" t="s">
        <v>12</v>
      </c>
      <c r="E3638" s="5" t="s">
        <v>13</v>
      </c>
    </row>
    <row r="3639" spans="1:5" x14ac:dyDescent="0.25">
      <c r="A3639" s="5">
        <f>3631</f>
      </c>
      <c r="B3639" s="5" t="s">
        <v>3643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3644</v>
      </c>
      <c r="C3640" s="5" t="s">
        <v>11</v>
      </c>
      <c r="D3640" s="5" t="s">
        <v>12</v>
      </c>
      <c r="E3640" s="5" t="s">
        <v>13</v>
      </c>
    </row>
    <row r="3641" spans="1:5" x14ac:dyDescent="0.25">
      <c r="A3641" s="5">
        <f>3633</f>
      </c>
      <c r="B3641" s="5" t="s">
        <v>3645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3646</v>
      </c>
      <c r="C3642" s="5" t="s">
        <v>11</v>
      </c>
      <c r="D3642" s="5" t="s">
        <v>12</v>
      </c>
      <c r="E3642" s="5" t="s">
        <v>13</v>
      </c>
    </row>
    <row r="3643" spans="1:5" x14ac:dyDescent="0.25">
      <c r="A3643" s="5">
        <f>3635</f>
      </c>
      <c r="B3643" s="5" t="s">
        <v>3647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3648</v>
      </c>
      <c r="C3644" s="5" t="s">
        <v>11</v>
      </c>
      <c r="D3644" s="5" t="s">
        <v>12</v>
      </c>
      <c r="E3644" s="5" t="s">
        <v>13</v>
      </c>
    </row>
    <row r="3645" spans="1:5" x14ac:dyDescent="0.25">
      <c r="A3645" s="5">
        <f>3637</f>
      </c>
      <c r="B3645" s="5" t="s">
        <v>3649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3650</v>
      </c>
      <c r="C3646" s="5" t="s">
        <v>11</v>
      </c>
      <c r="D3646" s="5" t="s">
        <v>12</v>
      </c>
      <c r="E3646" s="5" t="s">
        <v>13</v>
      </c>
    </row>
    <row r="3647" spans="1:5" x14ac:dyDescent="0.25">
      <c r="A3647" s="5">
        <f>3639</f>
      </c>
      <c r="B3647" s="5" t="s">
        <v>3651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3652</v>
      </c>
      <c r="C3648" s="5" t="s">
        <v>11</v>
      </c>
      <c r="D3648" s="5" t="s">
        <v>12</v>
      </c>
      <c r="E3648" s="5" t="s">
        <v>13</v>
      </c>
    </row>
    <row r="3649" spans="1:5" x14ac:dyDescent="0.25">
      <c r="A3649" s="5">
        <f>3641</f>
      </c>
      <c r="B3649" s="5" t="s">
        <v>3653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3654</v>
      </c>
      <c r="C3650" s="5" t="s">
        <v>11</v>
      </c>
      <c r="D3650" s="5" t="s">
        <v>12</v>
      </c>
      <c r="E3650" s="5" t="s">
        <v>13</v>
      </c>
    </row>
    <row r="3651" spans="1:5" x14ac:dyDescent="0.25">
      <c r="A3651" s="5">
        <f>3643</f>
      </c>
      <c r="B3651" s="5" t="s">
        <v>3655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3656</v>
      </c>
      <c r="C3652" s="5" t="s">
        <v>11</v>
      </c>
      <c r="D3652" s="5" t="s">
        <v>12</v>
      </c>
      <c r="E3652" s="5" t="s">
        <v>13</v>
      </c>
    </row>
    <row r="3653" spans="1:5" x14ac:dyDescent="0.25">
      <c r="A3653" s="5">
        <f>3645</f>
      </c>
      <c r="B3653" s="5" t="s">
        <v>3657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3658</v>
      </c>
      <c r="C3654" s="5" t="s">
        <v>11</v>
      </c>
      <c r="D3654" s="5" t="s">
        <v>12</v>
      </c>
      <c r="E3654" s="5" t="s">
        <v>13</v>
      </c>
    </row>
    <row r="3655" spans="1:5" x14ac:dyDescent="0.25">
      <c r="A3655" s="5">
        <f>3647</f>
      </c>
      <c r="B3655" s="5" t="s">
        <v>3659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3660</v>
      </c>
      <c r="C3656" s="5" t="s">
        <v>11</v>
      </c>
      <c r="D3656" s="5" t="s">
        <v>12</v>
      </c>
      <c r="E3656" s="5" t="s">
        <v>13</v>
      </c>
    </row>
    <row r="3657" spans="1:5" x14ac:dyDescent="0.25">
      <c r="A3657" s="5">
        <f>3649</f>
      </c>
      <c r="B3657" s="5" t="s">
        <v>3661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3662</v>
      </c>
      <c r="C3658" s="5" t="s">
        <v>11</v>
      </c>
      <c r="D3658" s="5" t="s">
        <v>12</v>
      </c>
      <c r="E3658" s="5" t="s">
        <v>13</v>
      </c>
    </row>
    <row r="3659" spans="1:5" x14ac:dyDescent="0.25">
      <c r="A3659" s="5">
        <f>3651</f>
      </c>
      <c r="B3659" s="5" t="s">
        <v>3663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3664</v>
      </c>
      <c r="C3660" s="5" t="s">
        <v>11</v>
      </c>
      <c r="D3660" s="5" t="s">
        <v>12</v>
      </c>
      <c r="E3660" s="5" t="s">
        <v>13</v>
      </c>
    </row>
    <row r="3661" spans="1:5" x14ac:dyDescent="0.25">
      <c r="A3661" s="5">
        <f>3653</f>
      </c>
      <c r="B3661" s="5" t="s">
        <v>3665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3666</v>
      </c>
      <c r="C3662" s="5" t="s">
        <v>11</v>
      </c>
      <c r="D3662" s="5" t="s">
        <v>12</v>
      </c>
      <c r="E3662" s="5" t="s">
        <v>13</v>
      </c>
    </row>
    <row r="3663" spans="1:5" x14ac:dyDescent="0.25">
      <c r="A3663" s="5">
        <f>3655</f>
      </c>
      <c r="B3663" s="5" t="s">
        <v>3667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3668</v>
      </c>
      <c r="C3664" s="5" t="s">
        <v>11</v>
      </c>
      <c r="D3664" s="5" t="s">
        <v>12</v>
      </c>
      <c r="E3664" s="5" t="s">
        <v>13</v>
      </c>
    </row>
    <row r="3665" spans="1:5" x14ac:dyDescent="0.25">
      <c r="A3665" s="5">
        <f>3657</f>
      </c>
      <c r="B3665" s="5" t="s">
        <v>3669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3670</v>
      </c>
      <c r="C3666" s="5" t="s">
        <v>11</v>
      </c>
      <c r="D3666" s="5" t="s">
        <v>12</v>
      </c>
      <c r="E3666" s="5" t="s">
        <v>13</v>
      </c>
    </row>
    <row r="3667" spans="1:5" x14ac:dyDescent="0.25">
      <c r="A3667" s="5">
        <f>3659</f>
      </c>
      <c r="B3667" s="5" t="s">
        <v>3671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3672</v>
      </c>
      <c r="C3668" s="5" t="s">
        <v>11</v>
      </c>
      <c r="D3668" s="5" t="s">
        <v>12</v>
      </c>
      <c r="E3668" s="5" t="s">
        <v>13</v>
      </c>
    </row>
    <row r="3669" spans="1:5" x14ac:dyDescent="0.25">
      <c r="A3669" s="5">
        <f>3661</f>
      </c>
      <c r="B3669" s="5" t="s">
        <v>3673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3674</v>
      </c>
      <c r="C3670" s="5" t="s">
        <v>11</v>
      </c>
      <c r="D3670" s="5" t="s">
        <v>12</v>
      </c>
      <c r="E3670" s="5" t="s">
        <v>13</v>
      </c>
    </row>
    <row r="3671" spans="1:5" x14ac:dyDescent="0.25">
      <c r="A3671" s="5">
        <f>3663</f>
      </c>
      <c r="B3671" s="5" t="s">
        <v>3675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3676</v>
      </c>
      <c r="C3672" s="5" t="s">
        <v>11</v>
      </c>
      <c r="D3672" s="5" t="s">
        <v>12</v>
      </c>
      <c r="E3672" s="5" t="s">
        <v>13</v>
      </c>
    </row>
    <row r="3673" spans="1:5" x14ac:dyDescent="0.25">
      <c r="A3673" s="5">
        <f>3665</f>
      </c>
      <c r="B3673" s="5" t="s">
        <v>3677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3678</v>
      </c>
      <c r="C3674" s="5" t="s">
        <v>11</v>
      </c>
      <c r="D3674" s="5" t="s">
        <v>12</v>
      </c>
      <c r="E3674" s="5" t="s">
        <v>13</v>
      </c>
    </row>
    <row r="3675" spans="1:5" x14ac:dyDescent="0.25">
      <c r="A3675" s="5">
        <f>3667</f>
      </c>
      <c r="B3675" s="5" t="s">
        <v>3679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3680</v>
      </c>
      <c r="C3676" s="5" t="s">
        <v>11</v>
      </c>
      <c r="D3676" s="5" t="s">
        <v>12</v>
      </c>
      <c r="E3676" s="5" t="s">
        <v>13</v>
      </c>
    </row>
    <row r="3677" spans="1:5" x14ac:dyDescent="0.25">
      <c r="A3677" s="5">
        <f>3669</f>
      </c>
      <c r="B3677" s="5" t="s">
        <v>3681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3682</v>
      </c>
      <c r="C3678" s="5" t="s">
        <v>11</v>
      </c>
      <c r="D3678" s="5" t="s">
        <v>12</v>
      </c>
      <c r="E3678" s="5" t="s">
        <v>13</v>
      </c>
    </row>
    <row r="3679" spans="1:5" x14ac:dyDescent="0.25">
      <c r="A3679" s="5">
        <f>3671</f>
      </c>
      <c r="B3679" s="5" t="s">
        <v>3683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3684</v>
      </c>
      <c r="C3680" s="5" t="s">
        <v>11</v>
      </c>
      <c r="D3680" s="5" t="s">
        <v>12</v>
      </c>
      <c r="E3680" s="5" t="s">
        <v>13</v>
      </c>
    </row>
    <row r="3681" spans="1:5" x14ac:dyDescent="0.25">
      <c r="A3681" s="5">
        <f>3673</f>
      </c>
      <c r="B3681" s="5" t="s">
        <v>3685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3686</v>
      </c>
      <c r="C3682" s="5" t="s">
        <v>11</v>
      </c>
      <c r="D3682" s="5" t="s">
        <v>12</v>
      </c>
      <c r="E3682" s="5" t="s">
        <v>13</v>
      </c>
    </row>
    <row r="3683" spans="1:5" x14ac:dyDescent="0.25">
      <c r="A3683" s="5">
        <f>3675</f>
      </c>
      <c r="B3683" s="5" t="s">
        <v>3687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3688</v>
      </c>
      <c r="C3684" s="5" t="s">
        <v>11</v>
      </c>
      <c r="D3684" s="5" t="s">
        <v>12</v>
      </c>
      <c r="E3684" s="5" t="s">
        <v>13</v>
      </c>
    </row>
    <row r="3685" spans="1:5" x14ac:dyDescent="0.25">
      <c r="A3685" s="5">
        <f>3677</f>
      </c>
      <c r="B3685" s="5" t="s">
        <v>3689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3690</v>
      </c>
      <c r="C3686" s="5" t="s">
        <v>11</v>
      </c>
      <c r="D3686" s="5" t="s">
        <v>12</v>
      </c>
      <c r="E3686" s="5" t="s">
        <v>13</v>
      </c>
    </row>
    <row r="3687" spans="1:5" x14ac:dyDescent="0.25">
      <c r="A3687" s="5">
        <f>3679</f>
      </c>
      <c r="B3687" s="5" t="s">
        <v>3691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3692</v>
      </c>
      <c r="C3688" s="5" t="s">
        <v>11</v>
      </c>
      <c r="D3688" s="5" t="s">
        <v>12</v>
      </c>
      <c r="E3688" s="5" t="s">
        <v>13</v>
      </c>
    </row>
    <row r="3689" spans="1:5" x14ac:dyDescent="0.25">
      <c r="A3689" s="5">
        <f>3681</f>
      </c>
      <c r="B3689" s="5" t="s">
        <v>3693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3694</v>
      </c>
      <c r="C3690" s="5" t="s">
        <v>11</v>
      </c>
      <c r="D3690" s="5" t="s">
        <v>12</v>
      </c>
      <c r="E3690" s="5" t="s">
        <v>13</v>
      </c>
    </row>
    <row r="3691" spans="1:5" x14ac:dyDescent="0.25">
      <c r="A3691" s="5">
        <f>3683</f>
      </c>
      <c r="B3691" s="5" t="s">
        <v>3695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3696</v>
      </c>
      <c r="C3692" s="5" t="s">
        <v>11</v>
      </c>
      <c r="D3692" s="5" t="s">
        <v>12</v>
      </c>
      <c r="E3692" s="5" t="s">
        <v>13</v>
      </c>
    </row>
    <row r="3693" spans="1:5" x14ac:dyDescent="0.25">
      <c r="A3693" s="5">
        <f>3685</f>
      </c>
      <c r="B3693" s="5" t="s">
        <v>3697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3698</v>
      </c>
      <c r="C3694" s="5" t="s">
        <v>11</v>
      </c>
      <c r="D3694" s="5" t="s">
        <v>12</v>
      </c>
      <c r="E3694" s="5" t="s">
        <v>13</v>
      </c>
    </row>
    <row r="3695" spans="1:5" x14ac:dyDescent="0.25">
      <c r="A3695" s="5">
        <f>3687</f>
      </c>
      <c r="B3695" s="5" t="s">
        <v>3699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3700</v>
      </c>
      <c r="C3696" s="5" t="s">
        <v>11</v>
      </c>
      <c r="D3696" s="5" t="s">
        <v>12</v>
      </c>
      <c r="E3696" s="5" t="s">
        <v>13</v>
      </c>
    </row>
    <row r="3697" spans="1:5" x14ac:dyDescent="0.25">
      <c r="A3697" s="5">
        <f>3689</f>
      </c>
      <c r="B3697" s="5" t="s">
        <v>3701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3702</v>
      </c>
      <c r="C3698" s="5" t="s">
        <v>11</v>
      </c>
      <c r="D3698" s="5" t="s">
        <v>12</v>
      </c>
      <c r="E3698" s="5" t="s">
        <v>13</v>
      </c>
    </row>
    <row r="3699" spans="1:5" x14ac:dyDescent="0.25">
      <c r="A3699" s="5">
        <f>3691</f>
      </c>
      <c r="B3699" s="5" t="s">
        <v>3703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3704</v>
      </c>
      <c r="C3700" s="5" t="s">
        <v>11</v>
      </c>
      <c r="D3700" s="5" t="s">
        <v>12</v>
      </c>
      <c r="E3700" s="5" t="s">
        <v>13</v>
      </c>
    </row>
    <row r="3701" spans="1:5" x14ac:dyDescent="0.25">
      <c r="A3701" s="5">
        <f>3693</f>
      </c>
      <c r="B3701" s="5" t="s">
        <v>3705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3706</v>
      </c>
      <c r="C3702" s="5" t="s">
        <v>11</v>
      </c>
      <c r="D3702" s="5" t="s">
        <v>12</v>
      </c>
      <c r="E3702" s="5" t="s">
        <v>13</v>
      </c>
    </row>
    <row r="3703" spans="1:5" x14ac:dyDescent="0.25">
      <c r="A3703" s="5">
        <f>3695</f>
      </c>
      <c r="B3703" s="5" t="s">
        <v>3707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3708</v>
      </c>
      <c r="C3704" s="5" t="s">
        <v>11</v>
      </c>
      <c r="D3704" s="5" t="s">
        <v>12</v>
      </c>
      <c r="E3704" s="5" t="s">
        <v>13</v>
      </c>
    </row>
    <row r="3705" spans="1:5" x14ac:dyDescent="0.25">
      <c r="A3705" s="5">
        <f>3697</f>
      </c>
      <c r="B3705" s="5" t="s">
        <v>3709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3710</v>
      </c>
      <c r="C3706" s="5" t="s">
        <v>11</v>
      </c>
      <c r="D3706" s="5" t="s">
        <v>12</v>
      </c>
      <c r="E3706" s="5" t="s">
        <v>13</v>
      </c>
    </row>
    <row r="3707" spans="1:5" x14ac:dyDescent="0.25">
      <c r="A3707" s="5">
        <f>3699</f>
      </c>
      <c r="B3707" s="5" t="s">
        <v>3711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3712</v>
      </c>
      <c r="C3708" s="5" t="s">
        <v>11</v>
      </c>
      <c r="D3708" s="5" t="s">
        <v>12</v>
      </c>
      <c r="E3708" s="5" t="s">
        <v>13</v>
      </c>
    </row>
    <row r="3709" spans="1:5" x14ac:dyDescent="0.25">
      <c r="A3709" s="5">
        <f>3701</f>
      </c>
      <c r="B3709" s="5" t="s">
        <v>3713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3714</v>
      </c>
      <c r="C3710" s="5" t="s">
        <v>11</v>
      </c>
      <c r="D3710" s="5" t="s">
        <v>12</v>
      </c>
      <c r="E3710" s="5" t="s">
        <v>13</v>
      </c>
    </row>
    <row r="3711" spans="1:5" x14ac:dyDescent="0.25">
      <c r="A3711" s="5">
        <f>3703</f>
      </c>
      <c r="B3711" s="5" t="s">
        <v>3715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3716</v>
      </c>
      <c r="C3712" s="5" t="s">
        <v>11</v>
      </c>
      <c r="D3712" s="5" t="s">
        <v>12</v>
      </c>
      <c r="E3712" s="5" t="s">
        <v>13</v>
      </c>
    </row>
    <row r="3713" spans="1:5" x14ac:dyDescent="0.25">
      <c r="A3713" s="5">
        <f>3705</f>
      </c>
      <c r="B3713" s="5" t="s">
        <v>3717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3718</v>
      </c>
      <c r="C3714" s="5" t="s">
        <v>11</v>
      </c>
      <c r="D3714" s="5" t="s">
        <v>12</v>
      </c>
      <c r="E3714" s="5" t="s">
        <v>13</v>
      </c>
    </row>
    <row r="3715" spans="1:5" x14ac:dyDescent="0.25">
      <c r="A3715" s="5">
        <f>3707</f>
      </c>
      <c r="B3715" s="5" t="s">
        <v>3719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3720</v>
      </c>
      <c r="C3716" s="5" t="s">
        <v>11</v>
      </c>
      <c r="D3716" s="5" t="s">
        <v>12</v>
      </c>
      <c r="E3716" s="5" t="s">
        <v>13</v>
      </c>
    </row>
    <row r="3717" spans="1:5" x14ac:dyDescent="0.25">
      <c r="A3717" s="5">
        <f>3709</f>
      </c>
      <c r="B3717" s="5" t="s">
        <v>3721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3722</v>
      </c>
      <c r="C3718" s="5" t="s">
        <v>11</v>
      </c>
      <c r="D3718" s="5" t="s">
        <v>12</v>
      </c>
      <c r="E3718" s="5" t="s">
        <v>13</v>
      </c>
    </row>
    <row r="3719" spans="1:5" x14ac:dyDescent="0.25">
      <c r="A3719" s="5">
        <f>3711</f>
      </c>
      <c r="B3719" s="5" t="s">
        <v>3723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3724</v>
      </c>
      <c r="C3720" s="5" t="s">
        <v>11</v>
      </c>
      <c r="D3720" s="5" t="s">
        <v>12</v>
      </c>
      <c r="E3720" s="5" t="s">
        <v>13</v>
      </c>
    </row>
    <row r="3721" spans="1:5" x14ac:dyDescent="0.25">
      <c r="A3721" s="5">
        <f>3713</f>
      </c>
      <c r="B3721" s="5" t="s">
        <v>3725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3726</v>
      </c>
      <c r="C3722" s="5" t="s">
        <v>11</v>
      </c>
      <c r="D3722" s="5" t="s">
        <v>12</v>
      </c>
      <c r="E3722" s="5" t="s">
        <v>13</v>
      </c>
    </row>
    <row r="3723" spans="1:5" x14ac:dyDescent="0.25">
      <c r="A3723" s="5">
        <f>3715</f>
      </c>
      <c r="B3723" s="5" t="s">
        <v>3727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3728</v>
      </c>
      <c r="C3724" s="5" t="s">
        <v>11</v>
      </c>
      <c r="D3724" s="5" t="s">
        <v>12</v>
      </c>
      <c r="E3724" s="5" t="s">
        <v>13</v>
      </c>
    </row>
    <row r="3725" spans="1:5" x14ac:dyDescent="0.25">
      <c r="A3725" s="5">
        <f>3717</f>
      </c>
      <c r="B3725" s="5" t="s">
        <v>3729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3730</v>
      </c>
      <c r="C3726" s="5" t="s">
        <v>11</v>
      </c>
      <c r="D3726" s="5" t="s">
        <v>12</v>
      </c>
      <c r="E3726" s="5" t="s">
        <v>13</v>
      </c>
    </row>
    <row r="3727" spans="1:5" x14ac:dyDescent="0.25">
      <c r="A3727" s="5">
        <f>3719</f>
      </c>
      <c r="B3727" s="5" t="s">
        <v>3731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3732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3733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3734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3735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3736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3737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3738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3739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3740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3741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3742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3743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3744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3745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3746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3747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3748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3749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3750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3751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3752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3753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3754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3755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3756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3757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3758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3759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3760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3761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3762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3763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3764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3765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3766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3767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3768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3769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3770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3771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3772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3773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3774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3775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3776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3777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3778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3779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3780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3781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3782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3783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3784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3785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3786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3787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3788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3789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3790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3791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3792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3793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3794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3795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3796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3797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3798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3799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3800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3801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3802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3803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3804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3805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3806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3807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3808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3809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3810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3811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3812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3813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3814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3815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3816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3817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3818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3819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3820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3821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3822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3823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3824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3825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3826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3827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3828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3829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3830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3831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3832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3833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3834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3835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3836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3837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3838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3839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3840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3841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3842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3843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3844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3845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3846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3847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3848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3849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3850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3851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3852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3853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3854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3855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3856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3857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3858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3859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3860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3861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3862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3863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3864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3865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3866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3867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3868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3869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3870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3871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3872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3873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3874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3875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3876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3877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3878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3879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3880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3881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3882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3883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3884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3885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3886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3887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3888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3889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3890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3891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3892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3893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3894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3895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3896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3897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3898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3899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3900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3901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3902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3903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3904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3905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3906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3907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3908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3909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3910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3911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3912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3913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3914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3915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3916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3917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3918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3919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3920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3921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3922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3923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3924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3925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3926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3927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3928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3929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3930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3931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3932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3933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3934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3935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3936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3937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3938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3939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3940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3941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3942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3943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3944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3945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3946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3947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3948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3949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3950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3951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3952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3953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3954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3955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3956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3957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3958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3959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3960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3961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3962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3963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3964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3965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3966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3967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3968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3969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3970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3971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3972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3973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3974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3975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3976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3977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3978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3979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3980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3981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3982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3983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3984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3985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3986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3987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3988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3989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3990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3991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3992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3993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3994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3995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3996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3997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3998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3999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4000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4001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4002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4003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4004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4005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4006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4007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4008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4009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4010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4011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4012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4013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4014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4015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4016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4017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4018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4019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4020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4021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4022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4023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4024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4025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4026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4027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4028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4029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4030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4031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4032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4033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4034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4035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4036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4037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4038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4039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4040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4041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4042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4043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4044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4045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4046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4047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4048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4049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4050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4051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4052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4053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4054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4055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4056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4057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4058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4059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4060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4061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4062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4063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4064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4065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4066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4067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4068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4069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4070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4071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4072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4073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4074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4075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4076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4077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4078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4079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4080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4081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4082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4083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4084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4085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4086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4087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4088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4089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4090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4091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4092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4093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4094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4095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4096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4097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4098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4099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4100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4101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4102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4103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4104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4105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4106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4107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4108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4109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4110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4111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4112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4113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4114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4115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4116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4117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4118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4119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4120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4121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4122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4123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4124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4125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4126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4127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4128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4129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4130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4131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4132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4133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4134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4135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4136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4137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4138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4139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4140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4141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4142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4143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4144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4145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4146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4147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4148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4149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4150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4151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4152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4153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4154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4155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4156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4157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4158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4159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4160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4161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4162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4163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4164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4165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4166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4167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4168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4169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4170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4171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4172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4173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4174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4175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4176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4177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4178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4179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4180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4181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4182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4183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4184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4185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4186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4187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4188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4189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4190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4191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4192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4193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4194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4195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4196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4197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4198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4199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4200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4201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4202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4203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4204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4205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4206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4207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4208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4209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4210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4211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4212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4213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4214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4215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4216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4217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4218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4219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4220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4221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4222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4223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4224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4225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4226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4227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4228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4229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4230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4231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4232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4233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4234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4235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4236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4237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4238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4239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4240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4241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4242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4243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4244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4245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4246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4247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4248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4249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4250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4251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4252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4253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4254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4255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4256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4257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4258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4259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4260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4261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4262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4263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4264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4265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4266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4267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4268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4269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4270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4271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4272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4273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4274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4275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4276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4277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4278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4279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4280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4281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4282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4283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4284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4285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4286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4287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4288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4289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4290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4291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4292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4293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4294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4295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4296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4297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4298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4299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4300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4301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4302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4303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4304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4305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4306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4307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4308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4309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4310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4311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4312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4313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4314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4315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4316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4317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4318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4319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4320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4321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4322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4323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4324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4325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4326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4327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4328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4329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4330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4331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4332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4333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4334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4335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4336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4337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4338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4339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4340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4341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4342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4343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4344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4345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4346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4347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4348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4349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4350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4351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4352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4353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4354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4355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4356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4357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4358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4359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4360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4361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4362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4363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4364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4365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4366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4367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4368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4369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4370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4371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4372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4373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4374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4375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4376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4377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4378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4379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4380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4381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4382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4383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4384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4385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4386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4387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4388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4389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4390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4391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4392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4393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4394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4395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4396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4397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4398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4399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4400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4401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4402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4403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4404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4405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4406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4407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4408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4409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4410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4411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4412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4413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4414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4415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4416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4417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4418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4419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4420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4421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4422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4423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4424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4425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4426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4427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4428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4429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4430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4431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4432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4433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4434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4435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4436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4437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4438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4439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4440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4441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4442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4443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4444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4445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4446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4447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4448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4449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4450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4451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4452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4453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4454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4455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4456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4457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4458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4459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4460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4461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4462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4463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4464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4465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4466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4467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4468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4469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4470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4471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4472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4473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4474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4475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4476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4477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4478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4479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4480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4481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4482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4483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4484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4485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4486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4487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4488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4489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4490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4491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4492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4493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4494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4495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4496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4497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4498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4499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4500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4501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4502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4503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4504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4505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4506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4507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4508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4509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4510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4511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4512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4513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4514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4515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4516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4517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4518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4519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4520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4521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4522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4523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4524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4525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4526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4527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4528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4529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4530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4531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4532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4533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4534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4535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4536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4537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4538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4539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4540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4541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4542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4543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4544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4545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4546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4547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4548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4549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4550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4551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4552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4553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4554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4555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4556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4557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4558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4559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4560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4561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4562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4563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4564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4565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4566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4567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4568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4569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4570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4571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4572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4573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4574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4575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4576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4577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4578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4579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4580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4581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4582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4583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4584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4585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4586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4587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4588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4589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4590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4591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4592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4593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4594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4595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4596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4597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4598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4599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4600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4601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4602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4603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4604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4605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4606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4607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4608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4609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4610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4611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4612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4613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4614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4615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4616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4617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4618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4619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4620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4621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4622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4623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4624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4625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4626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4627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4628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4629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4630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4631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4632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4633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4634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4635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4636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4637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4638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4639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4640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4641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4642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4643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4644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4645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4646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4647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4648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4649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4650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4651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4652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4653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4654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4655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4656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4657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4658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4659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4660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4661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4662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4663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4664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4665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4666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4667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4668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4669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4670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4671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4672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4673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4674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4675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4676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4677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4678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4679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4680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4681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4682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4683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4684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4685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4686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4687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4688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4689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4690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4691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4692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4693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4694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4695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4696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4697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4698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4699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4700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4701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4702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4703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4704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4705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4706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4707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4708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4709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4710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4711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4712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4713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4714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4715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4716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4717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4718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4719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4720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4721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4722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4723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4724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4725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4726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4727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4728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4729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4730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4731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4732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4733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4734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4735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4736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4737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4738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4739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4740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4741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4742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4743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4744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4745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4746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4747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4748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4749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4750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4751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4752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4753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4754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4755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4756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4757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4758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4759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4760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4761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4762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4763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4764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4765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4766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4767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4768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4769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4770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4771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4772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4773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4774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4775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4776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4777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4778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4779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4780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4781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4782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4783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4784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4785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4786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4787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4788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4789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4790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4791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4792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4793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4794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4795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4796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4797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4798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4799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4800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4801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4802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4803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4804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4805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4806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4807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4808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4809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4810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4811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4812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4813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4814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4815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4816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4817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4818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4819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4820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4821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4822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4823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4824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4825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4826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4827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4828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4829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4830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4831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4832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4833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4834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4835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4836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4837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4838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4839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4840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4841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4842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4843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4844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4845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4846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4847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4848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4849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4850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4851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4852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4853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4854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4855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4856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4857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4858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4859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4860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4861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4862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4863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4864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4865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4866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4867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4868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4869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4870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4871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4872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4873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4874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4875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4876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4877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4878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4879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4880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4881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4882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4883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4884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4885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4886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4887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4888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4889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4890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4891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4892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4893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4894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4895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4896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4897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4898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4899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4900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4901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4902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4903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4904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4905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4906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4907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4908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4909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4910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4911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4912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4913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4914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4915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4916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4917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4918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4919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4920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4921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4922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4923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4924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4925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4926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4927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4928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4929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4930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4931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4932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4933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4934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4935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4936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4937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4938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4939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4940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4941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4942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4943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4944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4945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4946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4947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4948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4949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4950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4951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4952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4953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4954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4955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4956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4957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4958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4959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4960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4961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4962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4963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4964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4965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4966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4967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4968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4969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4970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4971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4972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4973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4974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4975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4976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4977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4978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4979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4980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4981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4982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4983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4984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4985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4986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4987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4988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4989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4990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4991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4992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4993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4994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4995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4996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4997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4998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4999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5000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5001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5002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5003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5004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5005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5006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5007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5008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5009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5010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5011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5012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5013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5014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5015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5016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5017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5018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5019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5020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5021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5022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5023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5024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5025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5026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5027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5028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5029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5030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5031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5032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5033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5034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5035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5036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5037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5038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5039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5040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5041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5042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5043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5044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5045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5046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5047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5048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5049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5050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5051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5052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5053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5054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5055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5056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5057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5058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5059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5060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5061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5062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5063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5064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5065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5066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5067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5068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5069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5070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5071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5072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5073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5074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5075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5076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5077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5078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5079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5080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5081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5082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5083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5084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5085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5086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5087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5088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5089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5090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5091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5092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5093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5094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5095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5096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5097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5098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5099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5100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5101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5102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5103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5104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5105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5106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5107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5108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5109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5110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5111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5112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5113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5114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5115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5116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5117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5118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5119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5120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5121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5122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5123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5124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5125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5126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5127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5128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5129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5130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5131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5132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5133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5134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5135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5136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5137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5138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5139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5140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5141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5142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5143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5144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5145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5146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5147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5148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5149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5150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5151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5152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5153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5154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5155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5156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5157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5158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5159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5160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5161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5162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5163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5164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5165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5166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5167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5168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5169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5170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5171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5172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5173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5174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5175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5176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5177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5178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5179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5180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5181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5182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5183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5184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5185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5186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5187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5188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5189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5190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5191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5192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5193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5194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5195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5196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5197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5198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5199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5200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5201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5202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5203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5204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5205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5206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5207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5208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5209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5210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5211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5212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5213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5214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5215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5216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5217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5218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5219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5220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5221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5222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5223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5224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5225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5226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5227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5228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5229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5230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5231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5232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5233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5234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5235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5236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5237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5238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5239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5240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5241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5242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5243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5244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5245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5246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5247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5248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5249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5250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5251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5252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5253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5254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5255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5256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5257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5258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5259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5260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5261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5262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5263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5264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5265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5266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5267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5268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5269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5270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5271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5272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5273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5274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5275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5276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5277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5278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5279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5280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5281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5282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5283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5284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5285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5286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5287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5288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5289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5290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5291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5292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5293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5294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5295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5296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5297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5298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5299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5300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5301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5302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5303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5304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5305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5306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5307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5308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5309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5310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5311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5312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5313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5314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5315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5316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5317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5318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5319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5320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5321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5322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5323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5324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5325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5326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5327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5328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5329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5330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5331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5332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5333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5334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5335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5336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5337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5338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5339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5340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5341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5342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5343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5344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5345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5346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5347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5348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5349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5350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5351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5352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5353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5354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5355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5356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5357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5358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5359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5360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5361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5362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5363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5364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5365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5366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5367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5368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5369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5370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5371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5372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5373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5374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5375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5376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5377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5378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5379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5380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5381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5382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5383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5384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5385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5386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5387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5388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5389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5390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5391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5392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5393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5394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5395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5396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5397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5398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5399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5400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5401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5402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5403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5404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5405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5406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5407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5408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5409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5410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5411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5412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5413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5414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5415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5416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5417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5418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5419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5420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5421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5422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5423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5424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5425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5426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5427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5428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5429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5430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5431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5432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5433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5434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5435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5436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5437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5438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5439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5440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5441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5442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5443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5444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5445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5446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5447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5448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5449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5450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5451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5452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5453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5454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5455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5456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5457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5458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5459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5460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5461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5462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5463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5464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5465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5466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5467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5468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5469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5470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5471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5472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5473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5474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5475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5476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5477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5478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5479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5480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5481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5482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5483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5484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5485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5486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5487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5488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5489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5490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5491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5492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5493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5494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5495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5496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5497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5498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5499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5500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5501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5502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5503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5504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5505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5506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5507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5508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5509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5510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5511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5512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5513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5514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5515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5516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5517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5518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5519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5520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5521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5522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5523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5524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5525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5526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5527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5528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5529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5530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5531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5532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5533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5534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5535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5536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5537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5538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5539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5540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5541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5542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5543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5544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5545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5546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5547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5548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5549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5550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5551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5552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5553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5554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5555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5556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5557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5558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5559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5560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5561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5562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5563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5564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5565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5566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5567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5568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5569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5570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5571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5572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5573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5574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5575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5576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5577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5578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5579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5580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5581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5582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5583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5584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5585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5586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5587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5588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5589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5590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5591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5592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5593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5594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5595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5596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5597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5598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5599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5600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5601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5602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5603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5604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5605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5606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5607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5608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5609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5610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5611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5612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5613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5614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5615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5616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5617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5618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5619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5620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5621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5622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5623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5624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5625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5626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5627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5628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5629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5630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5631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5632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5633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5634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5635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5636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5637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5638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5639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5640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5641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5642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5643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5644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5645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5646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5647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5648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5649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5650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5651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5652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5653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5654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5655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5656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5657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5658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5659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5660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5661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5662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5663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5664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5665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5666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5667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5668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5669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5670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5671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5672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5673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5674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5675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5676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5677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5678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5679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5680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5681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5682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5683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5684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5685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5686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5687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5688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5689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5690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5691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5692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5693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5694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5695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5696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5697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5698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5699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5700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5701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5702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5703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5704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5705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5706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5707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5708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5709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5710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5711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5712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5713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5714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5715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5716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5717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5718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5719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5720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5721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5722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5723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5724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5725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5726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5727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5728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5729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5730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5731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5732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5733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5734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5735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5736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5737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5738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5739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5740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5741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5742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5743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5744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5745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5746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5747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5748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5749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5750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5751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5752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5753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5754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5755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5756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5757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5758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5759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5760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5761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5762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5763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5764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5765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5766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5767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5768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5769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5770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5771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5772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5773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5774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5775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5776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5777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5778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5779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5780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5781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5782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5783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5784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5785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5786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5787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5788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5789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5790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5791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5792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5793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5794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5795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5796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5797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5798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5799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5800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5801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5802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5803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5804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5805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5806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5807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5808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5809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5810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5811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5812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5813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5814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5815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5816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5817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5818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5819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5820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5821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5822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5823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5824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5825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5826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5827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5828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5829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5830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5831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5832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5833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5834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5835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5836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5837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5838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5839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5840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5841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5842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5843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5844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5845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5846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5847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5848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5849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5850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5851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5852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5853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5854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5855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5856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5857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5858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5859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5860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5861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5862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5863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5864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5865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5866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5867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5868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5869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5870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5871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5872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5873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5874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5875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5876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5877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5878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5879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5880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5881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5882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5883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5884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5885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5886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5887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5888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5889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5890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5891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5892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5893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5894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5895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5896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5897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5898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5899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5900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5901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5902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5903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5904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5905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5906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5907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5908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5909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5910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5911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5912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5913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5914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5915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5916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5917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5918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5919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5920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5921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5922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5923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5924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5925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5926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5927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5928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5929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5930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5931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5932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5933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5934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5935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5936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5937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5938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5939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5940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5941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5942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5943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5944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5945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5946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5947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5948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5949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5950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5951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5952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5953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5954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5955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5956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5957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5958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5959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5960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5961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5962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5963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5964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5965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5966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5967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5968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5969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5970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5971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5972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5973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5974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5975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5976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5977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5978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5979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5980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5981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5982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5983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5984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5985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5986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5987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5988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5989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5990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5991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5992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5993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5994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5995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5996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5997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5998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5999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6000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6001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6002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6003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6004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6005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6006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6007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6008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6009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6010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6011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6012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6013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6014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6015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6016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6017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6018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6019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6020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6021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6022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6023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6024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6025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6026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6027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6028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6029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6030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6031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6032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6033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6034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6035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6036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6037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6038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6039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6040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6041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6042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6043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6044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6045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6046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6047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6048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6049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6050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6051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6052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6053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6054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6055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6056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6057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6058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6059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6060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6061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6062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6063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6064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6065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6066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6067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6068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6069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6070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6071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6072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6073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6074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6075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6076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6077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6078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6079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6080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6081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6082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6083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6084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6085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6086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6087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6088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6089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6090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6091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6092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6093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6094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6095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6096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6097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6098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6099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6100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6101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6102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6103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6104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6105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6106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6107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6108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6109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6110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6111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6112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6113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6114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6115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6116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6117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6118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6119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6120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6121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6122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6123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6124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6125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6126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6127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6128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6129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6130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6131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6132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6133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6134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6135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6136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6137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6138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6139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6140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6141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6142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6143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6144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6145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6146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6147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6148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6149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6150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6151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6152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6153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6154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6155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6156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6157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6158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6159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6160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6161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6162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6163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6164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6165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6166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6167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6168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6169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6170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6171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6172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6173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6174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6175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6176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6177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6178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6179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6180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6181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6182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6183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6184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6185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6186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6187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6188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6189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6190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6191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6192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6193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6194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6195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6196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6197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6198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6199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6200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6201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6202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6203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6204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6205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6206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6207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6208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6209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6210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6211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6212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6213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6214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6215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6216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6217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6218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6219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6220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6221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6222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6223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6224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6225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6226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6227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6228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6229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6230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6231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6232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6233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6234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6235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6236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6237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6238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6239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6240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6241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6242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6243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6244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6245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6246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6247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6248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6249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6250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6251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6252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6253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6254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6255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6256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6257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6258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6259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6260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6261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6262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6263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6264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6265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6266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6267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6268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6269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6270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6271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6272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6273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6274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6275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6276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6277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6278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6279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6280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6281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6282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6283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6284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6285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6286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6287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6288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6289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6290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6291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6292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6293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6294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6295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6296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6297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6298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6299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6300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6301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6302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6303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6304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6305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6306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6307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6308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6309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6310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6311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6312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6313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6314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6315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6316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6317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6318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6319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6320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6321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6322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6323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6324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6325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6326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6327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6328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6329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6330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6331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6332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6333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6334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6335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6336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6337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6338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6339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6340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6341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6342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6343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6344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6345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6346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6347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6348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6349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6350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6351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6352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6353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6354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6355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6356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6357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6358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6359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6360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6361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6362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6363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6364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6365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6366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6367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6368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6369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6370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6371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6372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6373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6374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6375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6376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6377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6378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6379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6380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6381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6382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6383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6384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6385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6386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6387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6388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6389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6390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6391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6392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6393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6394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6395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6396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6397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6398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6399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6400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6401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6402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6403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6404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6405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6406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6407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6408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6409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6410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6411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6412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6413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6414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6415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6416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6417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6418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6419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6420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6421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6422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6423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6424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6425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6426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6427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6428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6429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6430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6431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6432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6433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6434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6435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6436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6437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6438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6439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6440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6441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6442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6443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6444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6445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6446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6447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6448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6449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6450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6451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6452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6453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6454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6455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6456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6457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6458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6459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6460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6461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6462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6463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6464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6465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6466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6467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6468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6469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6470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6471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6472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6473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6474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6475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6476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6477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6478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6479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6480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6481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6482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6483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6484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6485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6486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6487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6488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6489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6490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6491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6492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6493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6494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6495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6496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6497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6498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6499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6500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6501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6502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6503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6504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6505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6506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6507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6508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6509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6510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6511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6512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6513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6514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6515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6516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6517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6518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6519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6520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6521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6522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6523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6524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6525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6526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6527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6528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6529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6530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6531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6532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6533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6534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6535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6536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6537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6538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6539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6540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6541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6542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6543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6544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6544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6545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6546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6547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6548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6549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6550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6551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6552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6553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6554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6555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6556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6557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6558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6559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6560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6561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6562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6563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6564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6565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6566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6567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6568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6569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6570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6571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6572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6573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6574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6575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6576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6577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6578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6579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6580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6581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6582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6583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6584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6585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6586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6587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6588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6589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6590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6591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6592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6593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6594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6595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6596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6597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6598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6599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6600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6601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6602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6603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6604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6605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6606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6607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6608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6609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6610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6611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6612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6613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6614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6615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6616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6617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6618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6619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6620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6621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6622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6623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6624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6625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6626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6627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6628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6629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6630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6631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6632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6633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6634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6635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6636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6637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6638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6639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6640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6641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6642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6643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6644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6645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6646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6647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6648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6649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6650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6651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6652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6653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6654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6655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6656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6657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6658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6659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6660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6661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6662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6663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6664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6665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6666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6667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6668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6669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6670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6671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6672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6673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6674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6675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6676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6677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6678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6679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6680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6681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6682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6683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6684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6685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6686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6687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6688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6689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6690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6691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6692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6693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6694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6695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6696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6697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6698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6699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6700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6701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6702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6703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6704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6705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6706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6707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6708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6709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6710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6711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6712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6713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6714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6715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6716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6717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6718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6719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6720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6721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6722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6723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6724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6725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6726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6727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6728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6729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6730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6731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6732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6733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6734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6735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6736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6737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6738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6739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6740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6741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6742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6743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6744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6745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6746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6747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6748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6749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6750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6751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6752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6753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6754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6755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6756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6757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6758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6759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6760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6761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6762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6763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6764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6765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6766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6767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6768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6769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6770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6771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6772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6773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6774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6775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6776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6777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6778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6779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6780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6781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6782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6783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6784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6785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6786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6787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6788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6789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6790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6791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6792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6793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6794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6795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6796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6797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6798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6799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6800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6801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6802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6803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6804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6805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6806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6807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6808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6809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6810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6811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6812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6813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6814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6815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6816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6817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6818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6819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6820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6821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6822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6823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6824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6825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6826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6827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6828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6829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6830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6831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6832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6833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6834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6835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6836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6837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6838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6839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6840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6841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6842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6843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6844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6845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6846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6847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6848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6849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6850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6851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6852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6853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6854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6855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6856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6857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6858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6859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6860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6861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6862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6863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6864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6865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6866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6867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6868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6869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6870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6871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6872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6873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6874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6875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6876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6877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6878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6879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6880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6881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6882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6883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6884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6885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6886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6887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6888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6889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6890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6891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6892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6893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6894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6895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6896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6897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6898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6899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6900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6901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6902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6903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6904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6905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6906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6907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6908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6909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6910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6911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6912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6913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6914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6915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6916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6917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6918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6919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6920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6921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6922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6923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6924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6925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6926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6927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6928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6929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6930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6931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6932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6933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6934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6935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6936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6937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6938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6939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6940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6941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6942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6943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6944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6945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6946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6947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6948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6949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6950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6951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6952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6953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6954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6955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6956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6957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6958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6959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6960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6961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6962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6963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6964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6965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6966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6967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6968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6969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6970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6971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6972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6973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6974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6975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6976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6977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6978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6979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6980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6981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6982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6983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6984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6985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6986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6987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6988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6989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6990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6991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6992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6993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6994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6995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6996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6997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6998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6999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7000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7001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7002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7003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7004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7005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7006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7007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7008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7009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7010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7011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7012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7013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7014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7015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7016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7017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7018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7019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7020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7021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7022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7023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7024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7025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7026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7027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7028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7029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7030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7031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7032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7033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7034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7035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7036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7037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7038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7039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7040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7041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7042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7043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7044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7045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7046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7047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7048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7049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7050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7051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7052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7053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7054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7055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7056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7057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7058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7059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7060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7061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7062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7063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7064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7065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7066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7067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7068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7069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7070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7071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7072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7073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7074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7075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7076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7077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7078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7079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7080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7081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7082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7083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7084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7085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7086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7087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7088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7089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7090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7091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7092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7093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7094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7095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7096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7097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7098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7099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7100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7101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7102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7103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7104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7105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7106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7107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7108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7109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7110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7111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7112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7113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7114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7115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7116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7117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7118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7119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7120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7121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7122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7123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7124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7125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7126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7127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7128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7129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7130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7131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7132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7133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7134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7135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7136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7137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7138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7139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7140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7141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7142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7143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7144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7145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7146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7147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7148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7149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7150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7151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7152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7153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7154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7155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7156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7157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7158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7159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7160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7161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7162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7163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7164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7165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7166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7167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7168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7169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7170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7171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7172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7173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7174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7175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7176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7177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7178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7179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7180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7181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7182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7183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7184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7185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7186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7187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7188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7189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7190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7191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7192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7193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7194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7195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7196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7197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7198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7199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7200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7201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7202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7203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7204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7205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7206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7207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7208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7209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7210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7211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7212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7213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7214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7215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7216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7217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7218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7219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7220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7221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7222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7223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7224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7225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7226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7227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7228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7229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7230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7231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7232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7233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7234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7235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7236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7237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7238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7239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7240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7241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7242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7243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7244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7245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7246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7247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7248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7249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7250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7251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7252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7253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7254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7255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7256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7257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7258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7259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7260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7261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7262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7263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7264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7265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7266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7267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7268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7269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7270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7271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7272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7273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7274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7275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7276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7277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7278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7279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7280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7281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7282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7283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7284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7285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7286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7287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7288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7289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7290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7291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7292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7293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7294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7295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7296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7297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7298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7299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7300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7301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7302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7303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7304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7305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7306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7307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7308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7309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7310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7311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7312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7313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7314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7315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7316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7317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7318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7319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7320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7321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7322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7323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7324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7325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7326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7327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7328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7329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7330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7331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7332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7333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7334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7335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7336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7337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7338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7339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7340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7341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7342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7343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7344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7345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7346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7347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7348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7349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7350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7351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7352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7353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7354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7355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7356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7357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7358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7359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7360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7361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7362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7363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7364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7365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7366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7367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7368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7369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7370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7371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7372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7373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7374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7375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7376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7377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7378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7379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7380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7381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7382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7383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7384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7385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7386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7387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7388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7389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7390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7391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7392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7393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7394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7395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7396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7397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7398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7399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7400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7401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7402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7403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7404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7405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7406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7407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7408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7409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7410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7411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7412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7413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7414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7415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7416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7417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7418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7419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7420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7421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7422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7423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7424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7425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7426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7427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7428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7429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7430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7431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7432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7433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7434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7435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7436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7437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7438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7439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7440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7441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7442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7443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7444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7445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7446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7447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7448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7449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7450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7451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7452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7453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7454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7455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7456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7457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7458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7459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7460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7461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7462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7463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7464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7465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7466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7467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7468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7469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7470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7471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7472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7473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7474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7475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7476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7477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7478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7479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7480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7481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7482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7483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7484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7485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7486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7487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7488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7489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7490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7491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7492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7493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7494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7495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7496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7497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7498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7499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7500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7501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7502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7503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7504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7505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7506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7507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7508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7509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7510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7511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7512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7513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7514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7515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7516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7517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7518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7519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7520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7521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7522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7523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7524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7525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7526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7527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7528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7529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7530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7531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7532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7533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7534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7535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7536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7537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7538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7539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7540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7541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7542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7543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7544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7545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7546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7547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7548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7549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7550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7551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7552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7553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7554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7555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7556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7557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7558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7559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7560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7561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7562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7563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7564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7565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7566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7567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7568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7569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7570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7571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7572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7573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7574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7575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7576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7577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7578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7579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7580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7581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7582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7583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7584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7585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7586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7587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7588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7589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7590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7591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7592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7593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7594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7595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7596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7597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7598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7599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7600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7601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7602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7603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7604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7605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7606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7607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7608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7609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7610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7611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7612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7613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7614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7615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7616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7617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7618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7619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7620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7621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7622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7623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7624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7625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7626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7627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7628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7629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7630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7631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7632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7633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7634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7635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7636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7637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7638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7639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7640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7641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7642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7643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7644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7645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7646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7647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7648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7649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7650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7651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7652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7653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7654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7655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7656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7657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7658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7659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7660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7661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7662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7663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7664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7665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7666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7667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7668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7669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7670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7671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7672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7673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7674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7675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7676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7677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7678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7679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7680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7681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7682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7683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7684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7685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7686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7687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7688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7689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7690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7691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7692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7693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7694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7695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7696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7697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7698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7699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7700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7701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7702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7703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7704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7705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7706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7707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7708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7709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7710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7711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7712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7713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7714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7715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7716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7717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7718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7719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7720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7721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7722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7723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7724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7725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7726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7727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7728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7729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7730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7731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7732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7733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7734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7735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7736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7737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7738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7739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7740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7741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7742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7743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7744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7745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7746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7747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7748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7749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7750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7751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7752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7753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7754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7755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7756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7757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7758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7759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7760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7761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7762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7763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7764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7765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7766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7767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7768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7769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7770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7771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7772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7773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7774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7775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>
        <f>7765</f>
      </c>
      <c r="B7773" s="5" t="s">
        <v>7776</v>
      </c>
      <c r="C7773" s="5" t="s">
        <v>11</v>
      </c>
      <c r="D7773" s="5" t="s">
        <v>12</v>
      </c>
      <c r="E7773" s="5" t="s">
        <v>13</v>
      </c>
    </row>
    <row r="7774" spans="1:5" x14ac:dyDescent="0.25">
      <c r="A7774" s="5">
        <f>7766</f>
      </c>
      <c r="B7774" s="5" t="s">
        <v>7777</v>
      </c>
      <c r="C7774" s="5" t="s">
        <v>11</v>
      </c>
      <c r="D7774" s="5" t="s">
        <v>12</v>
      </c>
      <c r="E7774" s="5" t="s">
        <v>13</v>
      </c>
    </row>
    <row r="7775" spans="1:5" x14ac:dyDescent="0.25">
      <c r="A7775" s="5">
        <f>7767</f>
      </c>
      <c r="B7775" s="5" t="s">
        <v>7778</v>
      </c>
      <c r="C7775" s="5" t="s">
        <v>11</v>
      </c>
      <c r="D7775" s="5" t="s">
        <v>12</v>
      </c>
      <c r="E7775" s="5" t="s">
        <v>13</v>
      </c>
    </row>
    <row r="7776" spans="1:5" x14ac:dyDescent="0.25">
      <c r="A7776" s="5">
        <f>7768</f>
      </c>
      <c r="B7776" s="5" t="s">
        <v>7779</v>
      </c>
      <c r="C7776" s="5" t="s">
        <v>11</v>
      </c>
      <c r="D7776" s="5" t="s">
        <v>12</v>
      </c>
      <c r="E7776" s="5" t="s">
        <v>13</v>
      </c>
    </row>
    <row r="7777" spans="1:5" x14ac:dyDescent="0.25">
      <c r="A7777" s="5">
        <f>7769</f>
      </c>
      <c r="B7777" s="5" t="s">
        <v>7780</v>
      </c>
      <c r="C7777" s="5" t="s">
        <v>11</v>
      </c>
      <c r="D7777" s="5" t="s">
        <v>12</v>
      </c>
      <c r="E7777" s="5" t="s">
        <v>13</v>
      </c>
    </row>
    <row r="7778" spans="1:5" x14ac:dyDescent="0.25">
      <c r="A7778" s="5">
        <f>7770</f>
      </c>
      <c r="B7778" s="5" t="s">
        <v>7781</v>
      </c>
      <c r="C7778" s="5" t="s">
        <v>11</v>
      </c>
      <c r="D7778" s="5" t="s">
        <v>12</v>
      </c>
      <c r="E7778" s="5" t="s">
        <v>13</v>
      </c>
    </row>
    <row r="7779" spans="1:5" x14ac:dyDescent="0.25">
      <c r="A7779" s="5">
        <f>7771</f>
      </c>
      <c r="B7779" s="5" t="s">
        <v>7782</v>
      </c>
      <c r="C7779" s="5" t="s">
        <v>11</v>
      </c>
      <c r="D7779" s="5" t="s">
        <v>12</v>
      </c>
      <c r="E7779" s="5" t="s">
        <v>13</v>
      </c>
    </row>
    <row r="7780" spans="1:5" x14ac:dyDescent="0.25">
      <c r="A7780" s="5">
        <f>7772</f>
      </c>
      <c r="B7780" s="5" t="s">
        <v>7783</v>
      </c>
      <c r="C7780" s="5" t="s">
        <v>11</v>
      </c>
      <c r="D7780" s="5" t="s">
        <v>12</v>
      </c>
      <c r="E7780" s="5" t="s">
        <v>13</v>
      </c>
    </row>
    <row r="7781" spans="1:5" x14ac:dyDescent="0.25">
      <c r="A7781" s="5">
        <f>7773</f>
      </c>
      <c r="B7781" s="5" t="s">
        <v>7784</v>
      </c>
      <c r="C7781" s="5" t="s">
        <v>11</v>
      </c>
      <c r="D7781" s="5" t="s">
        <v>12</v>
      </c>
      <c r="E7781" s="5" t="s">
        <v>13</v>
      </c>
    </row>
    <row r="7782" spans="1:5" x14ac:dyDescent="0.25">
      <c r="A7782" s="5">
        <f>7774</f>
      </c>
      <c r="B7782" s="5" t="s">
        <v>7785</v>
      </c>
      <c r="C7782" s="5" t="s">
        <v>11</v>
      </c>
      <c r="D7782" s="5" t="s">
        <v>12</v>
      </c>
      <c r="E7782" s="5" t="s">
        <v>13</v>
      </c>
    </row>
    <row r="7783" spans="1:5" x14ac:dyDescent="0.25">
      <c r="A7783" s="5">
        <f>7775</f>
      </c>
      <c r="B7783" s="5" t="s">
        <v>7786</v>
      </c>
      <c r="C7783" s="5" t="s">
        <v>11</v>
      </c>
      <c r="D7783" s="5" t="s">
        <v>12</v>
      </c>
      <c r="E7783" s="5" t="s">
        <v>13</v>
      </c>
    </row>
    <row r="7784" spans="1:5" x14ac:dyDescent="0.25">
      <c r="A7784" s="5">
        <f>7776</f>
      </c>
      <c r="B7784" s="5" t="s">
        <v>7787</v>
      </c>
      <c r="C7784" s="5" t="s">
        <v>11</v>
      </c>
      <c r="D7784" s="5" t="s">
        <v>12</v>
      </c>
      <c r="E7784" s="5" t="s">
        <v>13</v>
      </c>
    </row>
    <row r="7785" spans="1:5" x14ac:dyDescent="0.25">
      <c r="A7785" s="5">
        <f>7777</f>
      </c>
      <c r="B7785" s="5" t="s">
        <v>7788</v>
      </c>
      <c r="C7785" s="5" t="s">
        <v>11</v>
      </c>
      <c r="D7785" s="5" t="s">
        <v>12</v>
      </c>
      <c r="E7785" s="5" t="s">
        <v>13</v>
      </c>
    </row>
    <row r="7786" spans="1:5" x14ac:dyDescent="0.25">
      <c r="A7786" s="5">
        <f>7778</f>
      </c>
      <c r="B7786" s="5" t="s">
        <v>7789</v>
      </c>
      <c r="C7786" s="5" t="s">
        <v>11</v>
      </c>
      <c r="D7786" s="5" t="s">
        <v>12</v>
      </c>
      <c r="E7786" s="5" t="s">
        <v>13</v>
      </c>
    </row>
    <row r="7787" spans="1:5" x14ac:dyDescent="0.25">
      <c r="A7787" s="5">
        <f>7779</f>
      </c>
      <c r="B7787" s="5" t="s">
        <v>7790</v>
      </c>
      <c r="C7787" s="5" t="s">
        <v>11</v>
      </c>
      <c r="D7787" s="5" t="s">
        <v>12</v>
      </c>
      <c r="E7787" s="5" t="s">
        <v>13</v>
      </c>
    </row>
    <row r="7788" spans="1:5" x14ac:dyDescent="0.25">
      <c r="A7788" s="5">
        <f>7780</f>
      </c>
      <c r="B7788" s="5" t="s">
        <v>7791</v>
      </c>
      <c r="C7788" s="5" t="s">
        <v>11</v>
      </c>
      <c r="D7788" s="5" t="s">
        <v>12</v>
      </c>
      <c r="E7788" s="5" t="s">
        <v>13</v>
      </c>
    </row>
    <row r="7789" spans="1:5" x14ac:dyDescent="0.25">
      <c r="A7789" s="5">
        <f>7781</f>
      </c>
      <c r="B7789" s="5" t="s">
        <v>7792</v>
      </c>
      <c r="C7789" s="5" t="s">
        <v>11</v>
      </c>
      <c r="D7789" s="5" t="s">
        <v>12</v>
      </c>
      <c r="E7789" s="5" t="s">
        <v>13</v>
      </c>
    </row>
    <row r="7790" spans="1:5" x14ac:dyDescent="0.25">
      <c r="A7790" s="5">
        <f>7782</f>
      </c>
      <c r="B7790" s="5" t="s">
        <v>7793</v>
      </c>
      <c r="C7790" s="5" t="s">
        <v>11</v>
      </c>
      <c r="D7790" s="5" t="s">
        <v>12</v>
      </c>
      <c r="E7790" s="5" t="s">
        <v>13</v>
      </c>
    </row>
    <row r="7791" spans="1:5" x14ac:dyDescent="0.25">
      <c r="A7791" s="5">
        <f>7783</f>
      </c>
      <c r="B7791" s="5" t="s">
        <v>7794</v>
      </c>
      <c r="C7791" s="5" t="s">
        <v>11</v>
      </c>
      <c r="D7791" s="5" t="s">
        <v>12</v>
      </c>
      <c r="E7791" s="5" t="s">
        <v>13</v>
      </c>
    </row>
    <row r="7792" spans="1:5" x14ac:dyDescent="0.25">
      <c r="A7792" s="5">
        <f>7784</f>
      </c>
      <c r="B7792" s="5" t="s">
        <v>7795</v>
      </c>
      <c r="C7792" s="5" t="s">
        <v>11</v>
      </c>
      <c r="D7792" s="5" t="s">
        <v>12</v>
      </c>
      <c r="E7792" s="5" t="s">
        <v>13</v>
      </c>
    </row>
    <row r="7793" spans="1:5" x14ac:dyDescent="0.25">
      <c r="A7793" s="5">
        <f>7785</f>
      </c>
      <c r="B7793" s="5" t="s">
        <v>7796</v>
      </c>
      <c r="C7793" s="5" t="s">
        <v>11</v>
      </c>
      <c r="D7793" s="5" t="s">
        <v>12</v>
      </c>
      <c r="E7793" s="5" t="s">
        <v>13</v>
      </c>
    </row>
    <row r="7794" spans="1:5" x14ac:dyDescent="0.25">
      <c r="A7794" s="5">
        <f>7786</f>
      </c>
      <c r="B7794" s="5" t="s">
        <v>7797</v>
      </c>
      <c r="C7794" s="5" t="s">
        <v>11</v>
      </c>
      <c r="D7794" s="5" t="s">
        <v>12</v>
      </c>
      <c r="E7794" s="5" t="s">
        <v>13</v>
      </c>
    </row>
    <row r="7795" spans="1:5" x14ac:dyDescent="0.25">
      <c r="A7795" s="5">
        <f>7787</f>
      </c>
      <c r="B7795" s="5" t="s">
        <v>7798</v>
      </c>
      <c r="C7795" s="5" t="s">
        <v>11</v>
      </c>
      <c r="D7795" s="5" t="s">
        <v>12</v>
      </c>
      <c r="E7795" s="5" t="s">
        <v>13</v>
      </c>
    </row>
    <row r="7796" spans="1:5" x14ac:dyDescent="0.25">
      <c r="A7796" s="5">
        <f>7788</f>
      </c>
      <c r="B7796" s="5" t="s">
        <v>7799</v>
      </c>
      <c r="C7796" s="5" t="s">
        <v>11</v>
      </c>
      <c r="D7796" s="5" t="s">
        <v>12</v>
      </c>
      <c r="E7796" s="5" t="s">
        <v>13</v>
      </c>
    </row>
    <row r="7797" spans="1:5" x14ac:dyDescent="0.25">
      <c r="A7797" s="5">
        <f>7789</f>
      </c>
      <c r="B7797" s="5" t="s">
        <v>7800</v>
      </c>
      <c r="C7797" s="5" t="s">
        <v>11</v>
      </c>
      <c r="D7797" s="5" t="s">
        <v>12</v>
      </c>
      <c r="E7797" s="5" t="s">
        <v>13</v>
      </c>
    </row>
    <row r="7798" spans="1:5" x14ac:dyDescent="0.25">
      <c r="A7798" s="5">
        <f>7790</f>
      </c>
      <c r="B7798" s="5" t="s">
        <v>7801</v>
      </c>
      <c r="C7798" s="5" t="s">
        <v>11</v>
      </c>
      <c r="D7798" s="5" t="s">
        <v>12</v>
      </c>
      <c r="E7798" s="5" t="s">
        <v>13</v>
      </c>
    </row>
    <row r="7799" spans="1:5" x14ac:dyDescent="0.25">
      <c r="A7799" s="5">
        <f>7791</f>
      </c>
      <c r="B7799" s="5" t="s">
        <v>7802</v>
      </c>
      <c r="C7799" s="5" t="s">
        <v>11</v>
      </c>
      <c r="D7799" s="5" t="s">
        <v>12</v>
      </c>
      <c r="E7799" s="5" t="s">
        <v>13</v>
      </c>
    </row>
    <row r="7800" spans="1:5" x14ac:dyDescent="0.25">
      <c r="A7800" s="5">
        <f>7792</f>
      </c>
      <c r="B7800" s="5" t="s">
        <v>7803</v>
      </c>
      <c r="C7800" s="5" t="s">
        <v>11</v>
      </c>
      <c r="D7800" s="5" t="s">
        <v>12</v>
      </c>
      <c r="E7800" s="5" t="s">
        <v>13</v>
      </c>
    </row>
    <row r="7801" spans="1:5" x14ac:dyDescent="0.25">
      <c r="A7801" s="5">
        <f>7793</f>
      </c>
      <c r="B7801" s="5" t="s">
        <v>7804</v>
      </c>
      <c r="C7801" s="5" t="s">
        <v>11</v>
      </c>
      <c r="D7801" s="5" t="s">
        <v>12</v>
      </c>
      <c r="E7801" s="5" t="s">
        <v>13</v>
      </c>
    </row>
    <row r="7802" spans="1:5" x14ac:dyDescent="0.25">
      <c r="A7802" s="5">
        <f>7794</f>
      </c>
      <c r="B7802" s="5" t="s">
        <v>7805</v>
      </c>
      <c r="C7802" s="5" t="s">
        <v>11</v>
      </c>
      <c r="D7802" s="5" t="s">
        <v>12</v>
      </c>
      <c r="E7802" s="5" t="s">
        <v>13</v>
      </c>
    </row>
    <row r="7803" spans="1:5" x14ac:dyDescent="0.25">
      <c r="A7803" s="5">
        <f>7795</f>
      </c>
      <c r="B7803" s="5" t="s">
        <v>7806</v>
      </c>
      <c r="C7803" s="5" t="s">
        <v>11</v>
      </c>
      <c r="D7803" s="5" t="s">
        <v>12</v>
      </c>
      <c r="E7803" s="5" t="s">
        <v>13</v>
      </c>
    </row>
    <row r="7804" spans="1:5" x14ac:dyDescent="0.25">
      <c r="A7804" s="5">
        <f>7796</f>
      </c>
      <c r="B7804" s="5" t="s">
        <v>7807</v>
      </c>
      <c r="C7804" s="5" t="s">
        <v>11</v>
      </c>
      <c r="D7804" s="5" t="s">
        <v>12</v>
      </c>
      <c r="E7804" s="5" t="s">
        <v>13</v>
      </c>
    </row>
    <row r="7805" spans="1:5" x14ac:dyDescent="0.25">
      <c r="A7805" s="5">
        <f>7797</f>
      </c>
      <c r="B7805" s="5" t="s">
        <v>7808</v>
      </c>
      <c r="C7805" s="5" t="s">
        <v>11</v>
      </c>
      <c r="D7805" s="5" t="s">
        <v>12</v>
      </c>
      <c r="E7805" s="5" t="s">
        <v>13</v>
      </c>
    </row>
    <row r="7806" spans="1:5" x14ac:dyDescent="0.25">
      <c r="A7806" s="5">
        <f>7798</f>
      </c>
      <c r="B7806" s="5" t="s">
        <v>7809</v>
      </c>
      <c r="C7806" s="5" t="s">
        <v>11</v>
      </c>
      <c r="D7806" s="5" t="s">
        <v>12</v>
      </c>
      <c r="E7806" s="5" t="s">
        <v>13</v>
      </c>
    </row>
    <row r="7807" spans="1:5" x14ac:dyDescent="0.25">
      <c r="A7807" s="5">
        <f>7799</f>
      </c>
      <c r="B7807" s="5" t="s">
        <v>7810</v>
      </c>
      <c r="C7807" s="5" t="s">
        <v>11</v>
      </c>
      <c r="D7807" s="5" t="s">
        <v>12</v>
      </c>
      <c r="E7807" s="5" t="s">
        <v>13</v>
      </c>
    </row>
    <row r="7808" spans="1:5" x14ac:dyDescent="0.25">
      <c r="A7808" s="5">
        <f>7800</f>
      </c>
      <c r="B7808" s="5" t="s">
        <v>7811</v>
      </c>
      <c r="C7808" s="5" t="s">
        <v>11</v>
      </c>
      <c r="D7808" s="5" t="s">
        <v>12</v>
      </c>
      <c r="E7808" s="5" t="s">
        <v>13</v>
      </c>
    </row>
    <row r="7809" spans="1:5" x14ac:dyDescent="0.25">
      <c r="A7809" s="5">
        <f>7801</f>
      </c>
      <c r="B7809" s="5" t="s">
        <v>7812</v>
      </c>
      <c r="C7809" s="5" t="s">
        <v>11</v>
      </c>
      <c r="D7809" s="5" t="s">
        <v>12</v>
      </c>
      <c r="E7809" s="5" t="s">
        <v>13</v>
      </c>
    </row>
    <row r="7810" spans="1:5" x14ac:dyDescent="0.25">
      <c r="A7810" s="5">
        <f>7802</f>
      </c>
      <c r="B7810" s="5" t="s">
        <v>7813</v>
      </c>
      <c r="C7810" s="5" t="s">
        <v>11</v>
      </c>
      <c r="D7810" s="5" t="s">
        <v>12</v>
      </c>
      <c r="E7810" s="5" t="s">
        <v>13</v>
      </c>
    </row>
    <row r="7811" spans="1:5" x14ac:dyDescent="0.25">
      <c r="A7811" s="5">
        <f>7803</f>
      </c>
      <c r="B7811" s="5" t="s">
        <v>7814</v>
      </c>
      <c r="C7811" s="5" t="s">
        <v>11</v>
      </c>
      <c r="D7811" s="5" t="s">
        <v>12</v>
      </c>
      <c r="E7811" s="5" t="s">
        <v>13</v>
      </c>
    </row>
    <row r="7812" spans="1:5" x14ac:dyDescent="0.25">
      <c r="A7812" s="5">
        <f>7804</f>
      </c>
      <c r="B7812" s="5" t="s">
        <v>7815</v>
      </c>
      <c r="C7812" s="5" t="s">
        <v>11</v>
      </c>
      <c r="D7812" s="5" t="s">
        <v>12</v>
      </c>
      <c r="E7812" s="5" t="s">
        <v>13</v>
      </c>
    </row>
    <row r="7813" spans="1:5" x14ac:dyDescent="0.25">
      <c r="A7813" s="5">
        <f>7805</f>
      </c>
      <c r="B7813" s="5" t="s">
        <v>7816</v>
      </c>
      <c r="C7813" s="5" t="s">
        <v>11</v>
      </c>
      <c r="D7813" s="5" t="s">
        <v>12</v>
      </c>
      <c r="E7813" s="5" t="s">
        <v>13</v>
      </c>
    </row>
    <row r="7814" spans="1:5" x14ac:dyDescent="0.25">
      <c r="A7814" s="5">
        <f>7806</f>
      </c>
      <c r="B7814" s="5" t="s">
        <v>7817</v>
      </c>
      <c r="C7814" s="5" t="s">
        <v>11</v>
      </c>
      <c r="D7814" s="5" t="s">
        <v>12</v>
      </c>
      <c r="E7814" s="5" t="s">
        <v>13</v>
      </c>
    </row>
    <row r="7815" spans="1:5" x14ac:dyDescent="0.25">
      <c r="A7815" s="5">
        <f>7807</f>
      </c>
      <c r="B7815" s="5" t="s">
        <v>7818</v>
      </c>
      <c r="C7815" s="5" t="s">
        <v>11</v>
      </c>
      <c r="D7815" s="5" t="s">
        <v>12</v>
      </c>
      <c r="E7815" s="5" t="s">
        <v>13</v>
      </c>
    </row>
    <row r="7816" spans="1:5" x14ac:dyDescent="0.25">
      <c r="A7816" s="5">
        <f>7808</f>
      </c>
      <c r="B7816" s="5" t="s">
        <v>7819</v>
      </c>
      <c r="C7816" s="5" t="s">
        <v>11</v>
      </c>
      <c r="D7816" s="5" t="s">
        <v>12</v>
      </c>
      <c r="E7816" s="5" t="s">
        <v>13</v>
      </c>
    </row>
    <row r="7817" spans="1:5" x14ac:dyDescent="0.25">
      <c r="A7817" s="5">
        <f>7809</f>
      </c>
      <c r="B7817" s="5" t="s">
        <v>7820</v>
      </c>
      <c r="C7817" s="5" t="s">
        <v>11</v>
      </c>
      <c r="D7817" s="5" t="s">
        <v>12</v>
      </c>
      <c r="E7817" s="5" t="s">
        <v>13</v>
      </c>
    </row>
    <row r="7818" spans="1:5" x14ac:dyDescent="0.25">
      <c r="A7818" s="5">
        <f>7810</f>
      </c>
      <c r="B7818" s="5" t="s">
        <v>7821</v>
      </c>
      <c r="C7818" s="5" t="s">
        <v>11</v>
      </c>
      <c r="D7818" s="5" t="s">
        <v>12</v>
      </c>
      <c r="E7818" s="5" t="s">
        <v>13</v>
      </c>
    </row>
    <row r="7819" spans="1:5" x14ac:dyDescent="0.25">
      <c r="A7819" s="5">
        <f>7811</f>
      </c>
      <c r="B7819" s="5" t="s">
        <v>7822</v>
      </c>
      <c r="C7819" s="5" t="s">
        <v>11</v>
      </c>
      <c r="D7819" s="5" t="s">
        <v>12</v>
      </c>
      <c r="E7819" s="5" t="s">
        <v>13</v>
      </c>
    </row>
    <row r="7820" spans="1:5" x14ac:dyDescent="0.25">
      <c r="A7820" s="5">
        <f>7812</f>
      </c>
      <c r="B7820" s="5" t="s">
        <v>7823</v>
      </c>
      <c r="C7820" s="5" t="s">
        <v>11</v>
      </c>
      <c r="D7820" s="5" t="s">
        <v>12</v>
      </c>
      <c r="E7820" s="5" t="s">
        <v>13</v>
      </c>
    </row>
    <row r="7821" spans="1:5" x14ac:dyDescent="0.25">
      <c r="A7821" s="5">
        <f>7813</f>
      </c>
      <c r="B7821" s="5" t="s">
        <v>7824</v>
      </c>
      <c r="C7821" s="5" t="s">
        <v>11</v>
      </c>
      <c r="D7821" s="5" t="s">
        <v>12</v>
      </c>
      <c r="E7821" s="5" t="s">
        <v>13</v>
      </c>
    </row>
    <row r="7822" spans="1:5" x14ac:dyDescent="0.25">
      <c r="A7822" s="5">
        <f>7814</f>
      </c>
      <c r="B7822" s="5" t="s">
        <v>7825</v>
      </c>
      <c r="C7822" s="5" t="s">
        <v>11</v>
      </c>
      <c r="D7822" s="5" t="s">
        <v>12</v>
      </c>
      <c r="E7822" s="5" t="s">
        <v>13</v>
      </c>
    </row>
    <row r="7823" spans="1:5" x14ac:dyDescent="0.25">
      <c r="A7823" s="5">
        <f>7815</f>
      </c>
      <c r="B7823" s="5" t="s">
        <v>7826</v>
      </c>
      <c r="C7823" s="5" t="s">
        <v>11</v>
      </c>
      <c r="D7823" s="5" t="s">
        <v>12</v>
      </c>
      <c r="E7823" s="5" t="s">
        <v>13</v>
      </c>
    </row>
    <row r="7824" spans="1:5" x14ac:dyDescent="0.25">
      <c r="A7824" s="5">
        <f>7816</f>
      </c>
      <c r="B7824" s="5" t="s">
        <v>7827</v>
      </c>
      <c r="C7824" s="5" t="s">
        <v>11</v>
      </c>
      <c r="D7824" s="5" t="s">
        <v>12</v>
      </c>
      <c r="E7824" s="5" t="s">
        <v>13</v>
      </c>
    </row>
    <row r="7825" spans="1:5" x14ac:dyDescent="0.25">
      <c r="A7825" s="5">
        <f>7817</f>
      </c>
      <c r="B7825" s="5" t="s">
        <v>7828</v>
      </c>
      <c r="C7825" s="5" t="s">
        <v>11</v>
      </c>
      <c r="D7825" s="5" t="s">
        <v>12</v>
      </c>
      <c r="E7825" s="5" t="s">
        <v>13</v>
      </c>
    </row>
    <row r="7826" spans="1:5" x14ac:dyDescent="0.25">
      <c r="A7826" s="5">
        <f>7818</f>
      </c>
      <c r="B7826" s="5" t="s">
        <v>7829</v>
      </c>
      <c r="C7826" s="5" t="s">
        <v>11</v>
      </c>
      <c r="D7826" s="5" t="s">
        <v>12</v>
      </c>
      <c r="E7826" s="5" t="s">
        <v>13</v>
      </c>
    </row>
    <row r="7827" spans="1:5" x14ac:dyDescent="0.25">
      <c r="A7827" s="5">
        <f>7819</f>
      </c>
      <c r="B7827" s="5" t="s">
        <v>7830</v>
      </c>
      <c r="C7827" s="5" t="s">
        <v>11</v>
      </c>
      <c r="D7827" s="5" t="s">
        <v>12</v>
      </c>
      <c r="E7827" s="5" t="s">
        <v>13</v>
      </c>
    </row>
    <row r="7828" spans="1:5" x14ac:dyDescent="0.25">
      <c r="A7828" s="5">
        <f>7820</f>
      </c>
      <c r="B7828" s="5" t="s">
        <v>7831</v>
      </c>
      <c r="C7828" s="5" t="s">
        <v>11</v>
      </c>
      <c r="D7828" s="5" t="s">
        <v>12</v>
      </c>
      <c r="E7828" s="5" t="s">
        <v>13</v>
      </c>
    </row>
    <row r="7829" spans="1:5" x14ac:dyDescent="0.25">
      <c r="A7829" s="5">
        <f>7821</f>
      </c>
      <c r="B7829" s="5" t="s">
        <v>7832</v>
      </c>
      <c r="C7829" s="5" t="s">
        <v>11</v>
      </c>
      <c r="D7829" s="5" t="s">
        <v>12</v>
      </c>
      <c r="E7829" s="5" t="s">
        <v>13</v>
      </c>
    </row>
    <row r="7830" spans="1:5" x14ac:dyDescent="0.25">
      <c r="A7830" s="5">
        <f>7822</f>
      </c>
      <c r="B7830" s="5" t="s">
        <v>7833</v>
      </c>
      <c r="C7830" s="5" t="s">
        <v>11</v>
      </c>
      <c r="D7830" s="5" t="s">
        <v>12</v>
      </c>
      <c r="E7830" s="5" t="s">
        <v>13</v>
      </c>
    </row>
    <row r="7831" spans="1:5" x14ac:dyDescent="0.25">
      <c r="A7831" s="5">
        <f>7823</f>
      </c>
      <c r="B7831" s="5" t="s">
        <v>7834</v>
      </c>
      <c r="C7831" s="5" t="s">
        <v>11</v>
      </c>
      <c r="D7831" s="5" t="s">
        <v>12</v>
      </c>
      <c r="E7831" s="5" t="s">
        <v>13</v>
      </c>
    </row>
    <row r="7832" spans="1:5" x14ac:dyDescent="0.25">
      <c r="A7832" s="5">
        <f>7824</f>
      </c>
      <c r="B7832" s="5" t="s">
        <v>7835</v>
      </c>
      <c r="C7832" s="5" t="s">
        <v>11</v>
      </c>
      <c r="D7832" s="5" t="s">
        <v>12</v>
      </c>
      <c r="E7832" s="5" t="s">
        <v>13</v>
      </c>
    </row>
    <row r="7833" spans="1:5" x14ac:dyDescent="0.25">
      <c r="A7833" s="5">
        <f>7825</f>
      </c>
      <c r="B7833" s="5" t="s">
        <v>7836</v>
      </c>
      <c r="C7833" s="5" t="s">
        <v>11</v>
      </c>
      <c r="D7833" s="5" t="s">
        <v>12</v>
      </c>
      <c r="E7833" s="5" t="s">
        <v>13</v>
      </c>
    </row>
    <row r="7834" spans="1:5" x14ac:dyDescent="0.25">
      <c r="A7834" s="5">
        <f>7826</f>
      </c>
      <c r="B7834" s="5" t="s">
        <v>7837</v>
      </c>
      <c r="C7834" s="5" t="s">
        <v>11</v>
      </c>
      <c r="D7834" s="5" t="s">
        <v>12</v>
      </c>
      <c r="E7834" s="5" t="s">
        <v>13</v>
      </c>
    </row>
    <row r="7835" spans="1:5" x14ac:dyDescent="0.25">
      <c r="A7835" s="5">
        <f>7827</f>
      </c>
      <c r="B7835" s="5" t="s">
        <v>7838</v>
      </c>
      <c r="C7835" s="5" t="s">
        <v>11</v>
      </c>
      <c r="D7835" s="5" t="s">
        <v>12</v>
      </c>
      <c r="E7835" s="5" t="s">
        <v>13</v>
      </c>
    </row>
    <row r="7836" spans="1:5" x14ac:dyDescent="0.25">
      <c r="A7836" s="5">
        <f>7828</f>
      </c>
      <c r="B7836" s="5" t="s">
        <v>7839</v>
      </c>
      <c r="C7836" s="5" t="s">
        <v>11</v>
      </c>
      <c r="D7836" s="5" t="s">
        <v>12</v>
      </c>
      <c r="E7836" s="5" t="s">
        <v>13</v>
      </c>
    </row>
    <row r="7837" spans="1:5" x14ac:dyDescent="0.25">
      <c r="A7837" s="5">
        <f>7829</f>
      </c>
      <c r="B7837" s="5" t="s">
        <v>7840</v>
      </c>
      <c r="C7837" s="5" t="s">
        <v>11</v>
      </c>
      <c r="D7837" s="5" t="s">
        <v>12</v>
      </c>
      <c r="E7837" s="5" t="s">
        <v>13</v>
      </c>
    </row>
    <row r="7838" spans="1:5" x14ac:dyDescent="0.25">
      <c r="A7838" s="5">
        <f>7830</f>
      </c>
      <c r="B7838" s="5" t="s">
        <v>7841</v>
      </c>
      <c r="C7838" s="5" t="s">
        <v>11</v>
      </c>
      <c r="D7838" s="5" t="s">
        <v>12</v>
      </c>
      <c r="E7838" s="5" t="s">
        <v>13</v>
      </c>
    </row>
    <row r="7839" spans="1:5" x14ac:dyDescent="0.25">
      <c r="A7839" s="5">
        <f>7831</f>
      </c>
      <c r="B7839" s="5" t="s">
        <v>7842</v>
      </c>
      <c r="C7839" s="5" t="s">
        <v>11</v>
      </c>
      <c r="D7839" s="5" t="s">
        <v>12</v>
      </c>
      <c r="E7839" s="5" t="s">
        <v>13</v>
      </c>
    </row>
    <row r="7840" spans="1:5" x14ac:dyDescent="0.25">
      <c r="A7840" s="5">
        <f>7832</f>
      </c>
      <c r="B7840" s="5" t="s">
        <v>7843</v>
      </c>
      <c r="C7840" s="5" t="s">
        <v>11</v>
      </c>
      <c r="D7840" s="5" t="s">
        <v>12</v>
      </c>
      <c r="E7840" s="5" t="s">
        <v>13</v>
      </c>
    </row>
    <row r="7841" spans="1:5" x14ac:dyDescent="0.25">
      <c r="A7841" s="5">
        <f>7833</f>
      </c>
      <c r="B7841" s="5" t="s">
        <v>7844</v>
      </c>
      <c r="C7841" s="5" t="s">
        <v>11</v>
      </c>
      <c r="D7841" s="5" t="s">
        <v>12</v>
      </c>
      <c r="E7841" s="5" t="s">
        <v>13</v>
      </c>
    </row>
    <row r="7842" spans="1:5" x14ac:dyDescent="0.25">
      <c r="A7842" s="5">
        <f>7834</f>
      </c>
      <c r="B7842" s="5" t="s">
        <v>7845</v>
      </c>
      <c r="C7842" s="5" t="s">
        <v>11</v>
      </c>
      <c r="D7842" s="5" t="s">
        <v>12</v>
      </c>
      <c r="E7842" s="5" t="s">
        <v>13</v>
      </c>
    </row>
    <row r="7843" spans="1:5" x14ac:dyDescent="0.25">
      <c r="A7843" s="5">
        <f>7835</f>
      </c>
      <c r="B7843" s="5" t="s">
        <v>7846</v>
      </c>
      <c r="C7843" s="5" t="s">
        <v>11</v>
      </c>
      <c r="D7843" s="5" t="s">
        <v>12</v>
      </c>
      <c r="E7843" s="5" t="s">
        <v>13</v>
      </c>
    </row>
    <row r="7844" spans="1:5" x14ac:dyDescent="0.25">
      <c r="A7844" s="5">
        <f>7836</f>
      </c>
      <c r="B7844" s="5" t="s">
        <v>7847</v>
      </c>
      <c r="C7844" s="5" t="s">
        <v>11</v>
      </c>
      <c r="D7844" s="5" t="s">
        <v>12</v>
      </c>
      <c r="E7844" s="5" t="s">
        <v>13</v>
      </c>
    </row>
    <row r="7845" spans="1:5" x14ac:dyDescent="0.25">
      <c r="A7845" s="5">
        <f>7837</f>
      </c>
      <c r="B7845" s="5" t="s">
        <v>7848</v>
      </c>
      <c r="C7845" s="5" t="s">
        <v>11</v>
      </c>
      <c r="D7845" s="5" t="s">
        <v>12</v>
      </c>
      <c r="E7845" s="5" t="s">
        <v>13</v>
      </c>
    </row>
    <row r="7846" spans="1:5" x14ac:dyDescent="0.25">
      <c r="A7846" s="5">
        <f>7838</f>
      </c>
      <c r="B7846" s="5" t="s">
        <v>7849</v>
      </c>
      <c r="C7846" s="5" t="s">
        <v>11</v>
      </c>
      <c r="D7846" s="5" t="s">
        <v>12</v>
      </c>
      <c r="E7846" s="5" t="s">
        <v>13</v>
      </c>
    </row>
    <row r="7847" spans="1:5" x14ac:dyDescent="0.25">
      <c r="A7847" s="5">
        <f>7839</f>
      </c>
      <c r="B7847" s="5" t="s">
        <v>7850</v>
      </c>
      <c r="C7847" s="5" t="s">
        <v>11</v>
      </c>
      <c r="D7847" s="5" t="s">
        <v>12</v>
      </c>
      <c r="E7847" s="5" t="s">
        <v>13</v>
      </c>
    </row>
    <row r="7848" spans="1:5" x14ac:dyDescent="0.25">
      <c r="A7848" s="5">
        <f>7840</f>
      </c>
      <c r="B7848" s="5" t="s">
        <v>7851</v>
      </c>
      <c r="C7848" s="5" t="s">
        <v>11</v>
      </c>
      <c r="D7848" s="5" t="s">
        <v>12</v>
      </c>
      <c r="E7848" s="5" t="s">
        <v>13</v>
      </c>
    </row>
    <row r="7849" spans="1:5" x14ac:dyDescent="0.25">
      <c r="A7849" s="5">
        <f>7841</f>
      </c>
      <c r="B7849" s="5" t="s">
        <v>7852</v>
      </c>
      <c r="C7849" s="5" t="s">
        <v>11</v>
      </c>
      <c r="D7849" s="5" t="s">
        <v>12</v>
      </c>
      <c r="E7849" s="5" t="s">
        <v>13</v>
      </c>
    </row>
    <row r="7850" spans="1:5" x14ac:dyDescent="0.25">
      <c r="A7850" s="5">
        <f>7842</f>
      </c>
      <c r="B7850" s="5" t="s">
        <v>7853</v>
      </c>
      <c r="C7850" s="5" t="s">
        <v>11</v>
      </c>
      <c r="D7850" s="5" t="s">
        <v>12</v>
      </c>
      <c r="E7850" s="5" t="s">
        <v>13</v>
      </c>
    </row>
    <row r="7851" spans="1:5" x14ac:dyDescent="0.25">
      <c r="A7851" s="5">
        <f>7843</f>
      </c>
      <c r="B7851" s="5" t="s">
        <v>7854</v>
      </c>
      <c r="C7851" s="5" t="s">
        <v>11</v>
      </c>
      <c r="D7851" s="5" t="s">
        <v>12</v>
      </c>
      <c r="E7851" s="5" t="s">
        <v>13</v>
      </c>
    </row>
    <row r="7852" spans="1:5" x14ac:dyDescent="0.25">
      <c r="A7852" s="5">
        <f>7844</f>
      </c>
      <c r="B7852" s="5" t="s">
        <v>7855</v>
      </c>
      <c r="C7852" s="5" t="s">
        <v>11</v>
      </c>
      <c r="D7852" s="5" t="s">
        <v>12</v>
      </c>
      <c r="E7852" s="5" t="s">
        <v>13</v>
      </c>
    </row>
    <row r="7853" spans="1:5" x14ac:dyDescent="0.25">
      <c r="A7853" s="5">
        <f>7845</f>
      </c>
      <c r="B7853" s="5" t="s">
        <v>7856</v>
      </c>
      <c r="C7853" s="5" t="s">
        <v>11</v>
      </c>
      <c r="D7853" s="5" t="s">
        <v>12</v>
      </c>
      <c r="E7853" s="5" t="s">
        <v>13</v>
      </c>
    </row>
    <row r="7854" spans="1:5" x14ac:dyDescent="0.25">
      <c r="A7854" s="5">
        <f>7846</f>
      </c>
      <c r="B7854" s="5" t="s">
        <v>7857</v>
      </c>
      <c r="C7854" s="5" t="s">
        <v>11</v>
      </c>
      <c r="D7854" s="5" t="s">
        <v>12</v>
      </c>
      <c r="E7854" s="5" t="s">
        <v>13</v>
      </c>
    </row>
    <row r="7855" spans="1:5" x14ac:dyDescent="0.25">
      <c r="A7855" s="5">
        <f>7847</f>
      </c>
      <c r="B7855" s="5" t="s">
        <v>7858</v>
      </c>
      <c r="C7855" s="5" t="s">
        <v>11</v>
      </c>
      <c r="D7855" s="5" t="s">
        <v>12</v>
      </c>
      <c r="E7855" s="5" t="s">
        <v>13</v>
      </c>
    </row>
    <row r="7856" spans="1:5" x14ac:dyDescent="0.25">
      <c r="A7856" s="5">
        <f>7848</f>
      </c>
      <c r="B7856" s="5" t="s">
        <v>7859</v>
      </c>
      <c r="C7856" s="5" t="s">
        <v>11</v>
      </c>
      <c r="D7856" s="5" t="s">
        <v>12</v>
      </c>
      <c r="E7856" s="5" t="s">
        <v>13</v>
      </c>
    </row>
    <row r="7857" spans="1:5" x14ac:dyDescent="0.25">
      <c r="A7857" s="5">
        <f>7849</f>
      </c>
      <c r="B7857" s="5" t="s">
        <v>7860</v>
      </c>
      <c r="C7857" s="5" t="s">
        <v>11</v>
      </c>
      <c r="D7857" s="5" t="s">
        <v>12</v>
      </c>
      <c r="E7857" s="5" t="s">
        <v>13</v>
      </c>
    </row>
    <row r="7858" spans="1:5" x14ac:dyDescent="0.25">
      <c r="A7858" s="5">
        <f>7850</f>
      </c>
      <c r="B7858" s="5" t="s">
        <v>7861</v>
      </c>
      <c r="C7858" s="5" t="s">
        <v>11</v>
      </c>
      <c r="D7858" s="5" t="s">
        <v>12</v>
      </c>
      <c r="E7858" s="5" t="s">
        <v>13</v>
      </c>
    </row>
    <row r="7859" spans="1:5" x14ac:dyDescent="0.25">
      <c r="A7859" s="5">
        <f>7851</f>
      </c>
      <c r="B7859" s="5" t="s">
        <v>7862</v>
      </c>
      <c r="C7859" s="5" t="s">
        <v>11</v>
      </c>
      <c r="D7859" s="5" t="s">
        <v>12</v>
      </c>
      <c r="E7859" s="5" t="s">
        <v>13</v>
      </c>
    </row>
    <row r="7860" spans="1:5" x14ac:dyDescent="0.25">
      <c r="A7860" s="5">
        <f>7852</f>
      </c>
      <c r="B7860" s="5" t="s">
        <v>7863</v>
      </c>
      <c r="C7860" s="5" t="s">
        <v>11</v>
      </c>
      <c r="D7860" s="5" t="s">
        <v>12</v>
      </c>
      <c r="E7860" s="5" t="s">
        <v>13</v>
      </c>
    </row>
    <row r="7861" spans="1:5" x14ac:dyDescent="0.25">
      <c r="A7861" s="5">
        <f>7853</f>
      </c>
      <c r="B7861" s="5" t="s">
        <v>7864</v>
      </c>
      <c r="C7861" s="5" t="s">
        <v>11</v>
      </c>
      <c r="D7861" s="5" t="s">
        <v>12</v>
      </c>
      <c r="E7861" s="5" t="s">
        <v>13</v>
      </c>
    </row>
    <row r="7862" spans="1:5" x14ac:dyDescent="0.25">
      <c r="A7862" s="5">
        <f>7854</f>
      </c>
      <c r="B7862" s="5" t="s">
        <v>7865</v>
      </c>
      <c r="C7862" s="5" t="s">
        <v>11</v>
      </c>
      <c r="D7862" s="5" t="s">
        <v>12</v>
      </c>
      <c r="E7862" s="5" t="s">
        <v>13</v>
      </c>
    </row>
    <row r="7863" spans="1:5" x14ac:dyDescent="0.25">
      <c r="A7863" s="5">
        <f>7855</f>
      </c>
      <c r="B7863" s="5" t="s">
        <v>7866</v>
      </c>
      <c r="C7863" s="5" t="s">
        <v>11</v>
      </c>
      <c r="D7863" s="5" t="s">
        <v>12</v>
      </c>
      <c r="E7863" s="5" t="s">
        <v>13</v>
      </c>
    </row>
    <row r="7864" spans="1:5" x14ac:dyDescent="0.25">
      <c r="A7864" s="5">
        <f>7856</f>
      </c>
      <c r="B7864" s="5" t="s">
        <v>7867</v>
      </c>
      <c r="C7864" s="5" t="s">
        <v>11</v>
      </c>
      <c r="D7864" s="5" t="s">
        <v>12</v>
      </c>
      <c r="E7864" s="5" t="s">
        <v>13</v>
      </c>
    </row>
    <row r="7865" spans="1:5" x14ac:dyDescent="0.25">
      <c r="A7865" s="5">
        <f>7857</f>
      </c>
      <c r="B7865" s="5" t="s">
        <v>7868</v>
      </c>
      <c r="C7865" s="5" t="s">
        <v>11</v>
      </c>
      <c r="D7865" s="5" t="s">
        <v>12</v>
      </c>
      <c r="E7865" s="5" t="s">
        <v>13</v>
      </c>
    </row>
    <row r="7866" spans="1:5" x14ac:dyDescent="0.25">
      <c r="A7866" s="5">
        <f>7858</f>
      </c>
      <c r="B7866" s="5" t="s">
        <v>7869</v>
      </c>
      <c r="C7866" s="5" t="s">
        <v>11</v>
      </c>
      <c r="D7866" s="5" t="s">
        <v>12</v>
      </c>
      <c r="E7866" s="5" t="s">
        <v>13</v>
      </c>
    </row>
    <row r="7867" spans="1:5" x14ac:dyDescent="0.25">
      <c r="A7867" s="5">
        <f>7859</f>
      </c>
      <c r="B7867" s="5" t="s">
        <v>7870</v>
      </c>
      <c r="C7867" s="5" t="s">
        <v>11</v>
      </c>
      <c r="D7867" s="5" t="s">
        <v>12</v>
      </c>
      <c r="E7867" s="5" t="s">
        <v>13</v>
      </c>
    </row>
    <row r="7868" spans="1:5" x14ac:dyDescent="0.25">
      <c r="A7868" s="5">
        <f>7860</f>
      </c>
      <c r="B7868" s="5" t="s">
        <v>7871</v>
      </c>
      <c r="C7868" s="5" t="s">
        <v>11</v>
      </c>
      <c r="D7868" s="5" t="s">
        <v>12</v>
      </c>
      <c r="E7868" s="5" t="s">
        <v>13</v>
      </c>
    </row>
    <row r="7869" spans="1:5" x14ac:dyDescent="0.25">
      <c r="A7869" s="5">
        <f>7861</f>
      </c>
      <c r="B7869" s="5" t="s">
        <v>7872</v>
      </c>
      <c r="C7869" s="5" t="s">
        <v>11</v>
      </c>
      <c r="D7869" s="5" t="s">
        <v>12</v>
      </c>
      <c r="E7869" s="5" t="s">
        <v>13</v>
      </c>
    </row>
    <row r="7870" spans="1:5" x14ac:dyDescent="0.25">
      <c r="A7870" s="5">
        <f>7862</f>
      </c>
      <c r="B7870" s="5" t="s">
        <v>7873</v>
      </c>
      <c r="C7870" s="5" t="s">
        <v>11</v>
      </c>
      <c r="D7870" s="5" t="s">
        <v>12</v>
      </c>
      <c r="E7870" s="5" t="s">
        <v>13</v>
      </c>
    </row>
    <row r="7871" spans="1:5" x14ac:dyDescent="0.25">
      <c r="A7871" s="5">
        <f>7863</f>
      </c>
      <c r="B7871" s="5" t="s">
        <v>7874</v>
      </c>
      <c r="C7871" s="5" t="s">
        <v>11</v>
      </c>
      <c r="D7871" s="5" t="s">
        <v>12</v>
      </c>
      <c r="E7871" s="5" t="s">
        <v>13</v>
      </c>
    </row>
    <row r="7872" spans="1:5" x14ac:dyDescent="0.25">
      <c r="A7872" s="5">
        <f>7864</f>
      </c>
      <c r="B7872" s="5" t="s">
        <v>7875</v>
      </c>
      <c r="C7872" s="5" t="s">
        <v>11</v>
      </c>
      <c r="D7872" s="5" t="s">
        <v>12</v>
      </c>
      <c r="E7872" s="5" t="s">
        <v>13</v>
      </c>
    </row>
    <row r="7873" spans="1:5" x14ac:dyDescent="0.25">
      <c r="A7873" s="5">
        <f>7865</f>
      </c>
      <c r="B7873" s="5" t="s">
        <v>7876</v>
      </c>
      <c r="C7873" s="5" t="s">
        <v>11</v>
      </c>
      <c r="D7873" s="5" t="s">
        <v>12</v>
      </c>
      <c r="E7873" s="5" t="s">
        <v>13</v>
      </c>
    </row>
    <row r="7874" spans="1:5" x14ac:dyDescent="0.25">
      <c r="A7874" s="5">
        <f>7866</f>
      </c>
      <c r="B7874" s="5" t="s">
        <v>7877</v>
      </c>
      <c r="C7874" s="5" t="s">
        <v>11</v>
      </c>
      <c r="D7874" s="5" t="s">
        <v>12</v>
      </c>
      <c r="E7874" s="5" t="s">
        <v>13</v>
      </c>
    </row>
    <row r="7875" spans="1:5" x14ac:dyDescent="0.25">
      <c r="A7875" s="5">
        <f>7867</f>
      </c>
      <c r="B7875" s="5" t="s">
        <v>7878</v>
      </c>
      <c r="C7875" s="5" t="s">
        <v>11</v>
      </c>
      <c r="D7875" s="5" t="s">
        <v>12</v>
      </c>
      <c r="E7875" s="5" t="s">
        <v>13</v>
      </c>
    </row>
    <row r="7876" spans="1:5" x14ac:dyDescent="0.25">
      <c r="A7876" s="5">
        <f>7868</f>
      </c>
      <c r="B7876" s="5" t="s">
        <v>7879</v>
      </c>
      <c r="C7876" s="5" t="s">
        <v>11</v>
      </c>
      <c r="D7876" s="5" t="s">
        <v>12</v>
      </c>
      <c r="E7876" s="5" t="s">
        <v>13</v>
      </c>
    </row>
    <row r="7877" spans="1:5" x14ac:dyDescent="0.25">
      <c r="A7877" s="5">
        <f>7869</f>
      </c>
      <c r="B7877" s="5" t="s">
        <v>7880</v>
      </c>
      <c r="C7877" s="5" t="s">
        <v>11</v>
      </c>
      <c r="D7877" s="5" t="s">
        <v>12</v>
      </c>
      <c r="E7877" s="5" t="s">
        <v>13</v>
      </c>
    </row>
    <row r="7878" spans="1:5" x14ac:dyDescent="0.25">
      <c r="A7878" s="5">
        <f>7870</f>
      </c>
      <c r="B7878" s="5" t="s">
        <v>7881</v>
      </c>
      <c r="C7878" s="5" t="s">
        <v>11</v>
      </c>
      <c r="D7878" s="5" t="s">
        <v>12</v>
      </c>
      <c r="E7878" s="5" t="s">
        <v>13</v>
      </c>
    </row>
    <row r="7879" spans="1:5" x14ac:dyDescent="0.25">
      <c r="A7879" s="5">
        <f>7871</f>
      </c>
      <c r="B7879" s="5" t="s">
        <v>7882</v>
      </c>
      <c r="C7879" s="5" t="s">
        <v>11</v>
      </c>
      <c r="D7879" s="5" t="s">
        <v>12</v>
      </c>
      <c r="E7879" s="5" t="s">
        <v>13</v>
      </c>
    </row>
    <row r="7880" spans="1:5" x14ac:dyDescent="0.25">
      <c r="A7880" s="5">
        <f>7872</f>
      </c>
      <c r="B7880" s="5" t="s">
        <v>7883</v>
      </c>
      <c r="C7880" s="5" t="s">
        <v>11</v>
      </c>
      <c r="D7880" s="5" t="s">
        <v>12</v>
      </c>
      <c r="E7880" s="5" t="s">
        <v>13</v>
      </c>
    </row>
    <row r="7881" spans="1:5" x14ac:dyDescent="0.25">
      <c r="A7881" s="5">
        <f>7873</f>
      </c>
      <c r="B7881" s="5" t="s">
        <v>7884</v>
      </c>
      <c r="C7881" s="5" t="s">
        <v>11</v>
      </c>
      <c r="D7881" s="5" t="s">
        <v>12</v>
      </c>
      <c r="E7881" s="5" t="s">
        <v>13</v>
      </c>
    </row>
    <row r="7882" spans="1:5" x14ac:dyDescent="0.25">
      <c r="A7882" s="5">
        <f>7874</f>
      </c>
      <c r="B7882" s="5" t="s">
        <v>7885</v>
      </c>
      <c r="C7882" s="5" t="s">
        <v>11</v>
      </c>
      <c r="D7882" s="5" t="s">
        <v>12</v>
      </c>
      <c r="E7882" s="5" t="s">
        <v>13</v>
      </c>
    </row>
    <row r="7883" spans="1:5" x14ac:dyDescent="0.25">
      <c r="A7883" s="5">
        <f>7875</f>
      </c>
      <c r="B7883" s="5" t="s">
        <v>7886</v>
      </c>
      <c r="C7883" s="5" t="s">
        <v>11</v>
      </c>
      <c r="D7883" s="5" t="s">
        <v>12</v>
      </c>
      <c r="E7883" s="5" t="s">
        <v>13</v>
      </c>
    </row>
    <row r="7884" spans="1:5" x14ac:dyDescent="0.25">
      <c r="A7884" s="5">
        <f>7876</f>
      </c>
      <c r="B7884" s="5" t="s">
        <v>7887</v>
      </c>
      <c r="C7884" s="5" t="s">
        <v>11</v>
      </c>
      <c r="D7884" s="5" t="s">
        <v>12</v>
      </c>
      <c r="E7884" s="5" t="s">
        <v>13</v>
      </c>
    </row>
    <row r="7885" spans="1:5" x14ac:dyDescent="0.25">
      <c r="A7885" s="5">
        <f>7877</f>
      </c>
      <c r="B7885" s="5" t="s">
        <v>7888</v>
      </c>
      <c r="C7885" s="5" t="s">
        <v>11</v>
      </c>
      <c r="D7885" s="5" t="s">
        <v>12</v>
      </c>
      <c r="E7885" s="5" t="s">
        <v>13</v>
      </c>
    </row>
    <row r="7886" spans="1:5" x14ac:dyDescent="0.25">
      <c r="A7886" s="5">
        <f>7878</f>
      </c>
      <c r="B7886" s="5" t="s">
        <v>7889</v>
      </c>
      <c r="C7886" s="5" t="s">
        <v>11</v>
      </c>
      <c r="D7886" s="5" t="s">
        <v>12</v>
      </c>
      <c r="E7886" s="5" t="s">
        <v>13</v>
      </c>
    </row>
    <row r="7887" spans="1:5" x14ac:dyDescent="0.25">
      <c r="A7887" s="5">
        <f>7879</f>
      </c>
      <c r="B7887" s="5" t="s">
        <v>7890</v>
      </c>
      <c r="C7887" s="5" t="s">
        <v>11</v>
      </c>
      <c r="D7887" s="5" t="s">
        <v>12</v>
      </c>
      <c r="E7887" s="5" t="s">
        <v>13</v>
      </c>
    </row>
    <row r="7888" spans="1:5" x14ac:dyDescent="0.25">
      <c r="A7888" s="5">
        <f>7880</f>
      </c>
      <c r="B7888" s="5" t="s">
        <v>7891</v>
      </c>
      <c r="C7888" s="5" t="s">
        <v>11</v>
      </c>
      <c r="D7888" s="5" t="s">
        <v>12</v>
      </c>
      <c r="E7888" s="5" t="s">
        <v>13</v>
      </c>
    </row>
    <row r="7889" spans="1:5" x14ac:dyDescent="0.25">
      <c r="A7889" s="5">
        <f>7881</f>
      </c>
      <c r="B7889" s="5" t="s">
        <v>7892</v>
      </c>
      <c r="C7889" s="5" t="s">
        <v>11</v>
      </c>
      <c r="D7889" s="5" t="s">
        <v>12</v>
      </c>
      <c r="E7889" s="5" t="s">
        <v>13</v>
      </c>
    </row>
    <row r="7890" spans="1:5" x14ac:dyDescent="0.25">
      <c r="A7890" s="5">
        <f>7882</f>
      </c>
      <c r="B7890" s="5" t="s">
        <v>7893</v>
      </c>
      <c r="C7890" s="5" t="s">
        <v>11</v>
      </c>
      <c r="D7890" s="5" t="s">
        <v>12</v>
      </c>
      <c r="E7890" s="5" t="s">
        <v>13</v>
      </c>
    </row>
    <row r="7891" spans="1:5" x14ac:dyDescent="0.25">
      <c r="A7891" s="5">
        <f>7883</f>
      </c>
      <c r="B7891" s="5" t="s">
        <v>7894</v>
      </c>
      <c r="C7891" s="5" t="s">
        <v>11</v>
      </c>
      <c r="D7891" s="5" t="s">
        <v>12</v>
      </c>
      <c r="E7891" s="5" t="s">
        <v>13</v>
      </c>
    </row>
    <row r="7892" spans="1:5" x14ac:dyDescent="0.25">
      <c r="A7892" s="5">
        <f>7884</f>
      </c>
      <c r="B7892" s="5" t="s">
        <v>7895</v>
      </c>
      <c r="C7892" s="5" t="s">
        <v>11</v>
      </c>
      <c r="D7892" s="5" t="s">
        <v>12</v>
      </c>
      <c r="E7892" s="5" t="s">
        <v>13</v>
      </c>
    </row>
    <row r="7893" spans="1:5" x14ac:dyDescent="0.25">
      <c r="A7893" s="5">
        <f>7885</f>
      </c>
      <c r="B7893" s="5" t="s">
        <v>7896</v>
      </c>
      <c r="C7893" s="5" t="s">
        <v>11</v>
      </c>
      <c r="D7893" s="5" t="s">
        <v>12</v>
      </c>
      <c r="E7893" s="5" t="s">
        <v>13</v>
      </c>
    </row>
    <row r="7894" spans="1:5" x14ac:dyDescent="0.25">
      <c r="A7894" s="5">
        <f>7886</f>
      </c>
      <c r="B7894" s="5" t="s">
        <v>7897</v>
      </c>
      <c r="C7894" s="5" t="s">
        <v>11</v>
      </c>
      <c r="D7894" s="5" t="s">
        <v>12</v>
      </c>
      <c r="E7894" s="5" t="s">
        <v>13</v>
      </c>
    </row>
    <row r="7895" spans="1:5" x14ac:dyDescent="0.25">
      <c r="A7895" s="5">
        <f>7887</f>
      </c>
      <c r="B7895" s="5" t="s">
        <v>7898</v>
      </c>
      <c r="C7895" s="5" t="s">
        <v>11</v>
      </c>
      <c r="D7895" s="5" t="s">
        <v>12</v>
      </c>
      <c r="E7895" s="5" t="s">
        <v>13</v>
      </c>
    </row>
    <row r="7896" spans="1:5" x14ac:dyDescent="0.25">
      <c r="A7896" s="5">
        <f>7888</f>
      </c>
      <c r="B7896" s="5" t="s">
        <v>7899</v>
      </c>
      <c r="C7896" s="5" t="s">
        <v>11</v>
      </c>
      <c r="D7896" s="5" t="s">
        <v>12</v>
      </c>
      <c r="E7896" s="5" t="s">
        <v>13</v>
      </c>
    </row>
    <row r="7897" spans="1:5" x14ac:dyDescent="0.25">
      <c r="A7897" s="5">
        <f>7889</f>
      </c>
      <c r="B7897" s="5" t="s">
        <v>7900</v>
      </c>
      <c r="C7897" s="5" t="s">
        <v>11</v>
      </c>
      <c r="D7897" s="5" t="s">
        <v>12</v>
      </c>
      <c r="E7897" s="5" t="s">
        <v>13</v>
      </c>
    </row>
    <row r="7898" spans="1:5" x14ac:dyDescent="0.25">
      <c r="A7898" s="5">
        <f>7890</f>
      </c>
      <c r="B7898" s="5" t="s">
        <v>7901</v>
      </c>
      <c r="C7898" s="5" t="s">
        <v>11</v>
      </c>
      <c r="D7898" s="5" t="s">
        <v>12</v>
      </c>
      <c r="E7898" s="5" t="s">
        <v>13</v>
      </c>
    </row>
    <row r="7899" spans="1:5" x14ac:dyDescent="0.25">
      <c r="A7899" s="5">
        <f>7891</f>
      </c>
      <c r="B7899" s="5" t="s">
        <v>7902</v>
      </c>
      <c r="C7899" s="5" t="s">
        <v>11</v>
      </c>
      <c r="D7899" s="5" t="s">
        <v>12</v>
      </c>
      <c r="E7899" s="5" t="s">
        <v>13</v>
      </c>
    </row>
    <row r="7900" spans="1:5" x14ac:dyDescent="0.25">
      <c r="A7900" s="5">
        <f>7892</f>
      </c>
      <c r="B7900" s="5" t="s">
        <v>7903</v>
      </c>
      <c r="C7900" s="5" t="s">
        <v>11</v>
      </c>
      <c r="D7900" s="5" t="s">
        <v>12</v>
      </c>
      <c r="E7900" s="5" t="s">
        <v>13</v>
      </c>
    </row>
    <row r="7901" spans="1:5" x14ac:dyDescent="0.25">
      <c r="A7901" s="5">
        <f>7893</f>
      </c>
      <c r="B7901" s="5" t="s">
        <v>7904</v>
      </c>
      <c r="C7901" s="5" t="s">
        <v>11</v>
      </c>
      <c r="D7901" s="5" t="s">
        <v>12</v>
      </c>
      <c r="E7901" s="5" t="s">
        <v>13</v>
      </c>
    </row>
    <row r="7902" spans="1:5" x14ac:dyDescent="0.25">
      <c r="A7902" s="5">
        <f>7894</f>
      </c>
      <c r="B7902" s="5" t="s">
        <v>7905</v>
      </c>
      <c r="C7902" s="5" t="s">
        <v>11</v>
      </c>
      <c r="D7902" s="5" t="s">
        <v>12</v>
      </c>
      <c r="E7902" s="5" t="s">
        <v>13</v>
      </c>
    </row>
    <row r="7903" spans="1:5" x14ac:dyDescent="0.25">
      <c r="A7903" s="5">
        <f>7895</f>
      </c>
      <c r="B7903" s="5" t="s">
        <v>7906</v>
      </c>
      <c r="C7903" s="5" t="s">
        <v>11</v>
      </c>
      <c r="D7903" s="5" t="s">
        <v>12</v>
      </c>
      <c r="E7903" s="5" t="s">
        <v>13</v>
      </c>
    </row>
    <row r="7904" spans="1:5" x14ac:dyDescent="0.25">
      <c r="A7904" s="5">
        <f>7896</f>
      </c>
      <c r="B7904" s="5" t="s">
        <v>7907</v>
      </c>
      <c r="C7904" s="5" t="s">
        <v>11</v>
      </c>
      <c r="D7904" s="5" t="s">
        <v>12</v>
      </c>
      <c r="E7904" s="5" t="s">
        <v>13</v>
      </c>
    </row>
    <row r="7905" spans="1:5" x14ac:dyDescent="0.25">
      <c r="A7905" s="5">
        <f>7897</f>
      </c>
      <c r="B7905" s="5" t="s">
        <v>7908</v>
      </c>
      <c r="C7905" s="5" t="s">
        <v>11</v>
      </c>
      <c r="D7905" s="5" t="s">
        <v>12</v>
      </c>
      <c r="E7905" s="5" t="s">
        <v>13</v>
      </c>
    </row>
    <row r="7906" spans="1:5" x14ac:dyDescent="0.25">
      <c r="A7906" s="5">
        <f>7898</f>
      </c>
      <c r="B7906" s="5" t="s">
        <v>7909</v>
      </c>
      <c r="C7906" s="5" t="s">
        <v>11</v>
      </c>
      <c r="D7906" s="5" t="s">
        <v>12</v>
      </c>
      <c r="E7906" s="5" t="s">
        <v>13</v>
      </c>
    </row>
    <row r="7907" spans="1:5" x14ac:dyDescent="0.25">
      <c r="A7907" s="5">
        <f>7899</f>
      </c>
      <c r="B7907" s="5" t="s">
        <v>7910</v>
      </c>
      <c r="C7907" s="5" t="s">
        <v>11</v>
      </c>
      <c r="D7907" s="5" t="s">
        <v>12</v>
      </c>
      <c r="E7907" s="5" t="s">
        <v>13</v>
      </c>
    </row>
    <row r="7908" spans="1:5" x14ac:dyDescent="0.25">
      <c r="A7908" s="5">
        <f>7900</f>
      </c>
      <c r="B7908" s="5" t="s">
        <v>7911</v>
      </c>
      <c r="C7908" s="5" t="s">
        <v>11</v>
      </c>
      <c r="D7908" s="5" t="s">
        <v>12</v>
      </c>
      <c r="E7908" s="5" t="s">
        <v>13</v>
      </c>
    </row>
    <row r="7909" spans="1:5" x14ac:dyDescent="0.25">
      <c r="A7909" s="5">
        <f>7901</f>
      </c>
      <c r="B7909" s="5" t="s">
        <v>7912</v>
      </c>
      <c r="C7909" s="5" t="s">
        <v>11</v>
      </c>
      <c r="D7909" s="5" t="s">
        <v>12</v>
      </c>
      <c r="E7909" s="5" t="s">
        <v>13</v>
      </c>
    </row>
    <row r="7910" spans="1:5" x14ac:dyDescent="0.25">
      <c r="A7910" s="5">
        <f>7902</f>
      </c>
      <c r="B7910" s="5" t="s">
        <v>7913</v>
      </c>
      <c r="C7910" s="5" t="s">
        <v>11</v>
      </c>
      <c r="D7910" s="5" t="s">
        <v>12</v>
      </c>
      <c r="E7910" s="5" t="s">
        <v>13</v>
      </c>
    </row>
    <row r="7911" spans="1:5" x14ac:dyDescent="0.25">
      <c r="A7911" s="5">
        <f>7903</f>
      </c>
      <c r="B7911" s="5" t="s">
        <v>7914</v>
      </c>
      <c r="C7911" s="5" t="s">
        <v>11</v>
      </c>
      <c r="D7911" s="5" t="s">
        <v>12</v>
      </c>
      <c r="E7911" s="5" t="s">
        <v>13</v>
      </c>
    </row>
    <row r="7912" spans="1:5" x14ac:dyDescent="0.25">
      <c r="A7912" s="5">
        <f>7904</f>
      </c>
      <c r="B7912" s="5" t="s">
        <v>7915</v>
      </c>
      <c r="C7912" s="5" t="s">
        <v>11</v>
      </c>
      <c r="D7912" s="5" t="s">
        <v>12</v>
      </c>
      <c r="E7912" s="5" t="s">
        <v>13</v>
      </c>
    </row>
    <row r="7913" spans="1:5" x14ac:dyDescent="0.25">
      <c r="A7913" s="5">
        <f>7905</f>
      </c>
      <c r="B7913" s="5" t="s">
        <v>7916</v>
      </c>
      <c r="C7913" s="5" t="s">
        <v>11</v>
      </c>
      <c r="D7913" s="5" t="s">
        <v>12</v>
      </c>
      <c r="E7913" s="5" t="s">
        <v>13</v>
      </c>
    </row>
    <row r="7914" spans="1:5" x14ac:dyDescent="0.25">
      <c r="A7914" s="5">
        <f>7906</f>
      </c>
      <c r="B7914" s="5" t="s">
        <v>7917</v>
      </c>
      <c r="C7914" s="5" t="s">
        <v>11</v>
      </c>
      <c r="D7914" s="5" t="s">
        <v>12</v>
      </c>
      <c r="E7914" s="5" t="s">
        <v>13</v>
      </c>
    </row>
    <row r="7915" spans="1:5" x14ac:dyDescent="0.25">
      <c r="A7915" s="5">
        <f>7907</f>
      </c>
      <c r="B7915" s="5" t="s">
        <v>7918</v>
      </c>
      <c r="C7915" s="5" t="s">
        <v>11</v>
      </c>
      <c r="D7915" s="5" t="s">
        <v>12</v>
      </c>
      <c r="E7915" s="5" t="s">
        <v>13</v>
      </c>
    </row>
    <row r="7916" spans="1:5" x14ac:dyDescent="0.25">
      <c r="A7916" s="5">
        <f>7908</f>
      </c>
      <c r="B7916" s="5" t="s">
        <v>7919</v>
      </c>
      <c r="C7916" s="5" t="s">
        <v>11</v>
      </c>
      <c r="D7916" s="5" t="s">
        <v>12</v>
      </c>
      <c r="E7916" s="5" t="s">
        <v>13</v>
      </c>
    </row>
    <row r="7917" spans="1:5" x14ac:dyDescent="0.25">
      <c r="A7917" s="5">
        <f>7909</f>
      </c>
      <c r="B7917" s="5" t="s">
        <v>7920</v>
      </c>
      <c r="C7917" s="5" t="s">
        <v>11</v>
      </c>
      <c r="D7917" s="5" t="s">
        <v>12</v>
      </c>
      <c r="E7917" s="5" t="s">
        <v>13</v>
      </c>
    </row>
    <row r="7918" spans="1:5" x14ac:dyDescent="0.25">
      <c r="A7918" s="5">
        <f>7910</f>
      </c>
      <c r="B7918" s="5" t="s">
        <v>7921</v>
      </c>
      <c r="C7918" s="5" t="s">
        <v>11</v>
      </c>
      <c r="D7918" s="5" t="s">
        <v>12</v>
      </c>
      <c r="E7918" s="5" t="s">
        <v>13</v>
      </c>
    </row>
    <row r="7919" spans="1:5" x14ac:dyDescent="0.25">
      <c r="A7919" s="5">
        <f>7911</f>
      </c>
      <c r="B7919" s="5" t="s">
        <v>7922</v>
      </c>
      <c r="C7919" s="5" t="s">
        <v>11</v>
      </c>
      <c r="D7919" s="5" t="s">
        <v>12</v>
      </c>
      <c r="E7919" s="5" t="s">
        <v>13</v>
      </c>
    </row>
    <row r="7920" spans="1:5" x14ac:dyDescent="0.25">
      <c r="A7920" s="5">
        <f>7912</f>
      </c>
      <c r="B7920" s="5" t="s">
        <v>7923</v>
      </c>
      <c r="C7920" s="5" t="s">
        <v>11</v>
      </c>
      <c r="D7920" s="5" t="s">
        <v>12</v>
      </c>
      <c r="E7920" s="5" t="s">
        <v>13</v>
      </c>
    </row>
    <row r="7921" spans="1:5" x14ac:dyDescent="0.25">
      <c r="A7921" s="5">
        <f>7913</f>
      </c>
      <c r="B7921" s="5" t="s">
        <v>7924</v>
      </c>
      <c r="C7921" s="5" t="s">
        <v>11</v>
      </c>
      <c r="D7921" s="5" t="s">
        <v>12</v>
      </c>
      <c r="E7921" s="5" t="s">
        <v>13</v>
      </c>
    </row>
    <row r="7922" spans="1:5" x14ac:dyDescent="0.25">
      <c r="A7922" s="5">
        <f>7914</f>
      </c>
      <c r="B7922" s="5" t="s">
        <v>7925</v>
      </c>
      <c r="C7922" s="5" t="s">
        <v>11</v>
      </c>
      <c r="D7922" s="5" t="s">
        <v>12</v>
      </c>
      <c r="E7922" s="5" t="s">
        <v>13</v>
      </c>
    </row>
    <row r="7923" spans="1:5" x14ac:dyDescent="0.25">
      <c r="A7923" s="5">
        <f>7915</f>
      </c>
      <c r="B7923" s="5" t="s">
        <v>7926</v>
      </c>
      <c r="C7923" s="5" t="s">
        <v>11</v>
      </c>
      <c r="D7923" s="5" t="s">
        <v>12</v>
      </c>
      <c r="E7923" s="5" t="s">
        <v>13</v>
      </c>
    </row>
    <row r="7924" spans="1:5" x14ac:dyDescent="0.25">
      <c r="A7924" s="5">
        <f>7916</f>
      </c>
      <c r="B7924" s="5" t="s">
        <v>7927</v>
      </c>
      <c r="C7924" s="5" t="s">
        <v>11</v>
      </c>
      <c r="D7924" s="5" t="s">
        <v>12</v>
      </c>
      <c r="E7924" s="5" t="s">
        <v>13</v>
      </c>
    </row>
    <row r="7925" spans="1:5" x14ac:dyDescent="0.25">
      <c r="A7925" s="5">
        <f>7917</f>
      </c>
      <c r="B7925" s="5" t="s">
        <v>7928</v>
      </c>
      <c r="C7925" s="5" t="s">
        <v>11</v>
      </c>
      <c r="D7925" s="5" t="s">
        <v>12</v>
      </c>
      <c r="E7925" s="5" t="s">
        <v>13</v>
      </c>
    </row>
    <row r="7926" spans="1:5" x14ac:dyDescent="0.25">
      <c r="A7926" s="5">
        <f>7918</f>
      </c>
      <c r="B7926" s="5" t="s">
        <v>7929</v>
      </c>
      <c r="C7926" s="5" t="s">
        <v>11</v>
      </c>
      <c r="D7926" s="5" t="s">
        <v>12</v>
      </c>
      <c r="E7926" s="5" t="s">
        <v>13</v>
      </c>
    </row>
    <row r="7927" spans="1:5" x14ac:dyDescent="0.25">
      <c r="A7927" s="5">
        <f>7919</f>
      </c>
      <c r="B7927" s="5" t="s">
        <v>7930</v>
      </c>
      <c r="C7927" s="5" t="s">
        <v>11</v>
      </c>
      <c r="D7927" s="5" t="s">
        <v>12</v>
      </c>
      <c r="E7927" s="5" t="s">
        <v>13</v>
      </c>
    </row>
    <row r="7928" spans="1:5" x14ac:dyDescent="0.25">
      <c r="A7928" s="5">
        <f>7920</f>
      </c>
      <c r="B7928" s="5" t="s">
        <v>7931</v>
      </c>
      <c r="C7928" s="5" t="s">
        <v>11</v>
      </c>
      <c r="D7928" s="5" t="s">
        <v>12</v>
      </c>
      <c r="E7928" s="5" t="s">
        <v>13</v>
      </c>
    </row>
    <row r="7929" spans="1:5" x14ac:dyDescent="0.25">
      <c r="A7929" s="5">
        <f>7921</f>
      </c>
      <c r="B7929" s="5" t="s">
        <v>7932</v>
      </c>
      <c r="C7929" s="5" t="s">
        <v>11</v>
      </c>
      <c r="D7929" s="5" t="s">
        <v>12</v>
      </c>
      <c r="E7929" s="5" t="s">
        <v>13</v>
      </c>
    </row>
    <row r="7930" spans="1:5" x14ac:dyDescent="0.25">
      <c r="A7930" s="5">
        <f>7922</f>
      </c>
      <c r="B7930" s="5" t="s">
        <v>7933</v>
      </c>
      <c r="C7930" s="5" t="s">
        <v>11</v>
      </c>
      <c r="D7930" s="5" t="s">
        <v>12</v>
      </c>
      <c r="E7930" s="5" t="s">
        <v>13</v>
      </c>
    </row>
    <row r="7931" spans="1:5" x14ac:dyDescent="0.25">
      <c r="A7931" s="5">
        <f>7923</f>
      </c>
      <c r="B7931" s="5" t="s">
        <v>7934</v>
      </c>
      <c r="C7931" s="5" t="s">
        <v>11</v>
      </c>
      <c r="D7931" s="5" t="s">
        <v>12</v>
      </c>
      <c r="E7931" s="5" t="s">
        <v>13</v>
      </c>
    </row>
    <row r="7932" spans="1:5" x14ac:dyDescent="0.25">
      <c r="A7932" s="5">
        <f>7924</f>
      </c>
      <c r="B7932" s="5" t="s">
        <v>7935</v>
      </c>
      <c r="C7932" s="5" t="s">
        <v>11</v>
      </c>
      <c r="D7932" s="5" t="s">
        <v>12</v>
      </c>
      <c r="E7932" s="5" t="s">
        <v>13</v>
      </c>
    </row>
    <row r="7933" spans="1:5" x14ac:dyDescent="0.25">
      <c r="A7933" s="5">
        <f>7925</f>
      </c>
      <c r="B7933" s="5" t="s">
        <v>7936</v>
      </c>
      <c r="C7933" s="5" t="s">
        <v>11</v>
      </c>
      <c r="D7933" s="5" t="s">
        <v>12</v>
      </c>
      <c r="E7933" s="5" t="s">
        <v>13</v>
      </c>
    </row>
    <row r="7934" spans="1:5" x14ac:dyDescent="0.25">
      <c r="A7934" s="5">
        <f>7926</f>
      </c>
      <c r="B7934" s="5" t="s">
        <v>7937</v>
      </c>
      <c r="C7934" s="5" t="s">
        <v>11</v>
      </c>
      <c r="D7934" s="5" t="s">
        <v>12</v>
      </c>
      <c r="E7934" s="5" t="s">
        <v>13</v>
      </c>
    </row>
    <row r="7935" spans="1:5" x14ac:dyDescent="0.25">
      <c r="A7935" s="5">
        <f>7927</f>
      </c>
      <c r="B7935" s="5" t="s">
        <v>7938</v>
      </c>
      <c r="C7935" s="5" t="s">
        <v>11</v>
      </c>
      <c r="D7935" s="5" t="s">
        <v>12</v>
      </c>
      <c r="E7935" s="5" t="s">
        <v>13</v>
      </c>
    </row>
    <row r="7936" spans="1:5" x14ac:dyDescent="0.25">
      <c r="A7936" s="5">
        <f>7928</f>
      </c>
      <c r="B7936" s="5" t="s">
        <v>7939</v>
      </c>
      <c r="C7936" s="5" t="s">
        <v>11</v>
      </c>
      <c r="D7936" s="5" t="s">
        <v>12</v>
      </c>
      <c r="E7936" s="5" t="s">
        <v>13</v>
      </c>
    </row>
    <row r="7937" spans="1:5" x14ac:dyDescent="0.25">
      <c r="A7937" s="5">
        <f>7929</f>
      </c>
      <c r="B7937" s="5" t="s">
        <v>7940</v>
      </c>
      <c r="C7937" s="5" t="s">
        <v>11</v>
      </c>
      <c r="D7937" s="5" t="s">
        <v>12</v>
      </c>
      <c r="E7937" s="5" t="s">
        <v>13</v>
      </c>
    </row>
    <row r="7938" spans="1:5" x14ac:dyDescent="0.25">
      <c r="A7938" s="5">
        <f>7930</f>
      </c>
      <c r="B7938" s="5" t="s">
        <v>7941</v>
      </c>
      <c r="C7938" s="5" t="s">
        <v>11</v>
      </c>
      <c r="D7938" s="5" t="s">
        <v>12</v>
      </c>
      <c r="E7938" s="5" t="s">
        <v>13</v>
      </c>
    </row>
    <row r="7939" spans="1:5" x14ac:dyDescent="0.25">
      <c r="A7939" s="5">
        <f>7931</f>
      </c>
      <c r="B7939" s="5" t="s">
        <v>7942</v>
      </c>
      <c r="C7939" s="5" t="s">
        <v>11</v>
      </c>
      <c r="D7939" s="5" t="s">
        <v>12</v>
      </c>
      <c r="E7939" s="5" t="s">
        <v>13</v>
      </c>
    </row>
    <row r="7940" spans="1:5" x14ac:dyDescent="0.25">
      <c r="A7940" s="5">
        <f>7932</f>
      </c>
      <c r="B7940" s="5" t="s">
        <v>7943</v>
      </c>
      <c r="C7940" s="5" t="s">
        <v>11</v>
      </c>
      <c r="D7940" s="5" t="s">
        <v>12</v>
      </c>
      <c r="E7940" s="5" t="s">
        <v>13</v>
      </c>
    </row>
    <row r="7941" spans="1:5" x14ac:dyDescent="0.25">
      <c r="A7941" s="5">
        <f>7933</f>
      </c>
      <c r="B7941" s="5" t="s">
        <v>7944</v>
      </c>
      <c r="C7941" s="5" t="s">
        <v>11</v>
      </c>
      <c r="D7941" s="5" t="s">
        <v>12</v>
      </c>
      <c r="E7941" s="5" t="s">
        <v>13</v>
      </c>
    </row>
    <row r="7942" spans="1:5" x14ac:dyDescent="0.25">
      <c r="A7942" s="5">
        <f>7934</f>
      </c>
      <c r="B7942" s="5" t="s">
        <v>7945</v>
      </c>
      <c r="C7942" s="5" t="s">
        <v>11</v>
      </c>
      <c r="D7942" s="5" t="s">
        <v>12</v>
      </c>
      <c r="E7942" s="5" t="s">
        <v>13</v>
      </c>
    </row>
    <row r="7943" spans="1:5" x14ac:dyDescent="0.25">
      <c r="A7943" s="5">
        <f>7935</f>
      </c>
      <c r="B7943" s="5" t="s">
        <v>7946</v>
      </c>
      <c r="C7943" s="5" t="s">
        <v>11</v>
      </c>
      <c r="D7943" s="5" t="s">
        <v>12</v>
      </c>
      <c r="E7943" s="5" t="s">
        <v>13</v>
      </c>
    </row>
    <row r="7944" spans="1:5" x14ac:dyDescent="0.25">
      <c r="A7944" s="5">
        <f>7936</f>
      </c>
      <c r="B7944" s="5" t="s">
        <v>7947</v>
      </c>
      <c r="C7944" s="5" t="s">
        <v>11</v>
      </c>
      <c r="D7944" s="5" t="s">
        <v>12</v>
      </c>
      <c r="E7944" s="5" t="s">
        <v>13</v>
      </c>
    </row>
    <row r="7945" spans="1:5" x14ac:dyDescent="0.25">
      <c r="A7945" s="5">
        <f>7937</f>
      </c>
      <c r="B7945" s="5" t="s">
        <v>7948</v>
      </c>
      <c r="C7945" s="5" t="s">
        <v>11</v>
      </c>
      <c r="D7945" s="5" t="s">
        <v>12</v>
      </c>
      <c r="E7945" s="5" t="s">
        <v>13</v>
      </c>
    </row>
    <row r="7946" spans="1:5" x14ac:dyDescent="0.25">
      <c r="A7946" s="5">
        <f>7938</f>
      </c>
      <c r="B7946" s="5" t="s">
        <v>7949</v>
      </c>
      <c r="C7946" s="5" t="s">
        <v>11</v>
      </c>
      <c r="D7946" s="5" t="s">
        <v>12</v>
      </c>
      <c r="E7946" s="5" t="s">
        <v>13</v>
      </c>
    </row>
    <row r="7947" spans="1:5" x14ac:dyDescent="0.25">
      <c r="A7947" s="5">
        <f>7939</f>
      </c>
      <c r="B7947" s="5" t="s">
        <v>7950</v>
      </c>
      <c r="C7947" s="5" t="s">
        <v>11</v>
      </c>
      <c r="D7947" s="5" t="s">
        <v>12</v>
      </c>
      <c r="E7947" s="5" t="s">
        <v>13</v>
      </c>
    </row>
    <row r="7948" spans="1:5" x14ac:dyDescent="0.25">
      <c r="A7948" s="5">
        <f>7940</f>
      </c>
      <c r="B7948" s="5" t="s">
        <v>7951</v>
      </c>
      <c r="C7948" s="5" t="s">
        <v>11</v>
      </c>
      <c r="D7948" s="5" t="s">
        <v>12</v>
      </c>
      <c r="E7948" s="5" t="s">
        <v>13</v>
      </c>
    </row>
    <row r="7949" spans="1:5" x14ac:dyDescent="0.25">
      <c r="A7949" s="5">
        <f>7941</f>
      </c>
      <c r="B7949" s="5" t="s">
        <v>7952</v>
      </c>
      <c r="C7949" s="5" t="s">
        <v>11</v>
      </c>
      <c r="D7949" s="5" t="s">
        <v>12</v>
      </c>
      <c r="E7949" s="5" t="s">
        <v>13</v>
      </c>
    </row>
    <row r="7950" spans="1:5" x14ac:dyDescent="0.25">
      <c r="A7950" s="5">
        <f>7942</f>
      </c>
      <c r="B7950" s="5" t="s">
        <v>7953</v>
      </c>
      <c r="C7950" s="5" t="s">
        <v>11</v>
      </c>
      <c r="D7950" s="5" t="s">
        <v>12</v>
      </c>
      <c r="E7950" s="5" t="s">
        <v>13</v>
      </c>
    </row>
    <row r="7951" spans="1:5" x14ac:dyDescent="0.25">
      <c r="A7951" s="5">
        <f>7943</f>
      </c>
      <c r="B7951" s="5" t="s">
        <v>7954</v>
      </c>
      <c r="C7951" s="5" t="s">
        <v>11</v>
      </c>
      <c r="D7951" s="5" t="s">
        <v>12</v>
      </c>
      <c r="E7951" s="5" t="s">
        <v>13</v>
      </c>
    </row>
    <row r="7952" spans="1:5" x14ac:dyDescent="0.25">
      <c r="A7952" s="5">
        <f>7944</f>
      </c>
      <c r="B7952" s="5" t="s">
        <v>7955</v>
      </c>
      <c r="C7952" s="5" t="s">
        <v>11</v>
      </c>
      <c r="D7952" s="5" t="s">
        <v>12</v>
      </c>
      <c r="E7952" s="5" t="s">
        <v>13</v>
      </c>
    </row>
    <row r="7953" spans="1:5" x14ac:dyDescent="0.25">
      <c r="A7953" s="5">
        <f>7945</f>
      </c>
      <c r="B7953" s="5" t="s">
        <v>7956</v>
      </c>
      <c r="C7953" s="5" t="s">
        <v>11</v>
      </c>
      <c r="D7953" s="5" t="s">
        <v>12</v>
      </c>
      <c r="E7953" s="5" t="s">
        <v>13</v>
      </c>
    </row>
    <row r="7954" spans="1:5" x14ac:dyDescent="0.25">
      <c r="A7954" s="5">
        <f>7946</f>
      </c>
      <c r="B7954" s="5" t="s">
        <v>7957</v>
      </c>
      <c r="C7954" s="5" t="s">
        <v>11</v>
      </c>
      <c r="D7954" s="5" t="s">
        <v>12</v>
      </c>
      <c r="E7954" s="5" t="s">
        <v>13</v>
      </c>
    </row>
    <row r="7955" spans="1:5" x14ac:dyDescent="0.25">
      <c r="A7955" s="5">
        <f>7947</f>
      </c>
      <c r="B7955" s="5" t="s">
        <v>7958</v>
      </c>
      <c r="C7955" s="5" t="s">
        <v>11</v>
      </c>
      <c r="D7955" s="5" t="s">
        <v>12</v>
      </c>
      <c r="E7955" s="5" t="s">
        <v>13</v>
      </c>
    </row>
    <row r="7956" spans="1:5" x14ac:dyDescent="0.25">
      <c r="A7956" s="5">
        <f>7948</f>
      </c>
      <c r="B7956" s="5" t="s">
        <v>7959</v>
      </c>
      <c r="C7956" s="5" t="s">
        <v>11</v>
      </c>
      <c r="D7956" s="5" t="s">
        <v>12</v>
      </c>
      <c r="E7956" s="5" t="s">
        <v>13</v>
      </c>
    </row>
    <row r="7957" spans="1:5" x14ac:dyDescent="0.25">
      <c r="A7957" s="5">
        <f>7949</f>
      </c>
      <c r="B7957" s="5" t="s">
        <v>7960</v>
      </c>
      <c r="C7957" s="5" t="s">
        <v>11</v>
      </c>
      <c r="D7957" s="5" t="s">
        <v>12</v>
      </c>
      <c r="E7957" s="5" t="s">
        <v>13</v>
      </c>
    </row>
    <row r="7958" spans="1:5" x14ac:dyDescent="0.25">
      <c r="A7958" s="5">
        <f>7950</f>
      </c>
      <c r="B7958" s="5" t="s">
        <v>7961</v>
      </c>
      <c r="C7958" s="5" t="s">
        <v>11</v>
      </c>
      <c r="D7958" s="5" t="s">
        <v>12</v>
      </c>
      <c r="E7958" s="5" t="s">
        <v>13</v>
      </c>
    </row>
    <row r="7959" spans="1:5" x14ac:dyDescent="0.25">
      <c r="A7959" s="5">
        <f>7951</f>
      </c>
      <c r="B7959" s="5" t="s">
        <v>7962</v>
      </c>
      <c r="C7959" s="5" t="s">
        <v>11</v>
      </c>
      <c r="D7959" s="5" t="s">
        <v>12</v>
      </c>
      <c r="E7959" s="5" t="s">
        <v>13</v>
      </c>
    </row>
    <row r="7960" spans="1:5" x14ac:dyDescent="0.25">
      <c r="A7960" s="5">
        <f>7952</f>
      </c>
      <c r="B7960" s="5" t="s">
        <v>7963</v>
      </c>
      <c r="C7960" s="5" t="s">
        <v>11</v>
      </c>
      <c r="D7960" s="5" t="s">
        <v>12</v>
      </c>
      <c r="E7960" s="5" t="s">
        <v>13</v>
      </c>
    </row>
    <row r="7961" spans="1:5" x14ac:dyDescent="0.25">
      <c r="A7961" s="5">
        <f>7953</f>
      </c>
      <c r="B7961" s="5" t="s">
        <v>7964</v>
      </c>
      <c r="C7961" s="5" t="s">
        <v>11</v>
      </c>
      <c r="D7961" s="5" t="s">
        <v>12</v>
      </c>
      <c r="E7961" s="5" t="s">
        <v>13</v>
      </c>
    </row>
    <row r="7962" spans="1:5" x14ac:dyDescent="0.25">
      <c r="A7962" s="5">
        <f>7954</f>
      </c>
      <c r="B7962" s="5" t="s">
        <v>7965</v>
      </c>
      <c r="C7962" s="5" t="s">
        <v>11</v>
      </c>
      <c r="D7962" s="5" t="s">
        <v>12</v>
      </c>
      <c r="E7962" s="5" t="s">
        <v>13</v>
      </c>
    </row>
    <row r="7963" spans="1:5" x14ac:dyDescent="0.25">
      <c r="A7963" s="5">
        <f>7955</f>
      </c>
      <c r="B7963" s="5" t="s">
        <v>7966</v>
      </c>
      <c r="C7963" s="5" t="s">
        <v>11</v>
      </c>
      <c r="D7963" s="5" t="s">
        <v>12</v>
      </c>
      <c r="E7963" s="5" t="s">
        <v>13</v>
      </c>
    </row>
    <row r="7964" spans="1:5" x14ac:dyDescent="0.25">
      <c r="A7964" s="5">
        <f>7956</f>
      </c>
      <c r="B7964" s="5" t="s">
        <v>7967</v>
      </c>
      <c r="C7964" s="5" t="s">
        <v>11</v>
      </c>
      <c r="D7964" s="5" t="s">
        <v>12</v>
      </c>
      <c r="E7964" s="5" t="s">
        <v>13</v>
      </c>
    </row>
    <row r="7965" spans="1:5" x14ac:dyDescent="0.25">
      <c r="A7965" s="5">
        <f>7957</f>
      </c>
      <c r="B7965" s="5" t="s">
        <v>7968</v>
      </c>
      <c r="C7965" s="5" t="s">
        <v>11</v>
      </c>
      <c r="D7965" s="5" t="s">
        <v>12</v>
      </c>
      <c r="E7965" s="5" t="s">
        <v>13</v>
      </c>
    </row>
    <row r="7966" spans="1:5" x14ac:dyDescent="0.25">
      <c r="A7966" s="5">
        <f>7958</f>
      </c>
      <c r="B7966" s="5" t="s">
        <v>7969</v>
      </c>
      <c r="C7966" s="5" t="s">
        <v>11</v>
      </c>
      <c r="D7966" s="5" t="s">
        <v>12</v>
      </c>
      <c r="E7966" s="5" t="s">
        <v>13</v>
      </c>
    </row>
    <row r="7967" spans="1:5" x14ac:dyDescent="0.25">
      <c r="A7967" s="5">
        <f>7959</f>
      </c>
      <c r="B7967" s="5" t="s">
        <v>7970</v>
      </c>
      <c r="C7967" s="5" t="s">
        <v>11</v>
      </c>
      <c r="D7967" s="5" t="s">
        <v>12</v>
      </c>
      <c r="E7967" s="5" t="s">
        <v>13</v>
      </c>
    </row>
    <row r="7968" spans="1:5" x14ac:dyDescent="0.25">
      <c r="A7968" s="5">
        <f>7960</f>
      </c>
      <c r="B7968" s="5" t="s">
        <v>7971</v>
      </c>
      <c r="C7968" s="5" t="s">
        <v>11</v>
      </c>
      <c r="D7968" s="5" t="s">
        <v>12</v>
      </c>
      <c r="E7968" s="5" t="s">
        <v>13</v>
      </c>
    </row>
    <row r="7969" spans="1:5" x14ac:dyDescent="0.25">
      <c r="A7969" s="5">
        <f>7961</f>
      </c>
      <c r="B7969" s="5" t="s">
        <v>7972</v>
      </c>
      <c r="C7969" s="5" t="s">
        <v>11</v>
      </c>
      <c r="D7969" s="5" t="s">
        <v>12</v>
      </c>
      <c r="E7969" s="5" t="s">
        <v>13</v>
      </c>
    </row>
    <row r="7970" spans="1:5" x14ac:dyDescent="0.25">
      <c r="A7970" s="5">
        <f>7962</f>
      </c>
      <c r="B7970" s="5" t="s">
        <v>7973</v>
      </c>
      <c r="C7970" s="5" t="s">
        <v>11</v>
      </c>
      <c r="D7970" s="5" t="s">
        <v>12</v>
      </c>
      <c r="E7970" s="5" t="s">
        <v>13</v>
      </c>
    </row>
    <row r="7971" spans="1:5" x14ac:dyDescent="0.25">
      <c r="A7971" s="5">
        <f>7963</f>
      </c>
      <c r="B7971" s="5" t="s">
        <v>7974</v>
      </c>
      <c r="C7971" s="5" t="s">
        <v>11</v>
      </c>
      <c r="D7971" s="5" t="s">
        <v>12</v>
      </c>
      <c r="E7971" s="5" t="s">
        <v>13</v>
      </c>
    </row>
    <row r="7972" spans="1:5" x14ac:dyDescent="0.25">
      <c r="A7972" s="5">
        <f>7964</f>
      </c>
      <c r="B7972" s="5" t="s">
        <v>7975</v>
      </c>
      <c r="C7972" s="5" t="s">
        <v>11</v>
      </c>
      <c r="D7972" s="5" t="s">
        <v>12</v>
      </c>
      <c r="E7972" s="5" t="s">
        <v>13</v>
      </c>
    </row>
    <row r="7973" spans="1:5" x14ac:dyDescent="0.25">
      <c r="A7973" s="5">
        <f>7965</f>
      </c>
      <c r="B7973" s="5" t="s">
        <v>7976</v>
      </c>
      <c r="C7973" s="5" t="s">
        <v>11</v>
      </c>
      <c r="D7973" s="5" t="s">
        <v>12</v>
      </c>
      <c r="E7973" s="5" t="s">
        <v>13</v>
      </c>
    </row>
    <row r="7974" spans="1:5" x14ac:dyDescent="0.25">
      <c r="A7974" s="5">
        <f>7966</f>
      </c>
      <c r="B7974" s="5" t="s">
        <v>7977</v>
      </c>
      <c r="C7974" s="5" t="s">
        <v>11</v>
      </c>
      <c r="D7974" s="5" t="s">
        <v>12</v>
      </c>
      <c r="E7974" s="5" t="s">
        <v>13</v>
      </c>
    </row>
    <row r="7975" spans="1:5" x14ac:dyDescent="0.25">
      <c r="A7975" s="5">
        <f>7967</f>
      </c>
      <c r="B7975" s="5" t="s">
        <v>7978</v>
      </c>
      <c r="C7975" s="5" t="s">
        <v>11</v>
      </c>
      <c r="D7975" s="5" t="s">
        <v>12</v>
      </c>
      <c r="E7975" s="5" t="s">
        <v>13</v>
      </c>
    </row>
    <row r="7976" spans="1:5" x14ac:dyDescent="0.25">
      <c r="A7976" s="5">
        <f>7968</f>
      </c>
      <c r="B7976" s="5" t="s">
        <v>7979</v>
      </c>
      <c r="C7976" s="5" t="s">
        <v>11</v>
      </c>
      <c r="D7976" s="5" t="s">
        <v>12</v>
      </c>
      <c r="E7976" s="5" t="s">
        <v>13</v>
      </c>
    </row>
    <row r="7977" spans="1:5" x14ac:dyDescent="0.25">
      <c r="A7977" s="5">
        <f>7969</f>
      </c>
      <c r="B7977" s="5" t="s">
        <v>7980</v>
      </c>
      <c r="C7977" s="5" t="s">
        <v>11</v>
      </c>
      <c r="D7977" s="5" t="s">
        <v>12</v>
      </c>
      <c r="E7977" s="5" t="s">
        <v>13</v>
      </c>
    </row>
    <row r="7978" spans="1:5" x14ac:dyDescent="0.25">
      <c r="A7978" s="5">
        <f>7970</f>
      </c>
      <c r="B7978" s="5" t="s">
        <v>7981</v>
      </c>
      <c r="C7978" s="5" t="s">
        <v>11</v>
      </c>
      <c r="D7978" s="5" t="s">
        <v>12</v>
      </c>
      <c r="E7978" s="5" t="s">
        <v>13</v>
      </c>
    </row>
    <row r="7979" spans="1:5" x14ac:dyDescent="0.25">
      <c r="A7979" s="5">
        <f>7971</f>
      </c>
      <c r="B7979" s="5" t="s">
        <v>7982</v>
      </c>
      <c r="C7979" s="5" t="s">
        <v>11</v>
      </c>
      <c r="D7979" s="5" t="s">
        <v>12</v>
      </c>
      <c r="E7979" s="5" t="s">
        <v>13</v>
      </c>
    </row>
    <row r="7980" spans="1:5" x14ac:dyDescent="0.25">
      <c r="A7980" s="5">
        <f>7972</f>
      </c>
      <c r="B7980" s="5" t="s">
        <v>7983</v>
      </c>
      <c r="C7980" s="5" t="s">
        <v>11</v>
      </c>
      <c r="D7980" s="5" t="s">
        <v>12</v>
      </c>
      <c r="E7980" s="5" t="s">
        <v>13</v>
      </c>
    </row>
    <row r="7981" spans="1:5" x14ac:dyDescent="0.25">
      <c r="A7981" s="5">
        <f>7973</f>
      </c>
      <c r="B7981" s="5" t="s">
        <v>7984</v>
      </c>
      <c r="C7981" s="5" t="s">
        <v>11</v>
      </c>
      <c r="D7981" s="5" t="s">
        <v>12</v>
      </c>
      <c r="E7981" s="5" t="s">
        <v>13</v>
      </c>
    </row>
    <row r="7982" spans="1:5" x14ac:dyDescent="0.25">
      <c r="A7982" s="5">
        <f>7974</f>
      </c>
      <c r="B7982" s="5" t="s">
        <v>7985</v>
      </c>
      <c r="C7982" s="5" t="s">
        <v>11</v>
      </c>
      <c r="D7982" s="5" t="s">
        <v>12</v>
      </c>
      <c r="E7982" s="5" t="s">
        <v>13</v>
      </c>
    </row>
    <row r="7983" spans="1:5" x14ac:dyDescent="0.25">
      <c r="A7983" s="5">
        <f>7975</f>
      </c>
      <c r="B7983" s="5" t="s">
        <v>7986</v>
      </c>
      <c r="C7983" s="5" t="s">
        <v>11</v>
      </c>
      <c r="D7983" s="5" t="s">
        <v>12</v>
      </c>
      <c r="E7983" s="5" t="s">
        <v>13</v>
      </c>
    </row>
    <row r="7984" spans="1:5" x14ac:dyDescent="0.25">
      <c r="A7984" s="5">
        <f>7976</f>
      </c>
      <c r="B7984" s="5" t="s">
        <v>7987</v>
      </c>
      <c r="C7984" s="5" t="s">
        <v>11</v>
      </c>
      <c r="D7984" s="5" t="s">
        <v>12</v>
      </c>
      <c r="E7984" s="5" t="s">
        <v>13</v>
      </c>
    </row>
    <row r="7985" spans="1:5" x14ac:dyDescent="0.25">
      <c r="A7985" s="5">
        <f>7977</f>
      </c>
      <c r="B7985" s="5" t="s">
        <v>7988</v>
      </c>
      <c r="C7985" s="5" t="s">
        <v>11</v>
      </c>
      <c r="D7985" s="5" t="s">
        <v>12</v>
      </c>
      <c r="E7985" s="5" t="s">
        <v>13</v>
      </c>
    </row>
    <row r="7986" spans="1:5" x14ac:dyDescent="0.25">
      <c r="A7986" s="5">
        <f>7978</f>
      </c>
      <c r="B7986" s="5" t="s">
        <v>7989</v>
      </c>
      <c r="C7986" s="5" t="s">
        <v>11</v>
      </c>
      <c r="D7986" s="5" t="s">
        <v>12</v>
      </c>
      <c r="E7986" s="5" t="s">
        <v>13</v>
      </c>
    </row>
    <row r="7987" spans="1:5" x14ac:dyDescent="0.25">
      <c r="A7987" s="5">
        <f>7979</f>
      </c>
      <c r="B7987" s="5" t="s">
        <v>7990</v>
      </c>
      <c r="C7987" s="5" t="s">
        <v>11</v>
      </c>
      <c r="D7987" s="5" t="s">
        <v>12</v>
      </c>
      <c r="E7987" s="5" t="s">
        <v>13</v>
      </c>
    </row>
    <row r="7988" spans="1:5" x14ac:dyDescent="0.25">
      <c r="A7988" s="5">
        <f>7980</f>
      </c>
      <c r="B7988" s="5" t="s">
        <v>7991</v>
      </c>
      <c r="C7988" s="5" t="s">
        <v>11</v>
      </c>
      <c r="D7988" s="5" t="s">
        <v>12</v>
      </c>
      <c r="E7988" s="5" t="s">
        <v>13</v>
      </c>
    </row>
    <row r="7989" spans="1:5" x14ac:dyDescent="0.25">
      <c r="A7989" s="5">
        <f>7981</f>
      </c>
      <c r="B7989" s="5" t="s">
        <v>7992</v>
      </c>
      <c r="C7989" s="5" t="s">
        <v>11</v>
      </c>
      <c r="D7989" s="5" t="s">
        <v>12</v>
      </c>
      <c r="E7989" s="5" t="s">
        <v>13</v>
      </c>
    </row>
    <row r="7990" spans="1:5" x14ac:dyDescent="0.25">
      <c r="A7990" s="5">
        <f>7982</f>
      </c>
      <c r="B7990" s="5" t="s">
        <v>7993</v>
      </c>
      <c r="C7990" s="5" t="s">
        <v>11</v>
      </c>
      <c r="D7990" s="5" t="s">
        <v>12</v>
      </c>
      <c r="E7990" s="5" t="s">
        <v>13</v>
      </c>
    </row>
    <row r="7991" spans="1:5" x14ac:dyDescent="0.25">
      <c r="A7991" s="5">
        <f>7983</f>
      </c>
      <c r="B7991" s="5" t="s">
        <v>7994</v>
      </c>
      <c r="C7991" s="5" t="s">
        <v>11</v>
      </c>
      <c r="D7991" s="5" t="s">
        <v>12</v>
      </c>
      <c r="E7991" s="5" t="s">
        <v>13</v>
      </c>
    </row>
    <row r="7992" spans="1:5" x14ac:dyDescent="0.25">
      <c r="A7992" s="5">
        <f>7984</f>
      </c>
      <c r="B7992" s="5" t="s">
        <v>7995</v>
      </c>
      <c r="C7992" s="5" t="s">
        <v>11</v>
      </c>
      <c r="D7992" s="5" t="s">
        <v>12</v>
      </c>
      <c r="E7992" s="5" t="s">
        <v>13</v>
      </c>
    </row>
    <row r="7993" spans="1:5" x14ac:dyDescent="0.25">
      <c r="A7993" s="5">
        <f>7985</f>
      </c>
      <c r="B7993" s="5" t="s">
        <v>7996</v>
      </c>
      <c r="C7993" s="5" t="s">
        <v>11</v>
      </c>
      <c r="D7993" s="5" t="s">
        <v>12</v>
      </c>
      <c r="E7993" s="5" t="s">
        <v>13</v>
      </c>
    </row>
    <row r="7994" spans="1:5" x14ac:dyDescent="0.25">
      <c r="A7994" s="5">
        <f>7986</f>
      </c>
      <c r="B7994" s="5" t="s">
        <v>7997</v>
      </c>
      <c r="C7994" s="5" t="s">
        <v>11</v>
      </c>
      <c r="D7994" s="5" t="s">
        <v>12</v>
      </c>
      <c r="E7994" s="5" t="s">
        <v>13</v>
      </c>
    </row>
    <row r="7995" spans="1:5" x14ac:dyDescent="0.25">
      <c r="A7995" s="5">
        <f>7987</f>
      </c>
      <c r="B7995" s="5" t="s">
        <v>7998</v>
      </c>
      <c r="C7995" s="5" t="s">
        <v>11</v>
      </c>
      <c r="D7995" s="5" t="s">
        <v>12</v>
      </c>
      <c r="E7995" s="5" t="s">
        <v>13</v>
      </c>
    </row>
    <row r="7996" spans="1:5" x14ac:dyDescent="0.25">
      <c r="A7996" s="5">
        <f>7988</f>
      </c>
      <c r="B7996" s="5" t="s">
        <v>7999</v>
      </c>
      <c r="C7996" s="5" t="s">
        <v>11</v>
      </c>
      <c r="D7996" s="5" t="s">
        <v>12</v>
      </c>
      <c r="E7996" s="5" t="s">
        <v>13</v>
      </c>
    </row>
    <row r="7997" spans="1:5" x14ac:dyDescent="0.25">
      <c r="A7997" s="5">
        <f>7989</f>
      </c>
      <c r="B7997" s="5" t="s">
        <v>8000</v>
      </c>
      <c r="C7997" s="5" t="s">
        <v>11</v>
      </c>
      <c r="D7997" s="5" t="s">
        <v>12</v>
      </c>
      <c r="E7997" s="5" t="s">
        <v>13</v>
      </c>
    </row>
    <row r="7998" spans="1:5" x14ac:dyDescent="0.25">
      <c r="A7998" s="5">
        <f>7990</f>
      </c>
      <c r="B7998" s="5" t="s">
        <v>8001</v>
      </c>
      <c r="C7998" s="5" t="s">
        <v>11</v>
      </c>
      <c r="D7998" s="5" t="s">
        <v>12</v>
      </c>
      <c r="E7998" s="5" t="s">
        <v>13</v>
      </c>
    </row>
    <row r="7999" spans="1:5" x14ac:dyDescent="0.25">
      <c r="A7999" s="5">
        <f>7991</f>
      </c>
      <c r="B7999" s="5" t="s">
        <v>8002</v>
      </c>
      <c r="C7999" s="5" t="s">
        <v>11</v>
      </c>
      <c r="D7999" s="5" t="s">
        <v>12</v>
      </c>
      <c r="E7999" s="5" t="s">
        <v>13</v>
      </c>
    </row>
    <row r="8000" spans="1:5" x14ac:dyDescent="0.25">
      <c r="A8000" s="5">
        <f>7992</f>
      </c>
      <c r="B8000" s="5" t="s">
        <v>8003</v>
      </c>
      <c r="C8000" s="5" t="s">
        <v>11</v>
      </c>
      <c r="D8000" s="5" t="s">
        <v>12</v>
      </c>
      <c r="E8000" s="5" t="s">
        <v>13</v>
      </c>
    </row>
    <row r="8001" spans="1:5" x14ac:dyDescent="0.25">
      <c r="A8001" s="5">
        <f>7993</f>
      </c>
      <c r="B8001" s="5" t="s">
        <v>8004</v>
      </c>
      <c r="C8001" s="5" t="s">
        <v>11</v>
      </c>
      <c r="D8001" s="5" t="s">
        <v>12</v>
      </c>
      <c r="E8001" s="5" t="s">
        <v>13</v>
      </c>
    </row>
    <row r="8002" spans="1:5" x14ac:dyDescent="0.25">
      <c r="A8002" s="5">
        <f>7994</f>
      </c>
      <c r="B8002" s="5" t="s">
        <v>8005</v>
      </c>
      <c r="C8002" s="5" t="s">
        <v>11</v>
      </c>
      <c r="D8002" s="5" t="s">
        <v>12</v>
      </c>
      <c r="E8002" s="5" t="s">
        <v>13</v>
      </c>
    </row>
    <row r="8003" spans="1:5" x14ac:dyDescent="0.25">
      <c r="A8003" s="5">
        <f>7995</f>
      </c>
      <c r="B8003" s="5" t="s">
        <v>8006</v>
      </c>
      <c r="C8003" s="5" t="s">
        <v>11</v>
      </c>
      <c r="D8003" s="5" t="s">
        <v>12</v>
      </c>
      <c r="E8003" s="5" t="s">
        <v>13</v>
      </c>
    </row>
    <row r="8004" spans="1:5" x14ac:dyDescent="0.25">
      <c r="A8004" s="5">
        <f>7996</f>
      </c>
      <c r="B8004" s="5" t="s">
        <v>8007</v>
      </c>
      <c r="C8004" s="5" t="s">
        <v>11</v>
      </c>
      <c r="D8004" s="5" t="s">
        <v>12</v>
      </c>
      <c r="E8004" s="5" t="s">
        <v>13</v>
      </c>
    </row>
    <row r="8005" spans="1:5" x14ac:dyDescent="0.25">
      <c r="A8005" s="5">
        <f>7997</f>
      </c>
      <c r="B8005" s="5" t="s">
        <v>8008</v>
      </c>
      <c r="C8005" s="5" t="s">
        <v>11</v>
      </c>
      <c r="D8005" s="5" t="s">
        <v>12</v>
      </c>
      <c r="E8005" s="5" t="s">
        <v>13</v>
      </c>
    </row>
    <row r="8006" spans="1:5" x14ac:dyDescent="0.25">
      <c r="A8006" s="5">
        <f>7998</f>
      </c>
      <c r="B8006" s="5" t="s">
        <v>8009</v>
      </c>
      <c r="C8006" s="5" t="s">
        <v>11</v>
      </c>
      <c r="D8006" s="5" t="s">
        <v>12</v>
      </c>
      <c r="E8006" s="5" t="s">
        <v>13</v>
      </c>
    </row>
    <row r="8007" spans="1:5" x14ac:dyDescent="0.25">
      <c r="A8007" s="5">
        <f>7999</f>
      </c>
      <c r="B8007" s="5" t="s">
        <v>8010</v>
      </c>
      <c r="C8007" s="5" t="s">
        <v>11</v>
      </c>
      <c r="D8007" s="5" t="s">
        <v>12</v>
      </c>
      <c r="E8007" s="5" t="s">
        <v>13</v>
      </c>
    </row>
    <row r="8008" spans="1:5" x14ac:dyDescent="0.25">
      <c r="A8008" s="5">
        <f>8000</f>
      </c>
      <c r="B8008" s="5" t="s">
        <v>8011</v>
      </c>
      <c r="C8008" s="5" t="s">
        <v>11</v>
      </c>
      <c r="D8008" s="5" t="s">
        <v>12</v>
      </c>
      <c r="E8008" s="5" t="s">
        <v>13</v>
      </c>
    </row>
    <row r="8009" spans="1:5" x14ac:dyDescent="0.25">
      <c r="A8009" s="5">
        <f>8001</f>
      </c>
      <c r="B8009" s="5" t="s">
        <v>8012</v>
      </c>
      <c r="C8009" s="5" t="s">
        <v>11</v>
      </c>
      <c r="D8009" s="5" t="s">
        <v>12</v>
      </c>
      <c r="E8009" s="5" t="s">
        <v>13</v>
      </c>
    </row>
    <row r="8010" spans="1:5" x14ac:dyDescent="0.25">
      <c r="A8010" s="5">
        <f>8002</f>
      </c>
      <c r="B8010" s="5" t="s">
        <v>8013</v>
      </c>
      <c r="C8010" s="5" t="s">
        <v>11</v>
      </c>
      <c r="D8010" s="5" t="s">
        <v>12</v>
      </c>
      <c r="E8010" s="5" t="s">
        <v>13</v>
      </c>
    </row>
    <row r="8011" spans="1:5" x14ac:dyDescent="0.25">
      <c r="A8011" s="5">
        <f>8003</f>
      </c>
      <c r="B8011" s="5" t="s">
        <v>8014</v>
      </c>
      <c r="C8011" s="5" t="s">
        <v>11</v>
      </c>
      <c r="D8011" s="5" t="s">
        <v>12</v>
      </c>
      <c r="E8011" s="5" t="s">
        <v>13</v>
      </c>
    </row>
    <row r="8012" spans="1:5" x14ac:dyDescent="0.25">
      <c r="A8012" s="5">
        <f>8004</f>
      </c>
      <c r="B8012" s="5" t="s">
        <v>8015</v>
      </c>
      <c r="C8012" s="5" t="s">
        <v>11</v>
      </c>
      <c r="D8012" s="5" t="s">
        <v>12</v>
      </c>
      <c r="E8012" s="5" t="s">
        <v>13</v>
      </c>
    </row>
    <row r="8013" spans="1:5" x14ac:dyDescent="0.25">
      <c r="A8013" s="5">
        <f>8005</f>
      </c>
      <c r="B8013" s="5" t="s">
        <v>8016</v>
      </c>
      <c r="C8013" s="5" t="s">
        <v>11</v>
      </c>
      <c r="D8013" s="5" t="s">
        <v>12</v>
      </c>
      <c r="E8013" s="5" t="s">
        <v>13</v>
      </c>
    </row>
    <row r="8014" spans="1:5" x14ac:dyDescent="0.25">
      <c r="A8014" s="5">
        <f>8006</f>
      </c>
      <c r="B8014" s="5" t="s">
        <v>8017</v>
      </c>
      <c r="C8014" s="5" t="s">
        <v>11</v>
      </c>
      <c r="D8014" s="5" t="s">
        <v>12</v>
      </c>
      <c r="E8014" s="5" t="s">
        <v>13</v>
      </c>
    </row>
    <row r="8015" spans="1:5" x14ac:dyDescent="0.25">
      <c r="A8015" s="5">
        <f>8007</f>
      </c>
      <c r="B8015" s="5" t="s">
        <v>8018</v>
      </c>
      <c r="C8015" s="5" t="s">
        <v>11</v>
      </c>
      <c r="D8015" s="5" t="s">
        <v>12</v>
      </c>
      <c r="E8015" s="5" t="s">
        <v>13</v>
      </c>
    </row>
    <row r="8016" spans="1:5" x14ac:dyDescent="0.25">
      <c r="A8016" s="5">
        <f>8008</f>
      </c>
      <c r="B8016" s="5" t="s">
        <v>8019</v>
      </c>
      <c r="C8016" s="5" t="s">
        <v>11</v>
      </c>
      <c r="D8016" s="5" t="s">
        <v>12</v>
      </c>
      <c r="E8016" s="5" t="s">
        <v>13</v>
      </c>
    </row>
    <row r="8017" spans="1:5" x14ac:dyDescent="0.25">
      <c r="A8017" s="5">
        <f>8009</f>
      </c>
      <c r="B8017" s="5" t="s">
        <v>8020</v>
      </c>
      <c r="C8017" s="5" t="s">
        <v>11</v>
      </c>
      <c r="D8017" s="5" t="s">
        <v>12</v>
      </c>
      <c r="E8017" s="5" t="s">
        <v>13</v>
      </c>
    </row>
    <row r="8018" spans="1:5" x14ac:dyDescent="0.25">
      <c r="A8018" s="5">
        <f>8010</f>
      </c>
      <c r="B8018" s="5" t="s">
        <v>8021</v>
      </c>
      <c r="C8018" s="5" t="s">
        <v>11</v>
      </c>
      <c r="D8018" s="5" t="s">
        <v>12</v>
      </c>
      <c r="E8018" s="5" t="s">
        <v>13</v>
      </c>
    </row>
    <row r="8019" spans="1:5" x14ac:dyDescent="0.25">
      <c r="A8019" s="5">
        <f>8011</f>
      </c>
      <c r="B8019" s="5" t="s">
        <v>8022</v>
      </c>
      <c r="C8019" s="5" t="s">
        <v>11</v>
      </c>
      <c r="D8019" s="5" t="s">
        <v>12</v>
      </c>
      <c r="E8019" s="5" t="s">
        <v>13</v>
      </c>
    </row>
    <row r="8020" spans="1:5" x14ac:dyDescent="0.25">
      <c r="A8020" s="5">
        <f>8012</f>
      </c>
      <c r="B8020" s="5" t="s">
        <v>8023</v>
      </c>
      <c r="C8020" s="5" t="s">
        <v>11</v>
      </c>
      <c r="D8020" s="5" t="s">
        <v>12</v>
      </c>
      <c r="E8020" s="5" t="s">
        <v>13</v>
      </c>
    </row>
    <row r="8021" spans="1:5" x14ac:dyDescent="0.25">
      <c r="A8021" s="5">
        <f>8013</f>
      </c>
      <c r="B8021" s="5" t="s">
        <v>8024</v>
      </c>
      <c r="C8021" s="5" t="s">
        <v>11</v>
      </c>
      <c r="D8021" s="5" t="s">
        <v>12</v>
      </c>
      <c r="E8021" s="5" t="s">
        <v>13</v>
      </c>
    </row>
    <row r="8022" spans="1:5" x14ac:dyDescent="0.25">
      <c r="A8022" s="5">
        <f>8014</f>
      </c>
      <c r="B8022" s="5" t="s">
        <v>8025</v>
      </c>
      <c r="C8022" s="5" t="s">
        <v>11</v>
      </c>
      <c r="D8022" s="5" t="s">
        <v>12</v>
      </c>
      <c r="E8022" s="5" t="s">
        <v>13</v>
      </c>
    </row>
    <row r="8023" spans="1:5" x14ac:dyDescent="0.25">
      <c r="A8023" s="5">
        <f>8015</f>
      </c>
      <c r="B8023" s="5" t="s">
        <v>8026</v>
      </c>
      <c r="C8023" s="5" t="s">
        <v>11</v>
      </c>
      <c r="D8023" s="5" t="s">
        <v>12</v>
      </c>
      <c r="E8023" s="5" t="s">
        <v>13</v>
      </c>
    </row>
    <row r="8024" spans="1:5" x14ac:dyDescent="0.25">
      <c r="A8024" s="5">
        <f>8016</f>
      </c>
      <c r="B8024" s="5" t="s">
        <v>8027</v>
      </c>
      <c r="C8024" s="5" t="s">
        <v>11</v>
      </c>
      <c r="D8024" s="5" t="s">
        <v>12</v>
      </c>
      <c r="E8024" s="5" t="s">
        <v>13</v>
      </c>
    </row>
    <row r="8025" spans="1:5" x14ac:dyDescent="0.25">
      <c r="A8025" s="5">
        <f>8017</f>
      </c>
      <c r="B8025" s="5" t="s">
        <v>8028</v>
      </c>
      <c r="C8025" s="5" t="s">
        <v>11</v>
      </c>
      <c r="D8025" s="5" t="s">
        <v>12</v>
      </c>
      <c r="E8025" s="5" t="s">
        <v>13</v>
      </c>
    </row>
    <row r="8026" spans="1:5" x14ac:dyDescent="0.25">
      <c r="A8026" s="5">
        <f>8018</f>
      </c>
      <c r="B8026" s="5" t="s">
        <v>8029</v>
      </c>
      <c r="C8026" s="5" t="s">
        <v>11</v>
      </c>
      <c r="D8026" s="5" t="s">
        <v>12</v>
      </c>
      <c r="E8026" s="5" t="s">
        <v>13</v>
      </c>
    </row>
    <row r="8027" spans="1:5" x14ac:dyDescent="0.25">
      <c r="A8027" s="5">
        <f>8019</f>
      </c>
      <c r="B8027" s="5" t="s">
        <v>8030</v>
      </c>
      <c r="C8027" s="5" t="s">
        <v>11</v>
      </c>
      <c r="D8027" s="5" t="s">
        <v>12</v>
      </c>
      <c r="E8027" s="5" t="s">
        <v>13</v>
      </c>
    </row>
    <row r="8028" spans="1:5" x14ac:dyDescent="0.25">
      <c r="A8028" s="5">
        <f>8020</f>
      </c>
      <c r="B8028" s="5" t="s">
        <v>8031</v>
      </c>
      <c r="C8028" s="5" t="s">
        <v>11</v>
      </c>
      <c r="D8028" s="5" t="s">
        <v>12</v>
      </c>
      <c r="E8028" s="5" t="s">
        <v>13</v>
      </c>
    </row>
    <row r="8029" spans="1:5" x14ac:dyDescent="0.25">
      <c r="A8029" s="5">
        <f>8021</f>
      </c>
      <c r="B8029" s="5" t="s">
        <v>8032</v>
      </c>
      <c r="C8029" s="5" t="s">
        <v>11</v>
      </c>
      <c r="D8029" s="5" t="s">
        <v>12</v>
      </c>
      <c r="E8029" s="5" t="s">
        <v>13</v>
      </c>
    </row>
    <row r="8030" spans="1:5" x14ac:dyDescent="0.25">
      <c r="A8030" s="5">
        <f>8022</f>
      </c>
      <c r="B8030" s="5" t="s">
        <v>8033</v>
      </c>
      <c r="C8030" s="5" t="s">
        <v>11</v>
      </c>
      <c r="D8030" s="5" t="s">
        <v>12</v>
      </c>
      <c r="E8030" s="5" t="s">
        <v>13</v>
      </c>
    </row>
    <row r="8031" spans="1:5" x14ac:dyDescent="0.25">
      <c r="A8031" s="5">
        <f>8023</f>
      </c>
      <c r="B8031" s="5" t="s">
        <v>8034</v>
      </c>
      <c r="C8031" s="5" t="s">
        <v>11</v>
      </c>
      <c r="D8031" s="5" t="s">
        <v>12</v>
      </c>
      <c r="E8031" s="5" t="s">
        <v>13</v>
      </c>
    </row>
    <row r="8032" spans="1:5" x14ac:dyDescent="0.25">
      <c r="A8032" s="5">
        <f>8024</f>
      </c>
      <c r="B8032" s="5" t="s">
        <v>8035</v>
      </c>
      <c r="C8032" s="5" t="s">
        <v>11</v>
      </c>
      <c r="D8032" s="5" t="s">
        <v>12</v>
      </c>
      <c r="E8032" s="5" t="s">
        <v>13</v>
      </c>
    </row>
    <row r="8033" spans="1:5" x14ac:dyDescent="0.25">
      <c r="A8033" s="5">
        <f>8025</f>
      </c>
      <c r="B8033" s="5" t="s">
        <v>8036</v>
      </c>
      <c r="C8033" s="5" t="s">
        <v>11</v>
      </c>
      <c r="D8033" s="5" t="s">
        <v>12</v>
      </c>
      <c r="E8033" s="5" t="s">
        <v>13</v>
      </c>
    </row>
    <row r="8034" spans="1:5" x14ac:dyDescent="0.25">
      <c r="A8034" s="5">
        <f>8026</f>
      </c>
      <c r="B8034" s="5" t="s">
        <v>8037</v>
      </c>
      <c r="C8034" s="5" t="s">
        <v>11</v>
      </c>
      <c r="D8034" s="5" t="s">
        <v>12</v>
      </c>
      <c r="E8034" s="5" t="s">
        <v>13</v>
      </c>
    </row>
    <row r="8035" spans="1:5" x14ac:dyDescent="0.25">
      <c r="A8035" s="5">
        <f>8027</f>
      </c>
      <c r="B8035" s="5" t="s">
        <v>8038</v>
      </c>
      <c r="C8035" s="5" t="s">
        <v>11</v>
      </c>
      <c r="D8035" s="5" t="s">
        <v>12</v>
      </c>
      <c r="E8035" s="5" t="s">
        <v>13</v>
      </c>
    </row>
    <row r="8036" spans="1:5" x14ac:dyDescent="0.25">
      <c r="A8036" s="5">
        <f>8028</f>
      </c>
      <c r="B8036" s="5" t="s">
        <v>8039</v>
      </c>
      <c r="C8036" s="5" t="s">
        <v>11</v>
      </c>
      <c r="D8036" s="5" t="s">
        <v>12</v>
      </c>
      <c r="E8036" s="5" t="s">
        <v>13</v>
      </c>
    </row>
    <row r="8037" spans="1:5" x14ac:dyDescent="0.25">
      <c r="A8037" s="5">
        <f>8029</f>
      </c>
      <c r="B8037" s="5" t="s">
        <v>8040</v>
      </c>
      <c r="C8037" s="5" t="s">
        <v>11</v>
      </c>
      <c r="D8037" s="5" t="s">
        <v>12</v>
      </c>
      <c r="E8037" s="5" t="s">
        <v>13</v>
      </c>
    </row>
    <row r="8038" spans="1:5" x14ac:dyDescent="0.25">
      <c r="A8038" s="5">
        <f>8030</f>
      </c>
      <c r="B8038" s="5" t="s">
        <v>8041</v>
      </c>
      <c r="C8038" s="5" t="s">
        <v>11</v>
      </c>
      <c r="D8038" s="5" t="s">
        <v>12</v>
      </c>
      <c r="E8038" s="5" t="s">
        <v>13</v>
      </c>
    </row>
    <row r="8039" spans="1:5" x14ac:dyDescent="0.25">
      <c r="A8039" s="5">
        <f>8031</f>
      </c>
      <c r="B8039" s="5" t="s">
        <v>8042</v>
      </c>
      <c r="C8039" s="5" t="s">
        <v>11</v>
      </c>
      <c r="D8039" s="5" t="s">
        <v>12</v>
      </c>
      <c r="E8039" s="5" t="s">
        <v>13</v>
      </c>
    </row>
    <row r="8040" spans="1:5" x14ac:dyDescent="0.25">
      <c r="A8040" s="5">
        <f>8032</f>
      </c>
      <c r="B8040" s="5" t="s">
        <v>8043</v>
      </c>
      <c r="C8040" s="5" t="s">
        <v>11</v>
      </c>
      <c r="D8040" s="5" t="s">
        <v>12</v>
      </c>
      <c r="E8040" s="5" t="s">
        <v>13</v>
      </c>
    </row>
    <row r="8041" spans="1:5" x14ac:dyDescent="0.25">
      <c r="A8041" s="5">
        <f>8033</f>
      </c>
      <c r="B8041" s="5" t="s">
        <v>8044</v>
      </c>
      <c r="C8041" s="5" t="s">
        <v>11</v>
      </c>
      <c r="D8041" s="5" t="s">
        <v>12</v>
      </c>
      <c r="E8041" s="5" t="s">
        <v>13</v>
      </c>
    </row>
    <row r="8042" spans="1:5" x14ac:dyDescent="0.25">
      <c r="A8042" s="5">
        <f>8034</f>
      </c>
      <c r="B8042" s="5" t="s">
        <v>8045</v>
      </c>
      <c r="C8042" s="5" t="s">
        <v>11</v>
      </c>
      <c r="D8042" s="5" t="s">
        <v>12</v>
      </c>
      <c r="E8042" s="5" t="s">
        <v>13</v>
      </c>
    </row>
    <row r="8043" spans="1:5" x14ac:dyDescent="0.25">
      <c r="A8043" s="5">
        <f>8035</f>
      </c>
      <c r="B8043" s="5" t="s">
        <v>8046</v>
      </c>
      <c r="C8043" s="5" t="s">
        <v>11</v>
      </c>
      <c r="D8043" s="5" t="s">
        <v>12</v>
      </c>
      <c r="E8043" s="5" t="s">
        <v>13</v>
      </c>
    </row>
    <row r="8044" spans="1:5" x14ac:dyDescent="0.25">
      <c r="A8044" s="5">
        <f>8036</f>
      </c>
      <c r="B8044" s="5" t="s">
        <v>8047</v>
      </c>
      <c r="C8044" s="5" t="s">
        <v>11</v>
      </c>
      <c r="D8044" s="5" t="s">
        <v>12</v>
      </c>
      <c r="E8044" s="5" t="s">
        <v>13</v>
      </c>
    </row>
    <row r="8045" spans="1:5" x14ac:dyDescent="0.25">
      <c r="A8045" s="5">
        <f>8037</f>
      </c>
      <c r="B8045" s="5" t="s">
        <v>8048</v>
      </c>
      <c r="C8045" s="5" t="s">
        <v>11</v>
      </c>
      <c r="D8045" s="5" t="s">
        <v>12</v>
      </c>
      <c r="E8045" s="5" t="s">
        <v>13</v>
      </c>
    </row>
    <row r="8046" spans="1:5" x14ac:dyDescent="0.25">
      <c r="A8046" s="5">
        <f>8038</f>
      </c>
      <c r="B8046" s="5" t="s">
        <v>8049</v>
      </c>
      <c r="C8046" s="5" t="s">
        <v>11</v>
      </c>
      <c r="D8046" s="5" t="s">
        <v>12</v>
      </c>
      <c r="E8046" s="5" t="s">
        <v>13</v>
      </c>
    </row>
    <row r="8047" spans="1:5" x14ac:dyDescent="0.25">
      <c r="A8047" s="5">
        <f>8039</f>
      </c>
      <c r="B8047" s="5" t="s">
        <v>8050</v>
      </c>
      <c r="C8047" s="5" t="s">
        <v>11</v>
      </c>
      <c r="D8047" s="5" t="s">
        <v>12</v>
      </c>
      <c r="E8047" s="5" t="s">
        <v>13</v>
      </c>
    </row>
    <row r="8048" spans="1:5" x14ac:dyDescent="0.25">
      <c r="A8048" s="5">
        <f>8040</f>
      </c>
      <c r="B8048" s="5" t="s">
        <v>8051</v>
      </c>
      <c r="C8048" s="5" t="s">
        <v>11</v>
      </c>
      <c r="D8048" s="5" t="s">
        <v>12</v>
      </c>
      <c r="E8048" s="5" t="s">
        <v>13</v>
      </c>
    </row>
    <row r="8049" spans="1:5" x14ac:dyDescent="0.25">
      <c r="A8049" s="5">
        <f>8041</f>
      </c>
      <c r="B8049" s="5" t="s">
        <v>8052</v>
      </c>
      <c r="C8049" s="5" t="s">
        <v>11</v>
      </c>
      <c r="D8049" s="5" t="s">
        <v>12</v>
      </c>
      <c r="E8049" s="5" t="s">
        <v>13</v>
      </c>
    </row>
    <row r="8050" spans="1:5" x14ac:dyDescent="0.25">
      <c r="A8050" s="5">
        <f>8042</f>
      </c>
      <c r="B8050" s="5" t="s">
        <v>8053</v>
      </c>
      <c r="C8050" s="5" t="s">
        <v>11</v>
      </c>
      <c r="D8050" s="5" t="s">
        <v>12</v>
      </c>
      <c r="E8050" s="5" t="s">
        <v>13</v>
      </c>
    </row>
    <row r="8051" spans="1:5" x14ac:dyDescent="0.25">
      <c r="A8051" s="5">
        <f>8043</f>
      </c>
      <c r="B8051" s="5" t="s">
        <v>8054</v>
      </c>
      <c r="C8051" s="5" t="s">
        <v>11</v>
      </c>
      <c r="D8051" s="5" t="s">
        <v>12</v>
      </c>
      <c r="E8051" s="5" t="s">
        <v>13</v>
      </c>
    </row>
    <row r="8052" spans="1:5" x14ac:dyDescent="0.25">
      <c r="A8052" s="5">
        <f>8044</f>
      </c>
      <c r="B8052" s="5" t="s">
        <v>8055</v>
      </c>
      <c r="C8052" s="5" t="s">
        <v>11</v>
      </c>
      <c r="D8052" s="5" t="s">
        <v>12</v>
      </c>
      <c r="E8052" s="5" t="s">
        <v>13</v>
      </c>
    </row>
    <row r="8053" spans="1:5" x14ac:dyDescent="0.25">
      <c r="A8053" s="5">
        <f>8045</f>
      </c>
      <c r="B8053" s="5" t="s">
        <v>8056</v>
      </c>
      <c r="C8053" s="5" t="s">
        <v>11</v>
      </c>
      <c r="D8053" s="5" t="s">
        <v>12</v>
      </c>
      <c r="E8053" s="5" t="s">
        <v>13</v>
      </c>
    </row>
    <row r="8054" spans="1:5" x14ac:dyDescent="0.25">
      <c r="A8054" s="5">
        <f>8046</f>
      </c>
      <c r="B8054" s="5" t="s">
        <v>8057</v>
      </c>
      <c r="C8054" s="5" t="s">
        <v>11</v>
      </c>
      <c r="D8054" s="5" t="s">
        <v>12</v>
      </c>
      <c r="E8054" s="5" t="s">
        <v>13</v>
      </c>
    </row>
    <row r="8055" spans="1:5" x14ac:dyDescent="0.25">
      <c r="A8055" s="5">
        <f>8047</f>
      </c>
      <c r="B8055" s="5" t="s">
        <v>8058</v>
      </c>
      <c r="C8055" s="5" t="s">
        <v>11</v>
      </c>
      <c r="D8055" s="5" t="s">
        <v>12</v>
      </c>
      <c r="E8055" s="5" t="s">
        <v>13</v>
      </c>
    </row>
    <row r="8056" spans="1:5" x14ac:dyDescent="0.25">
      <c r="A8056" s="5">
        <f>8048</f>
      </c>
      <c r="B8056" s="5" t="s">
        <v>8059</v>
      </c>
      <c r="C8056" s="5" t="s">
        <v>11</v>
      </c>
      <c r="D8056" s="5" t="s">
        <v>12</v>
      </c>
      <c r="E8056" s="5" t="s">
        <v>13</v>
      </c>
    </row>
    <row r="8057" spans="1:5" x14ac:dyDescent="0.25">
      <c r="A8057" s="5">
        <f>8049</f>
      </c>
      <c r="B8057" s="5" t="s">
        <v>8060</v>
      </c>
      <c r="C8057" s="5" t="s">
        <v>11</v>
      </c>
      <c r="D8057" s="5" t="s">
        <v>12</v>
      </c>
      <c r="E8057" s="5" t="s">
        <v>13</v>
      </c>
    </row>
    <row r="8058" spans="1:5" x14ac:dyDescent="0.25">
      <c r="A8058" s="5">
        <f>8050</f>
      </c>
      <c r="B8058" s="5" t="s">
        <v>8061</v>
      </c>
      <c r="C8058" s="5" t="s">
        <v>11</v>
      </c>
      <c r="D8058" s="5" t="s">
        <v>12</v>
      </c>
      <c r="E8058" s="5" t="s">
        <v>13</v>
      </c>
    </row>
    <row r="8059" spans="1:5" x14ac:dyDescent="0.25">
      <c r="A8059" s="5">
        <f>8051</f>
      </c>
      <c r="B8059" s="5" t="s">
        <v>8062</v>
      </c>
      <c r="C8059" s="5" t="s">
        <v>11</v>
      </c>
      <c r="D8059" s="5" t="s">
        <v>12</v>
      </c>
      <c r="E8059" s="5" t="s">
        <v>13</v>
      </c>
    </row>
    <row r="8060" spans="1:5" x14ac:dyDescent="0.25">
      <c r="A8060" s="5">
        <f>8052</f>
      </c>
      <c r="B8060" s="5" t="s">
        <v>8063</v>
      </c>
      <c r="C8060" s="5" t="s">
        <v>11</v>
      </c>
      <c r="D8060" s="5" t="s">
        <v>12</v>
      </c>
      <c r="E8060" s="5" t="s">
        <v>13</v>
      </c>
    </row>
    <row r="8061" spans="1:5" x14ac:dyDescent="0.25">
      <c r="A8061" s="5">
        <f>8053</f>
      </c>
      <c r="B8061" s="5" t="s">
        <v>8064</v>
      </c>
      <c r="C8061" s="5" t="s">
        <v>11</v>
      </c>
      <c r="D8061" s="5" t="s">
        <v>12</v>
      </c>
      <c r="E8061" s="5" t="s">
        <v>13</v>
      </c>
    </row>
    <row r="8062" spans="1:5" x14ac:dyDescent="0.25">
      <c r="A8062" s="5">
        <f>8054</f>
      </c>
      <c r="B8062" s="5" t="s">
        <v>8065</v>
      </c>
      <c r="C8062" s="5" t="s">
        <v>11</v>
      </c>
      <c r="D8062" s="5" t="s">
        <v>12</v>
      </c>
      <c r="E8062" s="5" t="s">
        <v>13</v>
      </c>
    </row>
    <row r="8063" spans="1:5" x14ac:dyDescent="0.25">
      <c r="A8063" s="5">
        <f>8055</f>
      </c>
      <c r="B8063" s="5" t="s">
        <v>8066</v>
      </c>
      <c r="C8063" s="5" t="s">
        <v>11</v>
      </c>
      <c r="D8063" s="5" t="s">
        <v>12</v>
      </c>
      <c r="E8063" s="5" t="s">
        <v>13</v>
      </c>
    </row>
    <row r="8064" spans="1:5" x14ac:dyDescent="0.25">
      <c r="A8064" s="5">
        <f>8056</f>
      </c>
      <c r="B8064" s="5" t="s">
        <v>8067</v>
      </c>
      <c r="C8064" s="5" t="s">
        <v>11</v>
      </c>
      <c r="D8064" s="5" t="s">
        <v>12</v>
      </c>
      <c r="E8064" s="5" t="s">
        <v>13</v>
      </c>
    </row>
    <row r="8065" spans="1:5" x14ac:dyDescent="0.25">
      <c r="A8065" s="5">
        <f>8057</f>
      </c>
      <c r="B8065" s="5" t="s">
        <v>8068</v>
      </c>
      <c r="C8065" s="5" t="s">
        <v>11</v>
      </c>
      <c r="D8065" s="5" t="s">
        <v>12</v>
      </c>
      <c r="E8065" s="5" t="s">
        <v>13</v>
      </c>
    </row>
    <row r="8066" spans="1:5" x14ac:dyDescent="0.25">
      <c r="A8066" s="5">
        <f>8058</f>
      </c>
      <c r="B8066" s="5" t="s">
        <v>8069</v>
      </c>
      <c r="C8066" s="5" t="s">
        <v>11</v>
      </c>
      <c r="D8066" s="5" t="s">
        <v>12</v>
      </c>
      <c r="E8066" s="5" t="s">
        <v>13</v>
      </c>
    </row>
    <row r="8067" spans="1:5" x14ac:dyDescent="0.25">
      <c r="A8067" s="5">
        <f>8059</f>
      </c>
      <c r="B8067" s="5" t="s">
        <v>8070</v>
      </c>
      <c r="C8067" s="5" t="s">
        <v>11</v>
      </c>
      <c r="D8067" s="5" t="s">
        <v>12</v>
      </c>
      <c r="E8067" s="5" t="s">
        <v>13</v>
      </c>
    </row>
    <row r="8068" spans="1:5" x14ac:dyDescent="0.25">
      <c r="A8068" s="5">
        <f>8060</f>
      </c>
      <c r="B8068" s="5" t="s">
        <v>8071</v>
      </c>
      <c r="C8068" s="5" t="s">
        <v>11</v>
      </c>
      <c r="D8068" s="5" t="s">
        <v>12</v>
      </c>
      <c r="E8068" s="5" t="s">
        <v>13</v>
      </c>
    </row>
    <row r="8069" spans="1:5" x14ac:dyDescent="0.25">
      <c r="A8069" s="5">
        <f>8061</f>
      </c>
      <c r="B8069" s="5" t="s">
        <v>8072</v>
      </c>
      <c r="C8069" s="5" t="s">
        <v>11</v>
      </c>
      <c r="D8069" s="5" t="s">
        <v>12</v>
      </c>
      <c r="E8069" s="5" t="s">
        <v>13</v>
      </c>
    </row>
    <row r="8070" spans="1:5" x14ac:dyDescent="0.25">
      <c r="A8070" s="5">
        <f>8062</f>
      </c>
      <c r="B8070" s="5" t="s">
        <v>8073</v>
      </c>
      <c r="C8070" s="5" t="s">
        <v>11</v>
      </c>
      <c r="D8070" s="5" t="s">
        <v>12</v>
      </c>
      <c r="E8070" s="5" t="s">
        <v>13</v>
      </c>
    </row>
    <row r="8071" spans="1:5" x14ac:dyDescent="0.25">
      <c r="A8071" s="5">
        <f>8063</f>
      </c>
      <c r="B8071" s="5" t="s">
        <v>8074</v>
      </c>
      <c r="C8071" s="5" t="s">
        <v>11</v>
      </c>
      <c r="D8071" s="5" t="s">
        <v>12</v>
      </c>
      <c r="E8071" s="5" t="s">
        <v>13</v>
      </c>
    </row>
    <row r="8072" spans="1:5" x14ac:dyDescent="0.25">
      <c r="A8072" s="5">
        <f>8064</f>
      </c>
      <c r="B8072" s="5" t="s">
        <v>8075</v>
      </c>
      <c r="C8072" s="5" t="s">
        <v>11</v>
      </c>
      <c r="D8072" s="5" t="s">
        <v>12</v>
      </c>
      <c r="E8072" s="5" t="s">
        <v>13</v>
      </c>
    </row>
    <row r="8073" spans="1:5" x14ac:dyDescent="0.25">
      <c r="A8073" s="5">
        <f>8065</f>
      </c>
      <c r="B8073" s="5" t="s">
        <v>8076</v>
      </c>
      <c r="C8073" s="5" t="s">
        <v>11</v>
      </c>
      <c r="D8073" s="5" t="s">
        <v>12</v>
      </c>
      <c r="E8073" s="5" t="s">
        <v>13</v>
      </c>
    </row>
    <row r="8074" spans="1:5" x14ac:dyDescent="0.25">
      <c r="A8074" s="5">
        <f>8066</f>
      </c>
      <c r="B8074" s="5" t="s">
        <v>8077</v>
      </c>
      <c r="C8074" s="5" t="s">
        <v>11</v>
      </c>
      <c r="D8074" s="5" t="s">
        <v>12</v>
      </c>
      <c r="E8074" s="5" t="s">
        <v>13</v>
      </c>
    </row>
    <row r="8075" spans="1:5" x14ac:dyDescent="0.25">
      <c r="A8075" s="5">
        <f>8067</f>
      </c>
      <c r="B8075" s="5" t="s">
        <v>8078</v>
      </c>
      <c r="C8075" s="5" t="s">
        <v>11</v>
      </c>
      <c r="D8075" s="5" t="s">
        <v>12</v>
      </c>
      <c r="E8075" s="5" t="s">
        <v>13</v>
      </c>
    </row>
    <row r="8076" spans="1:5" x14ac:dyDescent="0.25">
      <c r="A8076" s="5">
        <f>8068</f>
      </c>
      <c r="B8076" s="5" t="s">
        <v>8079</v>
      </c>
      <c r="C8076" s="5" t="s">
        <v>11</v>
      </c>
      <c r="D8076" s="5" t="s">
        <v>12</v>
      </c>
      <c r="E8076" s="5" t="s">
        <v>13</v>
      </c>
    </row>
    <row r="8077" spans="1:5" x14ac:dyDescent="0.25">
      <c r="A8077" s="5">
        <f>8069</f>
      </c>
      <c r="B8077" s="5" t="s">
        <v>8080</v>
      </c>
      <c r="C8077" s="5" t="s">
        <v>11</v>
      </c>
      <c r="D8077" s="5" t="s">
        <v>12</v>
      </c>
      <c r="E8077" s="5" t="s">
        <v>13</v>
      </c>
    </row>
    <row r="8078" spans="1:5" x14ac:dyDescent="0.25">
      <c r="A8078" s="5">
        <f>8070</f>
      </c>
      <c r="B8078" s="5" t="s">
        <v>8081</v>
      </c>
      <c r="C8078" s="5" t="s">
        <v>11</v>
      </c>
      <c r="D8078" s="5" t="s">
        <v>12</v>
      </c>
      <c r="E8078" s="5" t="s">
        <v>13</v>
      </c>
    </row>
    <row r="8079" spans="1:5" x14ac:dyDescent="0.25">
      <c r="A8079" s="5">
        <f>8071</f>
      </c>
      <c r="B8079" s="5" t="s">
        <v>8082</v>
      </c>
      <c r="C8079" s="5" t="s">
        <v>11</v>
      </c>
      <c r="D8079" s="5" t="s">
        <v>12</v>
      </c>
      <c r="E8079" s="5" t="s">
        <v>13</v>
      </c>
    </row>
    <row r="8080" spans="1:5" x14ac:dyDescent="0.25">
      <c r="A8080" s="5">
        <f>8072</f>
      </c>
      <c r="B8080" s="5" t="s">
        <v>8083</v>
      </c>
      <c r="C8080" s="5" t="s">
        <v>11</v>
      </c>
      <c r="D8080" s="5" t="s">
        <v>12</v>
      </c>
      <c r="E8080" s="5" t="s">
        <v>13</v>
      </c>
    </row>
    <row r="8081" spans="1:5" x14ac:dyDescent="0.25">
      <c r="A8081" s="5">
        <f>8073</f>
      </c>
      <c r="B8081" s="5" t="s">
        <v>8084</v>
      </c>
      <c r="C8081" s="5" t="s">
        <v>11</v>
      </c>
      <c r="D8081" s="5" t="s">
        <v>12</v>
      </c>
      <c r="E8081" s="5" t="s">
        <v>13</v>
      </c>
    </row>
    <row r="8082" spans="1:5" x14ac:dyDescent="0.25">
      <c r="A8082" s="5">
        <f>8074</f>
      </c>
      <c r="B8082" s="5" t="s">
        <v>8085</v>
      </c>
      <c r="C8082" s="5" t="s">
        <v>11</v>
      </c>
      <c r="D8082" s="5" t="s">
        <v>12</v>
      </c>
      <c r="E8082" s="5" t="s">
        <v>13</v>
      </c>
    </row>
    <row r="8083" spans="1:5" x14ac:dyDescent="0.25">
      <c r="A8083" s="5">
        <f>8075</f>
      </c>
      <c r="B8083" s="5" t="s">
        <v>8086</v>
      </c>
      <c r="C8083" s="5" t="s">
        <v>11</v>
      </c>
      <c r="D8083" s="5" t="s">
        <v>12</v>
      </c>
      <c r="E8083" s="5" t="s">
        <v>13</v>
      </c>
    </row>
    <row r="8084" spans="1:5" x14ac:dyDescent="0.25">
      <c r="A8084" s="5">
        <f>8076</f>
      </c>
      <c r="B8084" s="5" t="s">
        <v>8087</v>
      </c>
      <c r="C8084" s="5" t="s">
        <v>11</v>
      </c>
      <c r="D8084" s="5" t="s">
        <v>12</v>
      </c>
      <c r="E8084" s="5" t="s">
        <v>13</v>
      </c>
    </row>
    <row r="8085" spans="1:5" x14ac:dyDescent="0.25">
      <c r="A8085" s="5">
        <f>8077</f>
      </c>
      <c r="B8085" s="5" t="s">
        <v>8088</v>
      </c>
      <c r="C8085" s="5" t="s">
        <v>11</v>
      </c>
      <c r="D8085" s="5" t="s">
        <v>12</v>
      </c>
      <c r="E8085" s="5" t="s">
        <v>13</v>
      </c>
    </row>
    <row r="8086" spans="1:5" x14ac:dyDescent="0.25">
      <c r="A8086" s="5">
        <f>8078</f>
      </c>
      <c r="B8086" s="5" t="s">
        <v>8089</v>
      </c>
      <c r="C8086" s="5" t="s">
        <v>11</v>
      </c>
      <c r="D8086" s="5" t="s">
        <v>12</v>
      </c>
      <c r="E8086" s="5" t="s">
        <v>13</v>
      </c>
    </row>
    <row r="8087" spans="1:5" x14ac:dyDescent="0.25">
      <c r="A8087" s="5">
        <f>8079</f>
      </c>
      <c r="B8087" s="5" t="s">
        <v>8090</v>
      </c>
      <c r="C8087" s="5" t="s">
        <v>11</v>
      </c>
      <c r="D8087" s="5" t="s">
        <v>12</v>
      </c>
      <c r="E8087" s="5" t="s">
        <v>13</v>
      </c>
    </row>
    <row r="8088" spans="1:5" x14ac:dyDescent="0.25">
      <c r="A8088" s="5">
        <f>8080</f>
      </c>
      <c r="B8088" s="5" t="s">
        <v>8091</v>
      </c>
      <c r="C8088" s="5" t="s">
        <v>11</v>
      </c>
      <c r="D8088" s="5" t="s">
        <v>12</v>
      </c>
      <c r="E8088" s="5" t="s">
        <v>13</v>
      </c>
    </row>
    <row r="8089" spans="1:5" x14ac:dyDescent="0.25">
      <c r="A8089" s="5">
        <f>8081</f>
      </c>
      <c r="B8089" s="5" t="s">
        <v>8092</v>
      </c>
      <c r="C8089" s="5" t="s">
        <v>11</v>
      </c>
      <c r="D8089" s="5" t="s">
        <v>12</v>
      </c>
      <c r="E8089" s="5" t="s">
        <v>13</v>
      </c>
    </row>
    <row r="8090" spans="1:5" x14ac:dyDescent="0.25">
      <c r="A8090" s="5">
        <f>8082</f>
      </c>
      <c r="B8090" s="5" t="s">
        <v>8093</v>
      </c>
      <c r="C8090" s="5" t="s">
        <v>11</v>
      </c>
      <c r="D8090" s="5" t="s">
        <v>12</v>
      </c>
      <c r="E8090" s="5" t="s">
        <v>13</v>
      </c>
    </row>
    <row r="8091" spans="1:5" x14ac:dyDescent="0.25">
      <c r="A8091" s="5">
        <f>8083</f>
      </c>
      <c r="B8091" s="5" t="s">
        <v>8094</v>
      </c>
      <c r="C8091" s="5" t="s">
        <v>11</v>
      </c>
      <c r="D8091" s="5" t="s">
        <v>12</v>
      </c>
      <c r="E8091" s="5" t="s">
        <v>13</v>
      </c>
    </row>
    <row r="8092" spans="1:5" x14ac:dyDescent="0.25">
      <c r="A8092" s="5">
        <f>8084</f>
      </c>
      <c r="B8092" s="5" t="s">
        <v>8095</v>
      </c>
      <c r="C8092" s="5" t="s">
        <v>11</v>
      </c>
      <c r="D8092" s="5" t="s">
        <v>12</v>
      </c>
      <c r="E8092" s="5" t="s">
        <v>13</v>
      </c>
    </row>
    <row r="8093" spans="1:5" x14ac:dyDescent="0.25">
      <c r="A8093" s="5">
        <f>8085</f>
      </c>
      <c r="B8093" s="5" t="s">
        <v>8096</v>
      </c>
      <c r="C8093" s="5" t="s">
        <v>11</v>
      </c>
      <c r="D8093" s="5" t="s">
        <v>12</v>
      </c>
      <c r="E8093" s="5" t="s">
        <v>13</v>
      </c>
    </row>
    <row r="8094" spans="1:5" x14ac:dyDescent="0.25">
      <c r="A8094" s="5">
        <f>8086</f>
      </c>
      <c r="B8094" s="5" t="s">
        <v>8097</v>
      </c>
      <c r="C8094" s="5" t="s">
        <v>11</v>
      </c>
      <c r="D8094" s="5" t="s">
        <v>12</v>
      </c>
      <c r="E8094" s="5" t="s">
        <v>13</v>
      </c>
    </row>
    <row r="8095" spans="1:5" x14ac:dyDescent="0.25">
      <c r="A8095" s="5">
        <f>8087</f>
      </c>
      <c r="B8095" s="5" t="s">
        <v>8098</v>
      </c>
      <c r="C8095" s="5" t="s">
        <v>11</v>
      </c>
      <c r="D8095" s="5" t="s">
        <v>12</v>
      </c>
      <c r="E8095" s="5" t="s">
        <v>13</v>
      </c>
    </row>
    <row r="8096" spans="1:5" x14ac:dyDescent="0.25">
      <c r="A8096" s="5">
        <f>8088</f>
      </c>
      <c r="B8096" s="5" t="s">
        <v>8099</v>
      </c>
      <c r="C8096" s="5" t="s">
        <v>11</v>
      </c>
      <c r="D8096" s="5" t="s">
        <v>12</v>
      </c>
      <c r="E8096" s="5" t="s">
        <v>13</v>
      </c>
    </row>
    <row r="8097" spans="1:5" x14ac:dyDescent="0.25">
      <c r="A8097" s="5">
        <f>8089</f>
      </c>
      <c r="B8097" s="5" t="s">
        <v>8100</v>
      </c>
      <c r="C8097" s="5" t="s">
        <v>11</v>
      </c>
      <c r="D8097" s="5" t="s">
        <v>12</v>
      </c>
      <c r="E8097" s="5" t="s">
        <v>13</v>
      </c>
    </row>
    <row r="8098" spans="1:5" x14ac:dyDescent="0.25">
      <c r="A8098" s="5">
        <f>8090</f>
      </c>
      <c r="B8098" s="5" t="s">
        <v>8101</v>
      </c>
      <c r="C8098" s="5" t="s">
        <v>11</v>
      </c>
      <c r="D8098" s="5" t="s">
        <v>12</v>
      </c>
      <c r="E8098" s="5" t="s">
        <v>13</v>
      </c>
    </row>
    <row r="8099" spans="1:5" x14ac:dyDescent="0.25">
      <c r="A8099" s="5">
        <f>8091</f>
      </c>
      <c r="B8099" s="5" t="s">
        <v>8102</v>
      </c>
      <c r="C8099" s="5" t="s">
        <v>11</v>
      </c>
      <c r="D8099" s="5" t="s">
        <v>12</v>
      </c>
      <c r="E8099" s="5" t="s">
        <v>13</v>
      </c>
    </row>
    <row r="8100" spans="1:5" x14ac:dyDescent="0.25">
      <c r="A8100" s="5">
        <f>8092</f>
      </c>
      <c r="B8100" s="5" t="s">
        <v>8103</v>
      </c>
      <c r="C8100" s="5" t="s">
        <v>11</v>
      </c>
      <c r="D8100" s="5" t="s">
        <v>12</v>
      </c>
      <c r="E8100" s="5" t="s">
        <v>13</v>
      </c>
    </row>
    <row r="8101" spans="1:5" x14ac:dyDescent="0.25">
      <c r="A8101" s="5">
        <f>8093</f>
      </c>
      <c r="B8101" s="5" t="s">
        <v>8104</v>
      </c>
      <c r="C8101" s="5" t="s">
        <v>11</v>
      </c>
      <c r="D8101" s="5" t="s">
        <v>12</v>
      </c>
      <c r="E8101" s="5" t="s">
        <v>13</v>
      </c>
    </row>
    <row r="8102" spans="1:5" x14ac:dyDescent="0.25">
      <c r="A8102" s="5">
        <f>8094</f>
      </c>
      <c r="B8102" s="5" t="s">
        <v>8105</v>
      </c>
      <c r="C8102" s="5" t="s">
        <v>11</v>
      </c>
      <c r="D8102" s="5" t="s">
        <v>12</v>
      </c>
      <c r="E8102" s="5" t="s">
        <v>13</v>
      </c>
    </row>
    <row r="8103" spans="1:5" x14ac:dyDescent="0.25">
      <c r="A8103" s="5">
        <f>8095</f>
      </c>
      <c r="B8103" s="5" t="s">
        <v>8106</v>
      </c>
      <c r="C8103" s="5" t="s">
        <v>11</v>
      </c>
      <c r="D8103" s="5" t="s">
        <v>12</v>
      </c>
      <c r="E8103" s="5" t="s">
        <v>13</v>
      </c>
    </row>
    <row r="8104" spans="1:5" x14ac:dyDescent="0.25">
      <c r="A8104" s="5">
        <f>8096</f>
      </c>
      <c r="B8104" s="5" t="s">
        <v>8107</v>
      </c>
      <c r="C8104" s="5" t="s">
        <v>11</v>
      </c>
      <c r="D8104" s="5" t="s">
        <v>12</v>
      </c>
      <c r="E8104" s="5" t="s">
        <v>13</v>
      </c>
    </row>
    <row r="8105" spans="1:5" x14ac:dyDescent="0.25">
      <c r="A8105" s="5">
        <f>8097</f>
      </c>
      <c r="B8105" s="5" t="s">
        <v>8108</v>
      </c>
      <c r="C8105" s="5" t="s">
        <v>11</v>
      </c>
      <c r="D8105" s="5" t="s">
        <v>12</v>
      </c>
      <c r="E8105" s="5" t="s">
        <v>13</v>
      </c>
    </row>
    <row r="8106" spans="1:5" x14ac:dyDescent="0.25">
      <c r="A8106" s="5">
        <f>8098</f>
      </c>
      <c r="B8106" s="5" t="s">
        <v>8109</v>
      </c>
      <c r="C8106" s="5" t="s">
        <v>11</v>
      </c>
      <c r="D8106" s="5" t="s">
        <v>12</v>
      </c>
      <c r="E8106" s="5" t="s">
        <v>13</v>
      </c>
    </row>
    <row r="8107" spans="1:5" x14ac:dyDescent="0.25">
      <c r="A8107" s="5">
        <f>8099</f>
      </c>
      <c r="B8107" s="5" t="s">
        <v>8110</v>
      </c>
      <c r="C8107" s="5" t="s">
        <v>11</v>
      </c>
      <c r="D8107" s="5" t="s">
        <v>12</v>
      </c>
      <c r="E8107" s="5" t="s">
        <v>13</v>
      </c>
    </row>
    <row r="8108" spans="1:5" x14ac:dyDescent="0.25">
      <c r="A8108" s="5">
        <f>8100</f>
      </c>
      <c r="B8108" s="5" t="s">
        <v>8111</v>
      </c>
      <c r="C8108" s="5" t="s">
        <v>11</v>
      </c>
      <c r="D8108" s="5" t="s">
        <v>12</v>
      </c>
      <c r="E8108" s="5" t="s">
        <v>13</v>
      </c>
    </row>
    <row r="8109" spans="1:5" x14ac:dyDescent="0.25">
      <c r="A8109" s="5">
        <f>8101</f>
      </c>
      <c r="B8109" s="5" t="s">
        <v>8112</v>
      </c>
      <c r="C8109" s="5" t="s">
        <v>11</v>
      </c>
      <c r="D8109" s="5" t="s">
        <v>12</v>
      </c>
      <c r="E8109" s="5" t="s">
        <v>13</v>
      </c>
    </row>
    <row r="8110" spans="1:5" x14ac:dyDescent="0.25">
      <c r="A8110" s="5">
        <f>8102</f>
      </c>
      <c r="B8110" s="5" t="s">
        <v>8113</v>
      </c>
      <c r="C8110" s="5" t="s">
        <v>11</v>
      </c>
      <c r="D8110" s="5" t="s">
        <v>12</v>
      </c>
      <c r="E8110" s="5" t="s">
        <v>13</v>
      </c>
    </row>
    <row r="8111" spans="1:5" x14ac:dyDescent="0.25">
      <c r="A8111" s="5">
        <f>8103</f>
      </c>
      <c r="B8111" s="5" t="s">
        <v>8114</v>
      </c>
      <c r="C8111" s="5" t="s">
        <v>11</v>
      </c>
      <c r="D8111" s="5" t="s">
        <v>12</v>
      </c>
      <c r="E8111" s="5" t="s">
        <v>13</v>
      </c>
    </row>
    <row r="8112" spans="1:5" x14ac:dyDescent="0.25">
      <c r="A8112" s="5">
        <f>8104</f>
      </c>
      <c r="B8112" s="5" t="s">
        <v>8115</v>
      </c>
      <c r="C8112" s="5" t="s">
        <v>11</v>
      </c>
      <c r="D8112" s="5" t="s">
        <v>12</v>
      </c>
      <c r="E8112" s="5" t="s">
        <v>13</v>
      </c>
    </row>
    <row r="8113" spans="1:5" x14ac:dyDescent="0.25">
      <c r="A8113" s="5">
        <f>8105</f>
      </c>
      <c r="B8113" s="5" t="s">
        <v>8116</v>
      </c>
      <c r="C8113" s="5" t="s">
        <v>11</v>
      </c>
      <c r="D8113" s="5" t="s">
        <v>12</v>
      </c>
      <c r="E8113" s="5" t="s">
        <v>13</v>
      </c>
    </row>
    <row r="8114" spans="1:5" x14ac:dyDescent="0.25">
      <c r="A8114" s="5">
        <f>8106</f>
      </c>
      <c r="B8114" s="5" t="s">
        <v>8117</v>
      </c>
      <c r="C8114" s="5" t="s">
        <v>11</v>
      </c>
      <c r="D8114" s="5" t="s">
        <v>12</v>
      </c>
      <c r="E8114" s="5" t="s">
        <v>13</v>
      </c>
    </row>
    <row r="8115" spans="1:5" x14ac:dyDescent="0.25">
      <c r="A8115" s="5">
        <f>8107</f>
      </c>
      <c r="B8115" s="5" t="s">
        <v>8118</v>
      </c>
      <c r="C8115" s="5" t="s">
        <v>11</v>
      </c>
      <c r="D8115" s="5" t="s">
        <v>12</v>
      </c>
      <c r="E8115" s="5" t="s">
        <v>13</v>
      </c>
    </row>
    <row r="8116" spans="1:5" x14ac:dyDescent="0.25">
      <c r="A8116" s="5">
        <f>8108</f>
      </c>
      <c r="B8116" s="5" t="s">
        <v>8119</v>
      </c>
      <c r="C8116" s="5" t="s">
        <v>11</v>
      </c>
      <c r="D8116" s="5" t="s">
        <v>12</v>
      </c>
      <c r="E8116" s="5" t="s">
        <v>13</v>
      </c>
    </row>
    <row r="8117" spans="1:5" x14ac:dyDescent="0.25">
      <c r="A8117" s="5">
        <f>8109</f>
      </c>
      <c r="B8117" s="5" t="s">
        <v>8120</v>
      </c>
      <c r="C8117" s="5" t="s">
        <v>11</v>
      </c>
      <c r="D8117" s="5" t="s">
        <v>12</v>
      </c>
      <c r="E8117" s="5" t="s">
        <v>13</v>
      </c>
    </row>
    <row r="8118" spans="1:5" x14ac:dyDescent="0.25">
      <c r="A8118" s="5">
        <f>8110</f>
      </c>
      <c r="B8118" s="5" t="s">
        <v>8121</v>
      </c>
      <c r="C8118" s="5" t="s">
        <v>11</v>
      </c>
      <c r="D8118" s="5" t="s">
        <v>12</v>
      </c>
      <c r="E8118" s="5" t="s">
        <v>13</v>
      </c>
    </row>
    <row r="8119" spans="1:5" x14ac:dyDescent="0.25">
      <c r="A8119" s="5">
        <f>8111</f>
      </c>
      <c r="B8119" s="5" t="s">
        <v>8122</v>
      </c>
      <c r="C8119" s="5" t="s">
        <v>11</v>
      </c>
      <c r="D8119" s="5" t="s">
        <v>12</v>
      </c>
      <c r="E8119" s="5" t="s">
        <v>13</v>
      </c>
    </row>
    <row r="8120" spans="1:5" x14ac:dyDescent="0.25">
      <c r="A8120" s="5">
        <f>8112</f>
      </c>
      <c r="B8120" s="5" t="s">
        <v>8123</v>
      </c>
      <c r="C8120" s="5" t="s">
        <v>11</v>
      </c>
      <c r="D8120" s="5" t="s">
        <v>12</v>
      </c>
      <c r="E8120" s="5" t="s">
        <v>13</v>
      </c>
    </row>
    <row r="8121" spans="1:5" x14ac:dyDescent="0.25">
      <c r="A8121" s="5">
        <f>8113</f>
      </c>
      <c r="B8121" s="5" t="s">
        <v>8124</v>
      </c>
      <c r="C8121" s="5" t="s">
        <v>11</v>
      </c>
      <c r="D8121" s="5" t="s">
        <v>12</v>
      </c>
      <c r="E8121" s="5" t="s">
        <v>13</v>
      </c>
    </row>
    <row r="8122" spans="1:5" x14ac:dyDescent="0.25">
      <c r="A8122" s="5">
        <f>8114</f>
      </c>
      <c r="B8122" s="5" t="s">
        <v>8125</v>
      </c>
      <c r="C8122" s="5" t="s">
        <v>11</v>
      </c>
      <c r="D8122" s="5" t="s">
        <v>12</v>
      </c>
      <c r="E8122" s="5" t="s">
        <v>13</v>
      </c>
    </row>
    <row r="8123" spans="1:5" x14ac:dyDescent="0.25">
      <c r="A8123" s="5">
        <f>8115</f>
      </c>
      <c r="B8123" s="5" t="s">
        <v>8126</v>
      </c>
      <c r="C8123" s="5" t="s">
        <v>11</v>
      </c>
      <c r="D8123" s="5" t="s">
        <v>12</v>
      </c>
      <c r="E8123" s="5" t="s">
        <v>13</v>
      </c>
    </row>
    <row r="8124" spans="1:5" x14ac:dyDescent="0.25">
      <c r="A8124" s="5">
        <f>8116</f>
      </c>
      <c r="B8124" s="5" t="s">
        <v>8127</v>
      </c>
      <c r="C8124" s="5" t="s">
        <v>11</v>
      </c>
      <c r="D8124" s="5" t="s">
        <v>12</v>
      </c>
      <c r="E8124" s="5" t="s">
        <v>13</v>
      </c>
    </row>
    <row r="8125" spans="1:5" x14ac:dyDescent="0.25">
      <c r="A8125" s="5">
        <f>8117</f>
      </c>
      <c r="B8125" s="5" t="s">
        <v>8128</v>
      </c>
      <c r="C8125" s="5" t="s">
        <v>11</v>
      </c>
      <c r="D8125" s="5" t="s">
        <v>12</v>
      </c>
      <c r="E8125" s="5" t="s">
        <v>13</v>
      </c>
    </row>
    <row r="8126" spans="1:5" x14ac:dyDescent="0.25">
      <c r="A8126" s="5">
        <f>8118</f>
      </c>
      <c r="B8126" s="5" t="s">
        <v>8129</v>
      </c>
      <c r="C8126" s="5" t="s">
        <v>11</v>
      </c>
      <c r="D8126" s="5" t="s">
        <v>12</v>
      </c>
      <c r="E8126" s="5" t="s">
        <v>13</v>
      </c>
    </row>
    <row r="8127" spans="1:5" x14ac:dyDescent="0.25">
      <c r="A8127" s="5">
        <f>8119</f>
      </c>
      <c r="B8127" s="5" t="s">
        <v>8130</v>
      </c>
      <c r="C8127" s="5" t="s">
        <v>11</v>
      </c>
      <c r="D8127" s="5" t="s">
        <v>12</v>
      </c>
      <c r="E8127" s="5" t="s">
        <v>13</v>
      </c>
    </row>
    <row r="8128" spans="1:5" x14ac:dyDescent="0.25">
      <c r="A8128" s="5">
        <f>8120</f>
      </c>
      <c r="B8128" s="5" t="s">
        <v>8131</v>
      </c>
      <c r="C8128" s="5" t="s">
        <v>11</v>
      </c>
      <c r="D8128" s="5" t="s">
        <v>12</v>
      </c>
      <c r="E8128" s="5" t="s">
        <v>13</v>
      </c>
    </row>
    <row r="8129" spans="1:5" x14ac:dyDescent="0.25">
      <c r="A8129" s="5">
        <f>8121</f>
      </c>
      <c r="B8129" s="5" t="s">
        <v>8132</v>
      </c>
      <c r="C8129" s="5" t="s">
        <v>11</v>
      </c>
      <c r="D8129" s="5" t="s">
        <v>12</v>
      </c>
      <c r="E8129" s="5" t="s">
        <v>13</v>
      </c>
    </row>
    <row r="8130" spans="1:5" x14ac:dyDescent="0.25">
      <c r="A8130" s="5">
        <f>8122</f>
      </c>
      <c r="B8130" s="5" t="s">
        <v>8133</v>
      </c>
      <c r="C8130" s="5" t="s">
        <v>11</v>
      </c>
      <c r="D8130" s="5" t="s">
        <v>12</v>
      </c>
      <c r="E8130" s="5" t="s">
        <v>13</v>
      </c>
    </row>
    <row r="8131" spans="1:5" x14ac:dyDescent="0.25">
      <c r="A8131" s="5">
        <f>8123</f>
      </c>
      <c r="B8131" s="5" t="s">
        <v>8134</v>
      </c>
      <c r="C8131" s="5" t="s">
        <v>11</v>
      </c>
      <c r="D8131" s="5" t="s">
        <v>12</v>
      </c>
      <c r="E8131" s="5" t="s">
        <v>13</v>
      </c>
    </row>
    <row r="8132" spans="1:5" x14ac:dyDescent="0.25">
      <c r="A8132" s="5">
        <f>8124</f>
      </c>
      <c r="B8132" s="5" t="s">
        <v>8135</v>
      </c>
      <c r="C8132" s="5" t="s">
        <v>11</v>
      </c>
      <c r="D8132" s="5" t="s">
        <v>12</v>
      </c>
      <c r="E8132" s="5" t="s">
        <v>13</v>
      </c>
    </row>
    <row r="8133" spans="1:5" x14ac:dyDescent="0.25">
      <c r="A8133" s="5">
        <f>8125</f>
      </c>
      <c r="B8133" s="5" t="s">
        <v>8136</v>
      </c>
      <c r="C8133" s="5" t="s">
        <v>11</v>
      </c>
      <c r="D8133" s="5" t="s">
        <v>12</v>
      </c>
      <c r="E8133" s="5" t="s">
        <v>13</v>
      </c>
    </row>
    <row r="8134" spans="1:5" x14ac:dyDescent="0.25">
      <c r="A8134" s="5">
        <f>8126</f>
      </c>
      <c r="B8134" s="5" t="s">
        <v>8137</v>
      </c>
      <c r="C8134" s="5" t="s">
        <v>11</v>
      </c>
      <c r="D8134" s="5" t="s">
        <v>12</v>
      </c>
      <c r="E8134" s="5" t="s">
        <v>13</v>
      </c>
    </row>
    <row r="8135" spans="1:5" x14ac:dyDescent="0.25">
      <c r="A8135" s="5">
        <f>8127</f>
      </c>
      <c r="B8135" s="5" t="s">
        <v>8138</v>
      </c>
      <c r="C8135" s="5" t="s">
        <v>11</v>
      </c>
      <c r="D8135" s="5" t="s">
        <v>12</v>
      </c>
      <c r="E8135" s="5" t="s">
        <v>13</v>
      </c>
    </row>
    <row r="8136" spans="1:5" x14ac:dyDescent="0.25">
      <c r="A8136" s="5">
        <f>8128</f>
      </c>
      <c r="B8136" s="5" t="s">
        <v>8139</v>
      </c>
      <c r="C8136" s="5" t="s">
        <v>11</v>
      </c>
      <c r="D8136" s="5" t="s">
        <v>12</v>
      </c>
      <c r="E8136" s="5" t="s">
        <v>13</v>
      </c>
    </row>
    <row r="8137" spans="1:5" x14ac:dyDescent="0.25">
      <c r="A8137" s="5">
        <f>8129</f>
      </c>
      <c r="B8137" s="5" t="s">
        <v>8140</v>
      </c>
      <c r="C8137" s="5" t="s">
        <v>11</v>
      </c>
      <c r="D8137" s="5" t="s">
        <v>12</v>
      </c>
      <c r="E8137" s="5" t="s">
        <v>13</v>
      </c>
    </row>
    <row r="8138" spans="1:5" x14ac:dyDescent="0.25">
      <c r="A8138" s="5">
        <f>8130</f>
      </c>
      <c r="B8138" s="5" t="s">
        <v>8141</v>
      </c>
      <c r="C8138" s="5" t="s">
        <v>11</v>
      </c>
      <c r="D8138" s="5" t="s">
        <v>12</v>
      </c>
      <c r="E8138" s="5" t="s">
        <v>13</v>
      </c>
    </row>
    <row r="8139" spans="1:5" x14ac:dyDescent="0.25">
      <c r="A8139" s="5">
        <f>8131</f>
      </c>
      <c r="B8139" s="5" t="s">
        <v>8142</v>
      </c>
      <c r="C8139" s="5" t="s">
        <v>11</v>
      </c>
      <c r="D8139" s="5" t="s">
        <v>12</v>
      </c>
      <c r="E8139" s="5" t="s">
        <v>13</v>
      </c>
    </row>
    <row r="8140" spans="1:5" x14ac:dyDescent="0.25">
      <c r="A8140" s="5">
        <f>8132</f>
      </c>
      <c r="B8140" s="5" t="s">
        <v>8143</v>
      </c>
      <c r="C8140" s="5" t="s">
        <v>11</v>
      </c>
      <c r="D8140" s="5" t="s">
        <v>12</v>
      </c>
      <c r="E8140" s="5" t="s">
        <v>13</v>
      </c>
    </row>
    <row r="8141" spans="1:5" x14ac:dyDescent="0.25">
      <c r="A8141" s="5">
        <f>8133</f>
      </c>
      <c r="B8141" s="5" t="s">
        <v>8144</v>
      </c>
      <c r="C8141" s="5" t="s">
        <v>11</v>
      </c>
      <c r="D8141" s="5" t="s">
        <v>12</v>
      </c>
      <c r="E8141" s="5" t="s">
        <v>13</v>
      </c>
    </row>
    <row r="8142" spans="1:5" x14ac:dyDescent="0.25">
      <c r="A8142" s="5">
        <f>8134</f>
      </c>
      <c r="B8142" s="5" t="s">
        <v>8145</v>
      </c>
      <c r="C8142" s="5" t="s">
        <v>11</v>
      </c>
      <c r="D8142" s="5" t="s">
        <v>12</v>
      </c>
      <c r="E8142" s="5" t="s">
        <v>13</v>
      </c>
    </row>
    <row r="8143" spans="1:5" x14ac:dyDescent="0.25">
      <c r="A8143" s="5">
        <f>8135</f>
      </c>
      <c r="B8143" s="5" t="s">
        <v>8146</v>
      </c>
      <c r="C8143" s="5" t="s">
        <v>11</v>
      </c>
      <c r="D8143" s="5" t="s">
        <v>12</v>
      </c>
      <c r="E8143" s="5" t="s">
        <v>13</v>
      </c>
    </row>
    <row r="8144" spans="1:5" x14ac:dyDescent="0.25">
      <c r="A8144" s="5">
        <f>8136</f>
      </c>
      <c r="B8144" s="5" t="s">
        <v>8147</v>
      </c>
      <c r="C8144" s="5" t="s">
        <v>11</v>
      </c>
      <c r="D8144" s="5" t="s">
        <v>12</v>
      </c>
      <c r="E8144" s="5" t="s">
        <v>13</v>
      </c>
    </row>
    <row r="8145" spans="1:5" x14ac:dyDescent="0.25">
      <c r="A8145" s="5">
        <f>8137</f>
      </c>
      <c r="B8145" s="5" t="s">
        <v>8148</v>
      </c>
      <c r="C8145" s="5" t="s">
        <v>11</v>
      </c>
      <c r="D8145" s="5" t="s">
        <v>12</v>
      </c>
      <c r="E8145" s="5" t="s">
        <v>13</v>
      </c>
    </row>
    <row r="8146" spans="1:5" x14ac:dyDescent="0.25">
      <c r="A8146" s="5">
        <f>8138</f>
      </c>
      <c r="B8146" s="5" t="s">
        <v>8149</v>
      </c>
      <c r="C8146" s="5" t="s">
        <v>11</v>
      </c>
      <c r="D8146" s="5" t="s">
        <v>12</v>
      </c>
      <c r="E8146" s="5" t="s">
        <v>13</v>
      </c>
    </row>
    <row r="8147" spans="1:5" x14ac:dyDescent="0.25">
      <c r="A8147" s="5">
        <f>8139</f>
      </c>
      <c r="B8147" s="5" t="s">
        <v>8150</v>
      </c>
      <c r="C8147" s="5" t="s">
        <v>11</v>
      </c>
      <c r="D8147" s="5" t="s">
        <v>12</v>
      </c>
      <c r="E8147" s="5" t="s">
        <v>13</v>
      </c>
    </row>
    <row r="8148" spans="1:5" x14ac:dyDescent="0.25">
      <c r="A8148" s="5">
        <f>8140</f>
      </c>
      <c r="B8148" s="5" t="s">
        <v>8151</v>
      </c>
      <c r="C8148" s="5" t="s">
        <v>11</v>
      </c>
      <c r="D8148" s="5" t="s">
        <v>12</v>
      </c>
      <c r="E8148" s="5" t="s">
        <v>13</v>
      </c>
    </row>
    <row r="8149" spans="1:5" x14ac:dyDescent="0.25">
      <c r="A8149" s="5">
        <f>8141</f>
      </c>
      <c r="B8149" s="5" t="s">
        <v>8152</v>
      </c>
      <c r="C8149" s="5" t="s">
        <v>11</v>
      </c>
      <c r="D8149" s="5" t="s">
        <v>12</v>
      </c>
      <c r="E8149" s="5" t="s">
        <v>13</v>
      </c>
    </row>
    <row r="8150" spans="1:5" x14ac:dyDescent="0.25">
      <c r="A8150" s="5">
        <f>8142</f>
      </c>
      <c r="B8150" s="5" t="s">
        <v>8153</v>
      </c>
      <c r="C8150" s="5" t="s">
        <v>11</v>
      </c>
      <c r="D8150" s="5" t="s">
        <v>12</v>
      </c>
      <c r="E8150" s="5" t="s">
        <v>13</v>
      </c>
    </row>
    <row r="8151" spans="1:5" x14ac:dyDescent="0.25">
      <c r="A8151" s="5">
        <f>8143</f>
      </c>
      <c r="B8151" s="5" t="s">
        <v>8154</v>
      </c>
      <c r="C8151" s="5" t="s">
        <v>11</v>
      </c>
      <c r="D8151" s="5" t="s">
        <v>12</v>
      </c>
      <c r="E8151" s="5" t="s">
        <v>13</v>
      </c>
    </row>
    <row r="8152" spans="1:5" x14ac:dyDescent="0.25">
      <c r="A8152" s="5">
        <f>8144</f>
      </c>
      <c r="B8152" s="5" t="s">
        <v>8155</v>
      </c>
      <c r="C8152" s="5" t="s">
        <v>11</v>
      </c>
      <c r="D8152" s="5" t="s">
        <v>12</v>
      </c>
      <c r="E8152" s="5" t="s">
        <v>13</v>
      </c>
    </row>
    <row r="8153" spans="1:5" x14ac:dyDescent="0.25">
      <c r="A8153" s="5">
        <f>8145</f>
      </c>
      <c r="B8153" s="5" t="s">
        <v>8156</v>
      </c>
      <c r="C8153" s="5" t="s">
        <v>11</v>
      </c>
      <c r="D8153" s="5" t="s">
        <v>12</v>
      </c>
      <c r="E8153" s="5" t="s">
        <v>13</v>
      </c>
    </row>
    <row r="8154" spans="1:5" x14ac:dyDescent="0.25">
      <c r="A8154" s="5">
        <f>8146</f>
      </c>
      <c r="B8154" s="5" t="s">
        <v>8157</v>
      </c>
      <c r="C8154" s="5" t="s">
        <v>11</v>
      </c>
      <c r="D8154" s="5" t="s">
        <v>12</v>
      </c>
      <c r="E8154" s="5" t="s">
        <v>13</v>
      </c>
    </row>
    <row r="8155" spans="1:5" x14ac:dyDescent="0.25">
      <c r="A8155" s="5">
        <f>8147</f>
      </c>
      <c r="B8155" s="5" t="s">
        <v>8158</v>
      </c>
      <c r="C8155" s="5" t="s">
        <v>11</v>
      </c>
      <c r="D8155" s="5" t="s">
        <v>12</v>
      </c>
      <c r="E8155" s="5" t="s">
        <v>13</v>
      </c>
    </row>
    <row r="8156" spans="1:5" x14ac:dyDescent="0.25">
      <c r="A8156" s="5">
        <f>8148</f>
      </c>
      <c r="B8156" s="5" t="s">
        <v>8159</v>
      </c>
      <c r="C8156" s="5" t="s">
        <v>11</v>
      </c>
      <c r="D8156" s="5" t="s">
        <v>12</v>
      </c>
      <c r="E8156" s="5" t="s">
        <v>13</v>
      </c>
    </row>
    <row r="8157" spans="1:5" x14ac:dyDescent="0.25">
      <c r="A8157" s="5">
        <f>8149</f>
      </c>
      <c r="B8157" s="5" t="s">
        <v>8160</v>
      </c>
      <c r="C8157" s="5" t="s">
        <v>11</v>
      </c>
      <c r="D8157" s="5" t="s">
        <v>12</v>
      </c>
      <c r="E8157" s="5" t="s">
        <v>13</v>
      </c>
    </row>
    <row r="8158" spans="1:5" x14ac:dyDescent="0.25">
      <c r="A8158" s="5">
        <f>8150</f>
      </c>
      <c r="B8158" s="5" t="s">
        <v>8161</v>
      </c>
      <c r="C8158" s="5" t="s">
        <v>11</v>
      </c>
      <c r="D8158" s="5" t="s">
        <v>12</v>
      </c>
      <c r="E8158" s="5" t="s">
        <v>13</v>
      </c>
    </row>
    <row r="8159" spans="1:5" x14ac:dyDescent="0.25">
      <c r="A8159" s="5">
        <f>8151</f>
      </c>
      <c r="B8159" s="5" t="s">
        <v>8162</v>
      </c>
      <c r="C8159" s="5" t="s">
        <v>11</v>
      </c>
      <c r="D8159" s="5" t="s">
        <v>12</v>
      </c>
      <c r="E8159" s="5" t="s">
        <v>13</v>
      </c>
    </row>
    <row r="8160" spans="1:5" x14ac:dyDescent="0.25">
      <c r="A8160" s="5">
        <f>8152</f>
      </c>
      <c r="B8160" s="5" t="s">
        <v>8163</v>
      </c>
      <c r="C8160" s="5" t="s">
        <v>11</v>
      </c>
      <c r="D8160" s="5" t="s">
        <v>12</v>
      </c>
      <c r="E8160" s="5" t="s">
        <v>13</v>
      </c>
    </row>
    <row r="8161" spans="1:5" x14ac:dyDescent="0.25">
      <c r="A8161" s="5">
        <f>8153</f>
      </c>
      <c r="B8161" s="5" t="s">
        <v>8164</v>
      </c>
      <c r="C8161" s="5" t="s">
        <v>11</v>
      </c>
      <c r="D8161" s="5" t="s">
        <v>12</v>
      </c>
      <c r="E8161" s="5" t="s">
        <v>13</v>
      </c>
    </row>
    <row r="8162" spans="1:5" x14ac:dyDescent="0.25">
      <c r="A8162" s="5">
        <f>8154</f>
      </c>
      <c r="B8162" s="5" t="s">
        <v>8165</v>
      </c>
      <c r="C8162" s="5" t="s">
        <v>11</v>
      </c>
      <c r="D8162" s="5" t="s">
        <v>12</v>
      </c>
      <c r="E8162" s="5" t="s">
        <v>13</v>
      </c>
    </row>
    <row r="8163" spans="1:5" x14ac:dyDescent="0.25">
      <c r="A8163" s="5">
        <f>8155</f>
      </c>
      <c r="B8163" s="5" t="s">
        <v>8166</v>
      </c>
      <c r="C8163" s="5" t="s">
        <v>11</v>
      </c>
      <c r="D8163" s="5" t="s">
        <v>12</v>
      </c>
      <c r="E8163" s="5" t="s">
        <v>13</v>
      </c>
    </row>
    <row r="8164" spans="1:5" x14ac:dyDescent="0.25">
      <c r="A8164" s="5">
        <f>8156</f>
      </c>
      <c r="B8164" s="5" t="s">
        <v>8167</v>
      </c>
      <c r="C8164" s="5" t="s">
        <v>11</v>
      </c>
      <c r="D8164" s="5" t="s">
        <v>12</v>
      </c>
      <c r="E8164" s="5" t="s">
        <v>13</v>
      </c>
    </row>
    <row r="8165" spans="1:5" x14ac:dyDescent="0.25">
      <c r="A8165" s="5">
        <f>8157</f>
      </c>
      <c r="B8165" s="5" t="s">
        <v>8168</v>
      </c>
      <c r="C8165" s="5" t="s">
        <v>11</v>
      </c>
      <c r="D8165" s="5" t="s">
        <v>12</v>
      </c>
      <c r="E8165" s="5" t="s">
        <v>13</v>
      </c>
    </row>
    <row r="8166" spans="1:5" x14ac:dyDescent="0.25">
      <c r="A8166" s="5">
        <f>8158</f>
      </c>
      <c r="B8166" s="5" t="s">
        <v>8169</v>
      </c>
      <c r="C8166" s="5" t="s">
        <v>11</v>
      </c>
      <c r="D8166" s="5" t="s">
        <v>12</v>
      </c>
      <c r="E8166" s="5" t="s">
        <v>13</v>
      </c>
    </row>
    <row r="8167" spans="1:5" x14ac:dyDescent="0.25">
      <c r="A8167" s="5">
        <f>8159</f>
      </c>
      <c r="B8167" s="5" t="s">
        <v>8170</v>
      </c>
      <c r="C8167" s="5" t="s">
        <v>11</v>
      </c>
      <c r="D8167" s="5" t="s">
        <v>12</v>
      </c>
      <c r="E8167" s="5" t="s">
        <v>13</v>
      </c>
    </row>
    <row r="8168" spans="1:5" x14ac:dyDescent="0.25">
      <c r="A8168" s="5">
        <f>8160</f>
      </c>
      <c r="B8168" s="5" t="s">
        <v>8171</v>
      </c>
      <c r="C8168" s="5" t="s">
        <v>11</v>
      </c>
      <c r="D8168" s="5" t="s">
        <v>12</v>
      </c>
      <c r="E8168" s="5" t="s">
        <v>13</v>
      </c>
    </row>
    <row r="8169" spans="1:5" x14ac:dyDescent="0.25">
      <c r="A8169" s="5">
        <f>8161</f>
      </c>
      <c r="B8169" s="5" t="s">
        <v>8172</v>
      </c>
      <c r="C8169" s="5" t="s">
        <v>11</v>
      </c>
      <c r="D8169" s="5" t="s">
        <v>12</v>
      </c>
      <c r="E8169" s="5" t="s">
        <v>13</v>
      </c>
    </row>
    <row r="8170" spans="1:5" x14ac:dyDescent="0.25">
      <c r="A8170" s="5">
        <f>8162</f>
      </c>
      <c r="B8170" s="5" t="s">
        <v>8173</v>
      </c>
      <c r="C8170" s="5" t="s">
        <v>11</v>
      </c>
      <c r="D8170" s="5" t="s">
        <v>12</v>
      </c>
      <c r="E8170" s="5" t="s">
        <v>13</v>
      </c>
    </row>
    <row r="8171" spans="1:5" x14ac:dyDescent="0.25">
      <c r="A8171" s="5">
        <f>8163</f>
      </c>
      <c r="B8171" s="5" t="s">
        <v>8174</v>
      </c>
      <c r="C8171" s="5" t="s">
        <v>11</v>
      </c>
      <c r="D8171" s="5" t="s">
        <v>12</v>
      </c>
      <c r="E8171" s="5" t="s">
        <v>13</v>
      </c>
    </row>
    <row r="8172" spans="1:5" x14ac:dyDescent="0.25">
      <c r="A8172" s="5">
        <f>8164</f>
      </c>
      <c r="B8172" s="5" t="s">
        <v>8175</v>
      </c>
      <c r="C8172" s="5" t="s">
        <v>11</v>
      </c>
      <c r="D8172" s="5" t="s">
        <v>12</v>
      </c>
      <c r="E8172" s="5" t="s">
        <v>13</v>
      </c>
    </row>
    <row r="8173" spans="1:5" x14ac:dyDescent="0.25">
      <c r="A8173" s="5">
        <f>8165</f>
      </c>
      <c r="B8173" s="5" t="s">
        <v>8176</v>
      </c>
      <c r="C8173" s="5" t="s">
        <v>11</v>
      </c>
      <c r="D8173" s="5" t="s">
        <v>12</v>
      </c>
      <c r="E8173" s="5" t="s">
        <v>13</v>
      </c>
    </row>
    <row r="8174" spans="1:5" x14ac:dyDescent="0.25">
      <c r="A8174" s="5">
        <f>8166</f>
      </c>
      <c r="B8174" s="5" t="s">
        <v>8177</v>
      </c>
      <c r="C8174" s="5" t="s">
        <v>11</v>
      </c>
      <c r="D8174" s="5" t="s">
        <v>12</v>
      </c>
      <c r="E8174" s="5" t="s">
        <v>13</v>
      </c>
    </row>
    <row r="8175" spans="1:5" x14ac:dyDescent="0.25">
      <c r="A8175" s="5">
        <f>8167</f>
      </c>
      <c r="B8175" s="5" t="s">
        <v>8178</v>
      </c>
      <c r="C8175" s="5" t="s">
        <v>11</v>
      </c>
      <c r="D8175" s="5" t="s">
        <v>12</v>
      </c>
      <c r="E8175" s="5" t="s">
        <v>13</v>
      </c>
    </row>
    <row r="8176" spans="1:5" x14ac:dyDescent="0.25">
      <c r="A8176" s="5">
        <f>8168</f>
      </c>
      <c r="B8176" s="5" t="s">
        <v>8179</v>
      </c>
      <c r="C8176" s="5" t="s">
        <v>11</v>
      </c>
      <c r="D8176" s="5" t="s">
        <v>12</v>
      </c>
      <c r="E8176" s="5" t="s">
        <v>13</v>
      </c>
    </row>
    <row r="8177" spans="1:5" x14ac:dyDescent="0.25">
      <c r="A8177" s="5">
        <f>8169</f>
      </c>
      <c r="B8177" s="5" t="s">
        <v>8180</v>
      </c>
      <c r="C8177" s="5" t="s">
        <v>11</v>
      </c>
      <c r="D8177" s="5" t="s">
        <v>12</v>
      </c>
      <c r="E8177" s="5" t="s">
        <v>13</v>
      </c>
    </row>
    <row r="8178" spans="1:5" x14ac:dyDescent="0.25">
      <c r="A8178" s="5">
        <f>8170</f>
      </c>
      <c r="B8178" s="5" t="s">
        <v>8181</v>
      </c>
      <c r="C8178" s="5" t="s">
        <v>11</v>
      </c>
      <c r="D8178" s="5" t="s">
        <v>12</v>
      </c>
      <c r="E8178" s="5" t="s">
        <v>13</v>
      </c>
    </row>
    <row r="8179" spans="1:5" x14ac:dyDescent="0.25">
      <c r="A8179" s="5">
        <f>8171</f>
      </c>
      <c r="B8179" s="5" t="s">
        <v>8182</v>
      </c>
      <c r="C8179" s="5" t="s">
        <v>11</v>
      </c>
      <c r="D8179" s="5" t="s">
        <v>12</v>
      </c>
      <c r="E8179" s="5" t="s">
        <v>13</v>
      </c>
    </row>
    <row r="8180" spans="1:5" x14ac:dyDescent="0.25">
      <c r="A8180" s="5">
        <f>8172</f>
      </c>
      <c r="B8180" s="5" t="s">
        <v>8183</v>
      </c>
      <c r="C8180" s="5" t="s">
        <v>11</v>
      </c>
      <c r="D8180" s="5" t="s">
        <v>12</v>
      </c>
      <c r="E8180" s="5" t="s">
        <v>13</v>
      </c>
    </row>
    <row r="8181" spans="1:5" x14ac:dyDescent="0.25">
      <c r="A8181" s="5">
        <f>8173</f>
      </c>
      <c r="B8181" s="5" t="s">
        <v>8184</v>
      </c>
      <c r="C8181" s="5" t="s">
        <v>11</v>
      </c>
      <c r="D8181" s="5" t="s">
        <v>12</v>
      </c>
      <c r="E8181" s="5" t="s">
        <v>13</v>
      </c>
    </row>
    <row r="8182" spans="1:5" x14ac:dyDescent="0.25">
      <c r="A8182" s="5">
        <f>8174</f>
      </c>
      <c r="B8182" s="5" t="s">
        <v>8185</v>
      </c>
      <c r="C8182" s="5" t="s">
        <v>11</v>
      </c>
      <c r="D8182" s="5" t="s">
        <v>12</v>
      </c>
      <c r="E8182" s="5" t="s">
        <v>13</v>
      </c>
    </row>
    <row r="8183" spans="1:5" x14ac:dyDescent="0.25">
      <c r="A8183" s="5">
        <f>8175</f>
      </c>
      <c r="B8183" s="5" t="s">
        <v>8186</v>
      </c>
      <c r="C8183" s="5" t="s">
        <v>11</v>
      </c>
      <c r="D8183" s="5" t="s">
        <v>12</v>
      </c>
      <c r="E8183" s="5" t="s">
        <v>13</v>
      </c>
    </row>
    <row r="8184" spans="1:5" x14ac:dyDescent="0.25">
      <c r="A8184" s="5">
        <f>8176</f>
      </c>
      <c r="B8184" s="5" t="s">
        <v>8187</v>
      </c>
      <c r="C8184" s="5" t="s">
        <v>11</v>
      </c>
      <c r="D8184" s="5" t="s">
        <v>12</v>
      </c>
      <c r="E8184" s="5" t="s">
        <v>13</v>
      </c>
    </row>
    <row r="8185" spans="1:5" x14ac:dyDescent="0.25">
      <c r="A8185" s="5">
        <f>8177</f>
      </c>
      <c r="B8185" s="5" t="s">
        <v>8188</v>
      </c>
      <c r="C8185" s="5" t="s">
        <v>11</v>
      </c>
      <c r="D8185" s="5" t="s">
        <v>12</v>
      </c>
      <c r="E8185" s="5" t="s">
        <v>13</v>
      </c>
    </row>
    <row r="8186" spans="1:5" x14ac:dyDescent="0.25">
      <c r="A8186" s="5">
        <f>8178</f>
      </c>
      <c r="B8186" s="5" t="s">
        <v>8189</v>
      </c>
      <c r="C8186" s="5" t="s">
        <v>11</v>
      </c>
      <c r="D8186" s="5" t="s">
        <v>12</v>
      </c>
      <c r="E8186" s="5" t="s">
        <v>13</v>
      </c>
    </row>
    <row r="8187" spans="1:5" x14ac:dyDescent="0.25">
      <c r="A8187" s="5">
        <f>8179</f>
      </c>
      <c r="B8187" s="5" t="s">
        <v>8190</v>
      </c>
      <c r="C8187" s="5" t="s">
        <v>11</v>
      </c>
      <c r="D8187" s="5" t="s">
        <v>12</v>
      </c>
      <c r="E8187" s="5" t="s">
        <v>13</v>
      </c>
    </row>
    <row r="8188" spans="1:5" x14ac:dyDescent="0.25">
      <c r="A8188" s="5">
        <f>8180</f>
      </c>
      <c r="B8188" s="5" t="s">
        <v>8191</v>
      </c>
      <c r="C8188" s="5" t="s">
        <v>11</v>
      </c>
      <c r="D8188" s="5" t="s">
        <v>12</v>
      </c>
      <c r="E8188" s="5" t="s">
        <v>13</v>
      </c>
    </row>
    <row r="8189" spans="1:5" x14ac:dyDescent="0.25">
      <c r="A8189" s="5">
        <f>8181</f>
      </c>
      <c r="B8189" s="5" t="s">
        <v>8192</v>
      </c>
      <c r="C8189" s="5" t="s">
        <v>11</v>
      </c>
      <c r="D8189" s="5" t="s">
        <v>12</v>
      </c>
      <c r="E8189" s="5" t="s">
        <v>13</v>
      </c>
    </row>
    <row r="8190" spans="1:5" x14ac:dyDescent="0.25">
      <c r="A8190" s="5">
        <f>8182</f>
      </c>
      <c r="B8190" s="5" t="s">
        <v>8193</v>
      </c>
      <c r="C8190" s="5" t="s">
        <v>11</v>
      </c>
      <c r="D8190" s="5" t="s">
        <v>12</v>
      </c>
      <c r="E8190" s="5" t="s">
        <v>13</v>
      </c>
    </row>
    <row r="8191" spans="1:5" x14ac:dyDescent="0.25">
      <c r="A8191" s="5">
        <f>8183</f>
      </c>
      <c r="B8191" s="5" t="s">
        <v>8194</v>
      </c>
      <c r="C8191" s="5" t="s">
        <v>11</v>
      </c>
      <c r="D8191" s="5" t="s">
        <v>12</v>
      </c>
      <c r="E8191" s="5" t="s">
        <v>13</v>
      </c>
    </row>
    <row r="8192" spans="1:5" x14ac:dyDescent="0.25">
      <c r="A8192" s="5">
        <f>8184</f>
      </c>
      <c r="B8192" s="5" t="s">
        <v>8195</v>
      </c>
      <c r="C8192" s="5" t="s">
        <v>11</v>
      </c>
      <c r="D8192" s="5" t="s">
        <v>12</v>
      </c>
      <c r="E8192" s="5" t="s">
        <v>13</v>
      </c>
    </row>
    <row r="8193" spans="1:5" x14ac:dyDescent="0.25">
      <c r="A8193" s="5">
        <f>8185</f>
      </c>
      <c r="B8193" s="5" t="s">
        <v>8196</v>
      </c>
      <c r="C8193" s="5" t="s">
        <v>11</v>
      </c>
      <c r="D8193" s="5" t="s">
        <v>12</v>
      </c>
      <c r="E8193" s="5" t="s">
        <v>13</v>
      </c>
    </row>
    <row r="8194" spans="1:5" x14ac:dyDescent="0.25">
      <c r="A8194" s="5">
        <f>8186</f>
      </c>
      <c r="B8194" s="5" t="s">
        <v>8197</v>
      </c>
      <c r="C8194" s="5" t="s">
        <v>11</v>
      </c>
      <c r="D8194" s="5" t="s">
        <v>12</v>
      </c>
      <c r="E8194" s="5" t="s">
        <v>13</v>
      </c>
    </row>
    <row r="8195" spans="1:5" x14ac:dyDescent="0.25">
      <c r="A8195" s="5">
        <f>8187</f>
      </c>
      <c r="B8195" s="5" t="s">
        <v>8198</v>
      </c>
      <c r="C8195" s="5" t="s">
        <v>11</v>
      </c>
      <c r="D8195" s="5" t="s">
        <v>12</v>
      </c>
      <c r="E8195" s="5" t="s">
        <v>13</v>
      </c>
    </row>
    <row r="8196" spans="1:5" x14ac:dyDescent="0.25">
      <c r="A8196" s="5">
        <f>8188</f>
      </c>
      <c r="B8196" s="5" t="s">
        <v>8199</v>
      </c>
      <c r="C8196" s="5" t="s">
        <v>11</v>
      </c>
      <c r="D8196" s="5" t="s">
        <v>12</v>
      </c>
      <c r="E8196" s="5" t="s">
        <v>13</v>
      </c>
    </row>
    <row r="8197" spans="1:5" x14ac:dyDescent="0.25">
      <c r="A8197" s="5">
        <f>8189</f>
      </c>
      <c r="B8197" s="5" t="s">
        <v>8200</v>
      </c>
      <c r="C8197" s="5" t="s">
        <v>11</v>
      </c>
      <c r="D8197" s="5" t="s">
        <v>12</v>
      </c>
      <c r="E8197" s="5" t="s">
        <v>13</v>
      </c>
    </row>
    <row r="8198" spans="1:5" x14ac:dyDescent="0.25">
      <c r="A8198" s="5">
        <f>8190</f>
      </c>
      <c r="B8198" s="5" t="s">
        <v>8201</v>
      </c>
      <c r="C8198" s="5" t="s">
        <v>11</v>
      </c>
      <c r="D8198" s="5" t="s">
        <v>12</v>
      </c>
      <c r="E8198" s="5" t="s">
        <v>13</v>
      </c>
    </row>
    <row r="8199" spans="1:5" x14ac:dyDescent="0.25">
      <c r="A8199" s="5">
        <f>8191</f>
      </c>
      <c r="B8199" s="5" t="s">
        <v>8202</v>
      </c>
      <c r="C8199" s="5" t="s">
        <v>11</v>
      </c>
      <c r="D8199" s="5" t="s">
        <v>12</v>
      </c>
      <c r="E8199" s="5" t="s">
        <v>13</v>
      </c>
    </row>
    <row r="8200" spans="1:5" x14ac:dyDescent="0.25">
      <c r="A8200" s="5">
        <f>8192</f>
      </c>
      <c r="B8200" s="5" t="s">
        <v>8203</v>
      </c>
      <c r="C8200" s="5" t="s">
        <v>11</v>
      </c>
      <c r="D8200" s="5" t="s">
        <v>12</v>
      </c>
      <c r="E8200" s="5" t="s">
        <v>13</v>
      </c>
    </row>
    <row r="8201" spans="1:5" x14ac:dyDescent="0.25">
      <c r="A8201" s="5">
        <f>8193</f>
      </c>
      <c r="B8201" s="5" t="s">
        <v>8204</v>
      </c>
      <c r="C8201" s="5" t="s">
        <v>11</v>
      </c>
      <c r="D8201" s="5" t="s">
        <v>12</v>
      </c>
      <c r="E8201" s="5" t="s">
        <v>13</v>
      </c>
    </row>
    <row r="8202" spans="1:5" x14ac:dyDescent="0.25">
      <c r="A8202" s="5">
        <f>8194</f>
      </c>
      <c r="B8202" s="5" t="s">
        <v>8205</v>
      </c>
      <c r="C8202" s="5" t="s">
        <v>11</v>
      </c>
      <c r="D8202" s="5" t="s">
        <v>12</v>
      </c>
      <c r="E8202" s="5" t="s">
        <v>13</v>
      </c>
    </row>
    <row r="8203" spans="1:5" x14ac:dyDescent="0.25">
      <c r="A8203" s="5">
        <f>8195</f>
      </c>
      <c r="B8203" s="5" t="s">
        <v>8206</v>
      </c>
      <c r="C8203" s="5" t="s">
        <v>11</v>
      </c>
      <c r="D8203" s="5" t="s">
        <v>12</v>
      </c>
      <c r="E8203" s="5" t="s">
        <v>13</v>
      </c>
    </row>
    <row r="8204" spans="1:5" x14ac:dyDescent="0.25">
      <c r="A8204" s="5">
        <f>8196</f>
      </c>
      <c r="B8204" s="5" t="s">
        <v>8207</v>
      </c>
      <c r="C8204" s="5" t="s">
        <v>11</v>
      </c>
      <c r="D8204" s="5" t="s">
        <v>12</v>
      </c>
      <c r="E8204" s="5" t="s">
        <v>13</v>
      </c>
    </row>
    <row r="8205" spans="1:5" x14ac:dyDescent="0.25">
      <c r="A8205" s="5">
        <f>8197</f>
      </c>
      <c r="B8205" s="5" t="s">
        <v>8208</v>
      </c>
      <c r="C8205" s="5" t="s">
        <v>11</v>
      </c>
      <c r="D8205" s="5" t="s">
        <v>12</v>
      </c>
      <c r="E8205" s="5" t="s">
        <v>13</v>
      </c>
    </row>
    <row r="8206" spans="1:5" x14ac:dyDescent="0.25">
      <c r="A8206" s="5">
        <f>8198</f>
      </c>
      <c r="B8206" s="5" t="s">
        <v>8209</v>
      </c>
      <c r="C8206" s="5" t="s">
        <v>11</v>
      </c>
      <c r="D8206" s="5" t="s">
        <v>12</v>
      </c>
      <c r="E8206" s="5" t="s">
        <v>13</v>
      </c>
    </row>
    <row r="8207" spans="1:5" x14ac:dyDescent="0.25">
      <c r="A8207" s="5">
        <f>8199</f>
      </c>
      <c r="B8207" s="5" t="s">
        <v>8210</v>
      </c>
      <c r="C8207" s="5" t="s">
        <v>11</v>
      </c>
      <c r="D8207" s="5" t="s">
        <v>12</v>
      </c>
      <c r="E8207" s="5" t="s">
        <v>13</v>
      </c>
    </row>
    <row r="8208" spans="1:5" x14ac:dyDescent="0.25">
      <c r="A8208" s="5">
        <f>8200</f>
      </c>
      <c r="B8208" s="5" t="s">
        <v>8211</v>
      </c>
      <c r="C8208" s="5" t="s">
        <v>11</v>
      </c>
      <c r="D8208" s="5" t="s">
        <v>12</v>
      </c>
      <c r="E8208" s="5" t="s">
        <v>13</v>
      </c>
    </row>
    <row r="8209" spans="1:5" x14ac:dyDescent="0.25">
      <c r="A8209" s="5">
        <f>8201</f>
      </c>
      <c r="B8209" s="5" t="s">
        <v>8212</v>
      </c>
      <c r="C8209" s="5" t="s">
        <v>11</v>
      </c>
      <c r="D8209" s="5" t="s">
        <v>12</v>
      </c>
      <c r="E8209" s="5" t="s">
        <v>13</v>
      </c>
    </row>
    <row r="8210" spans="1:5" x14ac:dyDescent="0.25">
      <c r="A8210" s="5">
        <f>8202</f>
      </c>
      <c r="B8210" s="5" t="s">
        <v>8213</v>
      </c>
      <c r="C8210" s="5" t="s">
        <v>11</v>
      </c>
      <c r="D8210" s="5" t="s">
        <v>12</v>
      </c>
      <c r="E8210" s="5" t="s">
        <v>13</v>
      </c>
    </row>
    <row r="8211" spans="1:5" x14ac:dyDescent="0.25">
      <c r="A8211" s="5">
        <f>8203</f>
      </c>
      <c r="B8211" s="5" t="s">
        <v>8214</v>
      </c>
      <c r="C8211" s="5" t="s">
        <v>11</v>
      </c>
      <c r="D8211" s="5" t="s">
        <v>12</v>
      </c>
      <c r="E8211" s="5" t="s">
        <v>13</v>
      </c>
    </row>
    <row r="8212" spans="1:5" x14ac:dyDescent="0.25">
      <c r="A8212" s="5">
        <f>8204</f>
      </c>
      <c r="B8212" s="5" t="s">
        <v>8215</v>
      </c>
      <c r="C8212" s="5" t="s">
        <v>11</v>
      </c>
      <c r="D8212" s="5" t="s">
        <v>12</v>
      </c>
      <c r="E8212" s="5" t="s">
        <v>13</v>
      </c>
    </row>
    <row r="8213" spans="1:5" x14ac:dyDescent="0.25">
      <c r="A8213" s="5">
        <f>8205</f>
      </c>
      <c r="B8213" s="5" t="s">
        <v>8216</v>
      </c>
      <c r="C8213" s="5" t="s">
        <v>11</v>
      </c>
      <c r="D8213" s="5" t="s">
        <v>12</v>
      </c>
      <c r="E8213" s="5" t="s">
        <v>13</v>
      </c>
    </row>
    <row r="8214" spans="1:5" x14ac:dyDescent="0.25">
      <c r="A8214" s="5">
        <f>8206</f>
      </c>
      <c r="B8214" s="5" t="s">
        <v>8217</v>
      </c>
      <c r="C8214" s="5" t="s">
        <v>11</v>
      </c>
      <c r="D8214" s="5" t="s">
        <v>12</v>
      </c>
      <c r="E8214" s="5" t="s">
        <v>13</v>
      </c>
    </row>
    <row r="8215" spans="1:5" x14ac:dyDescent="0.25">
      <c r="A8215" s="5">
        <f>8207</f>
      </c>
      <c r="B8215" s="5" t="s">
        <v>8218</v>
      </c>
      <c r="C8215" s="5" t="s">
        <v>11</v>
      </c>
      <c r="D8215" s="5" t="s">
        <v>12</v>
      </c>
      <c r="E8215" s="5" t="s">
        <v>13</v>
      </c>
    </row>
    <row r="8216" spans="1:5" x14ac:dyDescent="0.25">
      <c r="A8216" s="5">
        <f>8208</f>
      </c>
      <c r="B8216" s="5" t="s">
        <v>8219</v>
      </c>
      <c r="C8216" s="5" t="s">
        <v>11</v>
      </c>
      <c r="D8216" s="5" t="s">
        <v>12</v>
      </c>
      <c r="E8216" s="5" t="s">
        <v>13</v>
      </c>
    </row>
    <row r="8217" spans="1:5" x14ac:dyDescent="0.25">
      <c r="A8217" s="5">
        <f>8209</f>
      </c>
      <c r="B8217" s="5" t="s">
        <v>8220</v>
      </c>
      <c r="C8217" s="5" t="s">
        <v>11</v>
      </c>
      <c r="D8217" s="5" t="s">
        <v>12</v>
      </c>
      <c r="E8217" s="5" t="s">
        <v>13</v>
      </c>
    </row>
    <row r="8218" spans="1:5" x14ac:dyDescent="0.25">
      <c r="A8218" s="5">
        <f>8210</f>
      </c>
      <c r="B8218" s="5" t="s">
        <v>8221</v>
      </c>
      <c r="C8218" s="5" t="s">
        <v>11</v>
      </c>
      <c r="D8218" s="5" t="s">
        <v>12</v>
      </c>
      <c r="E8218" s="5" t="s">
        <v>13</v>
      </c>
    </row>
    <row r="8219" spans="1:5" x14ac:dyDescent="0.25">
      <c r="A8219" s="5">
        <f>8211</f>
      </c>
      <c r="B8219" s="5" t="s">
        <v>8222</v>
      </c>
      <c r="C8219" s="5" t="s">
        <v>11</v>
      </c>
      <c r="D8219" s="5" t="s">
        <v>12</v>
      </c>
      <c r="E8219" s="5" t="s">
        <v>13</v>
      </c>
    </row>
    <row r="8220" spans="1:5" x14ac:dyDescent="0.25">
      <c r="A8220" s="5">
        <f>8212</f>
      </c>
      <c r="B8220" s="5" t="s">
        <v>8223</v>
      </c>
      <c r="C8220" s="5" t="s">
        <v>11</v>
      </c>
      <c r="D8220" s="5" t="s">
        <v>12</v>
      </c>
      <c r="E8220" s="5" t="s">
        <v>13</v>
      </c>
    </row>
    <row r="8221" spans="1:5" x14ac:dyDescent="0.25">
      <c r="A8221" s="5">
        <f>8213</f>
      </c>
      <c r="B8221" s="5" t="s">
        <v>8224</v>
      </c>
      <c r="C8221" s="5" t="s">
        <v>11</v>
      </c>
      <c r="D8221" s="5" t="s">
        <v>12</v>
      </c>
      <c r="E8221" s="5" t="s">
        <v>13</v>
      </c>
    </row>
    <row r="8222" spans="1:5" x14ac:dyDescent="0.25">
      <c r="A8222" s="5">
        <f>8214</f>
      </c>
      <c r="B8222" s="5" t="s">
        <v>8225</v>
      </c>
      <c r="C8222" s="5" t="s">
        <v>11</v>
      </c>
      <c r="D8222" s="5" t="s">
        <v>12</v>
      </c>
      <c r="E8222" s="5" t="s">
        <v>13</v>
      </c>
    </row>
    <row r="8223" spans="1:5" x14ac:dyDescent="0.25">
      <c r="A8223" s="5">
        <f>8215</f>
      </c>
      <c r="B8223" s="5" t="s">
        <v>8226</v>
      </c>
      <c r="C8223" s="5" t="s">
        <v>11</v>
      </c>
      <c r="D8223" s="5" t="s">
        <v>12</v>
      </c>
      <c r="E8223" s="5" t="s">
        <v>13</v>
      </c>
    </row>
    <row r="8224" spans="1:5" x14ac:dyDescent="0.25">
      <c r="A8224" s="5">
        <f>8216</f>
      </c>
      <c r="B8224" s="5" t="s">
        <v>8227</v>
      </c>
      <c r="C8224" s="5" t="s">
        <v>11</v>
      </c>
      <c r="D8224" s="5" t="s">
        <v>12</v>
      </c>
      <c r="E8224" s="5" t="s">
        <v>13</v>
      </c>
    </row>
    <row r="8225" spans="1:5" x14ac:dyDescent="0.25">
      <c r="A8225" s="5">
        <f>8217</f>
      </c>
      <c r="B8225" s="5" t="s">
        <v>8228</v>
      </c>
      <c r="C8225" s="5" t="s">
        <v>11</v>
      </c>
      <c r="D8225" s="5" t="s">
        <v>12</v>
      </c>
      <c r="E8225" s="5" t="s">
        <v>13</v>
      </c>
    </row>
    <row r="8226" spans="1:5" x14ac:dyDescent="0.25">
      <c r="A8226" s="5">
        <f>8218</f>
      </c>
      <c r="B8226" s="5" t="s">
        <v>8229</v>
      </c>
      <c r="C8226" s="5" t="s">
        <v>11</v>
      </c>
      <c r="D8226" s="5" t="s">
        <v>12</v>
      </c>
      <c r="E8226" s="5" t="s">
        <v>13</v>
      </c>
    </row>
    <row r="8227" spans="1:5" x14ac:dyDescent="0.25">
      <c r="A8227" s="5">
        <f>8219</f>
      </c>
      <c r="B8227" s="5" t="s">
        <v>8230</v>
      </c>
      <c r="C8227" s="5" t="s">
        <v>11</v>
      </c>
      <c r="D8227" s="5" t="s">
        <v>12</v>
      </c>
      <c r="E8227" s="5" t="s">
        <v>13</v>
      </c>
    </row>
    <row r="8228" spans="1:5" x14ac:dyDescent="0.25">
      <c r="A8228" s="5">
        <f>8220</f>
      </c>
      <c r="B8228" s="5" t="s">
        <v>8231</v>
      </c>
      <c r="C8228" s="5" t="s">
        <v>11</v>
      </c>
      <c r="D8228" s="5" t="s">
        <v>12</v>
      </c>
      <c r="E8228" s="5" t="s">
        <v>13</v>
      </c>
    </row>
    <row r="8229" spans="1:5" x14ac:dyDescent="0.25">
      <c r="A8229" s="5">
        <f>8221</f>
      </c>
      <c r="B8229" s="5" t="s">
        <v>8232</v>
      </c>
      <c r="C8229" s="5" t="s">
        <v>11</v>
      </c>
      <c r="D8229" s="5" t="s">
        <v>12</v>
      </c>
      <c r="E8229" s="5" t="s">
        <v>13</v>
      </c>
    </row>
    <row r="8230" spans="1:5" x14ac:dyDescent="0.25">
      <c r="A8230" s="5">
        <f>8222</f>
      </c>
      <c r="B8230" s="5" t="s">
        <v>8233</v>
      </c>
      <c r="C8230" s="5" t="s">
        <v>11</v>
      </c>
      <c r="D8230" s="5" t="s">
        <v>12</v>
      </c>
      <c r="E8230" s="5" t="s">
        <v>13</v>
      </c>
    </row>
    <row r="8231" spans="1:5" x14ac:dyDescent="0.25">
      <c r="A8231" s="5">
        <f>8223</f>
      </c>
      <c r="B8231" s="5" t="s">
        <v>8234</v>
      </c>
      <c r="C8231" s="5" t="s">
        <v>11</v>
      </c>
      <c r="D8231" s="5" t="s">
        <v>12</v>
      </c>
      <c r="E8231" s="5" t="s">
        <v>13</v>
      </c>
    </row>
    <row r="8232" spans="1:5" x14ac:dyDescent="0.25">
      <c r="A8232" s="5">
        <f>8224</f>
      </c>
      <c r="B8232" s="5" t="s">
        <v>8235</v>
      </c>
      <c r="C8232" s="5" t="s">
        <v>11</v>
      </c>
      <c r="D8232" s="5" t="s">
        <v>12</v>
      </c>
      <c r="E8232" s="5" t="s">
        <v>13</v>
      </c>
    </row>
    <row r="8233" spans="1:5" x14ac:dyDescent="0.25">
      <c r="A8233" s="5">
        <f>8225</f>
      </c>
      <c r="B8233" s="5" t="s">
        <v>8236</v>
      </c>
      <c r="C8233" s="5" t="s">
        <v>11</v>
      </c>
      <c r="D8233" s="5" t="s">
        <v>12</v>
      </c>
      <c r="E8233" s="5" t="s">
        <v>13</v>
      </c>
    </row>
    <row r="8234" spans="1:5" x14ac:dyDescent="0.25">
      <c r="A8234" s="5">
        <f>8226</f>
      </c>
      <c r="B8234" s="5" t="s">
        <v>8237</v>
      </c>
      <c r="C8234" s="5" t="s">
        <v>11</v>
      </c>
      <c r="D8234" s="5" t="s">
        <v>12</v>
      </c>
      <c r="E8234" s="5" t="s">
        <v>13</v>
      </c>
    </row>
    <row r="8235" spans="1:5" x14ac:dyDescent="0.25">
      <c r="A8235" s="5">
        <f>8227</f>
      </c>
      <c r="B8235" s="5" t="s">
        <v>8238</v>
      </c>
      <c r="C8235" s="5" t="s">
        <v>11</v>
      </c>
      <c r="D8235" s="5" t="s">
        <v>12</v>
      </c>
      <c r="E8235" s="5" t="s">
        <v>13</v>
      </c>
    </row>
    <row r="8236" spans="1:5" x14ac:dyDescent="0.25">
      <c r="A8236" s="5">
        <f>8228</f>
      </c>
      <c r="B8236" s="5" t="s">
        <v>8239</v>
      </c>
      <c r="C8236" s="5" t="s">
        <v>11</v>
      </c>
      <c r="D8236" s="5" t="s">
        <v>12</v>
      </c>
      <c r="E8236" s="5" t="s">
        <v>13</v>
      </c>
    </row>
    <row r="8237" spans="1:5" x14ac:dyDescent="0.25">
      <c r="A8237" s="5">
        <f>8229</f>
      </c>
      <c r="B8237" s="5" t="s">
        <v>8240</v>
      </c>
      <c r="C8237" s="5" t="s">
        <v>11</v>
      </c>
      <c r="D8237" s="5" t="s">
        <v>12</v>
      </c>
      <c r="E8237" s="5" t="s">
        <v>13</v>
      </c>
    </row>
    <row r="8238" spans="1:5" x14ac:dyDescent="0.25">
      <c r="A8238" s="5">
        <f>8230</f>
      </c>
      <c r="B8238" s="5" t="s">
        <v>8241</v>
      </c>
      <c r="C8238" s="5" t="s">
        <v>11</v>
      </c>
      <c r="D8238" s="5" t="s">
        <v>12</v>
      </c>
      <c r="E8238" s="5" t="s">
        <v>13</v>
      </c>
    </row>
    <row r="8239" spans="1:5" x14ac:dyDescent="0.25">
      <c r="A8239" s="5">
        <f>8231</f>
      </c>
      <c r="B8239" s="5" t="s">
        <v>8242</v>
      </c>
      <c r="C8239" s="5" t="s">
        <v>11</v>
      </c>
      <c r="D8239" s="5" t="s">
        <v>12</v>
      </c>
      <c r="E8239" s="5" t="s">
        <v>13</v>
      </c>
    </row>
    <row r="8240" spans="1:5" x14ac:dyDescent="0.25">
      <c r="A8240" s="5">
        <f>8232</f>
      </c>
      <c r="B8240" s="5" t="s">
        <v>8243</v>
      </c>
      <c r="C8240" s="5" t="s">
        <v>11</v>
      </c>
      <c r="D8240" s="5" t="s">
        <v>12</v>
      </c>
      <c r="E8240" s="5" t="s">
        <v>13</v>
      </c>
    </row>
    <row r="8241" spans="1:5" x14ac:dyDescent="0.25">
      <c r="A8241" s="5">
        <f>8233</f>
      </c>
      <c r="B8241" s="5" t="s">
        <v>8244</v>
      </c>
      <c r="C8241" s="5" t="s">
        <v>11</v>
      </c>
      <c r="D8241" s="5" t="s">
        <v>12</v>
      </c>
      <c r="E8241" s="5" t="s">
        <v>13</v>
      </c>
    </row>
    <row r="8242" spans="1:5" x14ac:dyDescent="0.25">
      <c r="A8242" s="5">
        <f>8234</f>
      </c>
      <c r="B8242" s="5" t="s">
        <v>8245</v>
      </c>
      <c r="C8242" s="5" t="s">
        <v>11</v>
      </c>
      <c r="D8242" s="5" t="s">
        <v>12</v>
      </c>
      <c r="E8242" s="5" t="s">
        <v>13</v>
      </c>
    </row>
    <row r="8243" spans="1:5" x14ac:dyDescent="0.25">
      <c r="A8243" s="5">
        <f>8235</f>
      </c>
      <c r="B8243" s="5" t="s">
        <v>8246</v>
      </c>
      <c r="C8243" s="5" t="s">
        <v>11</v>
      </c>
      <c r="D8243" s="5" t="s">
        <v>12</v>
      </c>
      <c r="E8243" s="5" t="s">
        <v>13</v>
      </c>
    </row>
    <row r="8244" spans="1:5" x14ac:dyDescent="0.25">
      <c r="A8244" s="5">
        <f>8236</f>
      </c>
      <c r="B8244" s="5" t="s">
        <v>8247</v>
      </c>
      <c r="C8244" s="5" t="s">
        <v>11</v>
      </c>
      <c r="D8244" s="5" t="s">
        <v>12</v>
      </c>
      <c r="E8244" s="5" t="s">
        <v>13</v>
      </c>
    </row>
    <row r="8245" spans="1:5" x14ac:dyDescent="0.25">
      <c r="A8245" s="5">
        <f>8237</f>
      </c>
      <c r="B8245" s="5" t="s">
        <v>8248</v>
      </c>
      <c r="C8245" s="5" t="s">
        <v>11</v>
      </c>
      <c r="D8245" s="5" t="s">
        <v>12</v>
      </c>
      <c r="E8245" s="5" t="s">
        <v>13</v>
      </c>
    </row>
    <row r="8246" spans="1:5" x14ac:dyDescent="0.25">
      <c r="A8246" s="5">
        <f>8238</f>
      </c>
      <c r="B8246" s="5" t="s">
        <v>8249</v>
      </c>
      <c r="C8246" s="5" t="s">
        <v>11</v>
      </c>
      <c r="D8246" s="5" t="s">
        <v>12</v>
      </c>
      <c r="E8246" s="5" t="s">
        <v>13</v>
      </c>
    </row>
    <row r="8247" spans="1:5" x14ac:dyDescent="0.25">
      <c r="A8247" s="5">
        <f>8239</f>
      </c>
      <c r="B8247" s="5" t="s">
        <v>8250</v>
      </c>
      <c r="C8247" s="5" t="s">
        <v>11</v>
      </c>
      <c r="D8247" s="5" t="s">
        <v>12</v>
      </c>
      <c r="E8247" s="5" t="s">
        <v>13</v>
      </c>
    </row>
    <row r="8248" spans="1:5" x14ac:dyDescent="0.25">
      <c r="A8248" s="5">
        <f>8240</f>
      </c>
      <c r="B8248" s="5" t="s">
        <v>8251</v>
      </c>
      <c r="C8248" s="5" t="s">
        <v>11</v>
      </c>
      <c r="D8248" s="5" t="s">
        <v>12</v>
      </c>
      <c r="E8248" s="5" t="s">
        <v>13</v>
      </c>
    </row>
    <row r="8249" spans="1:5" x14ac:dyDescent="0.25">
      <c r="A8249" s="5">
        <f>8241</f>
      </c>
      <c r="B8249" s="5" t="s">
        <v>8252</v>
      </c>
      <c r="C8249" s="5" t="s">
        <v>11</v>
      </c>
      <c r="D8249" s="5" t="s">
        <v>12</v>
      </c>
      <c r="E8249" s="5" t="s">
        <v>13</v>
      </c>
    </row>
    <row r="8250" spans="1:5" x14ac:dyDescent="0.25">
      <c r="A8250" s="5">
        <f>8242</f>
      </c>
      <c r="B8250" s="5" t="s">
        <v>8253</v>
      </c>
      <c r="C8250" s="5" t="s">
        <v>11</v>
      </c>
      <c r="D8250" s="5" t="s">
        <v>12</v>
      </c>
      <c r="E8250" s="5" t="s">
        <v>13</v>
      </c>
    </row>
    <row r="8251" spans="1:5" x14ac:dyDescent="0.25">
      <c r="A8251" s="5">
        <f>8243</f>
      </c>
      <c r="B8251" s="5" t="s">
        <v>8254</v>
      </c>
      <c r="C8251" s="5" t="s">
        <v>11</v>
      </c>
      <c r="D8251" s="5" t="s">
        <v>12</v>
      </c>
      <c r="E8251" s="5" t="s">
        <v>13</v>
      </c>
    </row>
    <row r="8252" spans="1:5" x14ac:dyDescent="0.25">
      <c r="A8252" s="5">
        <f>8244</f>
      </c>
      <c r="B8252" s="5" t="s">
        <v>8255</v>
      </c>
      <c r="C8252" s="5" t="s">
        <v>11</v>
      </c>
      <c r="D8252" s="5" t="s">
        <v>12</v>
      </c>
      <c r="E8252" s="5" t="s">
        <v>13</v>
      </c>
    </row>
    <row r="8253" spans="1:5" x14ac:dyDescent="0.25">
      <c r="A8253" s="5">
        <f>8245</f>
      </c>
      <c r="B8253" s="5" t="s">
        <v>8256</v>
      </c>
      <c r="C8253" s="5" t="s">
        <v>11</v>
      </c>
      <c r="D8253" s="5" t="s">
        <v>12</v>
      </c>
      <c r="E8253" s="5" t="s">
        <v>13</v>
      </c>
    </row>
    <row r="8254" spans="1:5" x14ac:dyDescent="0.25">
      <c r="A8254" s="5">
        <f>8246</f>
      </c>
      <c r="B8254" s="5" t="s">
        <v>8257</v>
      </c>
      <c r="C8254" s="5" t="s">
        <v>11</v>
      </c>
      <c r="D8254" s="5" t="s">
        <v>12</v>
      </c>
      <c r="E8254" s="5" t="s">
        <v>13</v>
      </c>
    </row>
    <row r="8255" spans="1:5" x14ac:dyDescent="0.25">
      <c r="A8255" s="5">
        <f>8247</f>
      </c>
      <c r="B8255" s="5" t="s">
        <v>8258</v>
      </c>
      <c r="C8255" s="5" t="s">
        <v>11</v>
      </c>
      <c r="D8255" s="5" t="s">
        <v>12</v>
      </c>
      <c r="E8255" s="5" t="s">
        <v>13</v>
      </c>
    </row>
    <row r="8256" spans="1:5" x14ac:dyDescent="0.25">
      <c r="A8256" s="5">
        <f>8248</f>
      </c>
      <c r="B8256" s="5" t="s">
        <v>8259</v>
      </c>
      <c r="C8256" s="5" t="s">
        <v>11</v>
      </c>
      <c r="D8256" s="5" t="s">
        <v>12</v>
      </c>
      <c r="E8256" s="5" t="s">
        <v>13</v>
      </c>
    </row>
    <row r="8257" spans="1:5" x14ac:dyDescent="0.25">
      <c r="A8257" s="5">
        <f>8249</f>
      </c>
      <c r="B8257" s="5" t="s">
        <v>8260</v>
      </c>
      <c r="C8257" s="5" t="s">
        <v>11</v>
      </c>
      <c r="D8257" s="5" t="s">
        <v>12</v>
      </c>
      <c r="E8257" s="5" t="s">
        <v>13</v>
      </c>
    </row>
    <row r="8258" spans="1:5" x14ac:dyDescent="0.25">
      <c r="A8258" s="5">
        <f>8250</f>
      </c>
      <c r="B8258" s="5" t="s">
        <v>8261</v>
      </c>
      <c r="C8258" s="5" t="s">
        <v>11</v>
      </c>
      <c r="D8258" s="5" t="s">
        <v>12</v>
      </c>
      <c r="E8258" s="5" t="s">
        <v>13</v>
      </c>
    </row>
    <row r="8259" spans="1:5" x14ac:dyDescent="0.25">
      <c r="A8259" s="5">
        <f>8251</f>
      </c>
      <c r="B8259" s="5" t="s">
        <v>8262</v>
      </c>
      <c r="C8259" s="5" t="s">
        <v>11</v>
      </c>
      <c r="D8259" s="5" t="s">
        <v>12</v>
      </c>
      <c r="E8259" s="5" t="s">
        <v>13</v>
      </c>
    </row>
    <row r="8260" spans="1:5" x14ac:dyDescent="0.25">
      <c r="A8260" s="5">
        <f>8252</f>
      </c>
      <c r="B8260" s="5" t="s">
        <v>8263</v>
      </c>
      <c r="C8260" s="5" t="s">
        <v>11</v>
      </c>
      <c r="D8260" s="5" t="s">
        <v>12</v>
      </c>
      <c r="E8260" s="5" t="s">
        <v>13</v>
      </c>
    </row>
    <row r="8261" spans="1:5" x14ac:dyDescent="0.25">
      <c r="A8261" s="5">
        <f>8253</f>
      </c>
      <c r="B8261" s="5" t="s">
        <v>8264</v>
      </c>
      <c r="C8261" s="5" t="s">
        <v>11</v>
      </c>
      <c r="D8261" s="5" t="s">
        <v>12</v>
      </c>
      <c r="E8261" s="5" t="s">
        <v>13</v>
      </c>
    </row>
    <row r="8262" spans="1:5" x14ac:dyDescent="0.25">
      <c r="A8262" s="5">
        <f>8254</f>
      </c>
      <c r="B8262" s="5" t="s">
        <v>8265</v>
      </c>
      <c r="C8262" s="5" t="s">
        <v>11</v>
      </c>
      <c r="D8262" s="5" t="s">
        <v>12</v>
      </c>
      <c r="E8262" s="5" t="s">
        <v>13</v>
      </c>
    </row>
    <row r="8263" spans="1:5" x14ac:dyDescent="0.25">
      <c r="A8263" s="5">
        <f>8255</f>
      </c>
      <c r="B8263" s="5" t="s">
        <v>8266</v>
      </c>
      <c r="C8263" s="5" t="s">
        <v>11</v>
      </c>
      <c r="D8263" s="5" t="s">
        <v>12</v>
      </c>
      <c r="E8263" s="5" t="s">
        <v>13</v>
      </c>
    </row>
    <row r="8264" spans="1:5" x14ac:dyDescent="0.25">
      <c r="A8264" s="5">
        <f>8256</f>
      </c>
      <c r="B8264" s="5" t="s">
        <v>8267</v>
      </c>
      <c r="C8264" s="5" t="s">
        <v>11</v>
      </c>
      <c r="D8264" s="5" t="s">
        <v>12</v>
      </c>
      <c r="E8264" s="5" t="s">
        <v>13</v>
      </c>
    </row>
    <row r="8265" spans="1:5" x14ac:dyDescent="0.25">
      <c r="A8265" s="5">
        <f>8257</f>
      </c>
      <c r="B8265" s="5" t="s">
        <v>8268</v>
      </c>
      <c r="C8265" s="5" t="s">
        <v>11</v>
      </c>
      <c r="D8265" s="5" t="s">
        <v>12</v>
      </c>
      <c r="E8265" s="5" t="s">
        <v>13</v>
      </c>
    </row>
    <row r="8266" spans="1:5" x14ac:dyDescent="0.25">
      <c r="A8266" s="5">
        <f>8258</f>
      </c>
      <c r="B8266" s="5" t="s">
        <v>8269</v>
      </c>
      <c r="C8266" s="5" t="s">
        <v>11</v>
      </c>
      <c r="D8266" s="5" t="s">
        <v>12</v>
      </c>
      <c r="E8266" s="5" t="s">
        <v>13</v>
      </c>
    </row>
    <row r="8267" spans="1:5" x14ac:dyDescent="0.25">
      <c r="A8267" s="5">
        <f>8259</f>
      </c>
      <c r="B8267" s="5" t="s">
        <v>8270</v>
      </c>
      <c r="C8267" s="5" t="s">
        <v>11</v>
      </c>
      <c r="D8267" s="5" t="s">
        <v>12</v>
      </c>
      <c r="E8267" s="5" t="s">
        <v>13</v>
      </c>
    </row>
    <row r="8268" spans="1:5" x14ac:dyDescent="0.25">
      <c r="A8268" s="5">
        <f>8260</f>
      </c>
      <c r="B8268" s="5" t="s">
        <v>8271</v>
      </c>
      <c r="C8268" s="5" t="s">
        <v>11</v>
      </c>
      <c r="D8268" s="5" t="s">
        <v>12</v>
      </c>
      <c r="E8268" s="5" t="s">
        <v>13</v>
      </c>
    </row>
    <row r="8269" spans="1:5" x14ac:dyDescent="0.25">
      <c r="A8269" s="5">
        <f>8261</f>
      </c>
      <c r="B8269" s="5" t="s">
        <v>8272</v>
      </c>
      <c r="C8269" s="5" t="s">
        <v>11</v>
      </c>
      <c r="D8269" s="5" t="s">
        <v>12</v>
      </c>
      <c r="E8269" s="5" t="s">
        <v>13</v>
      </c>
    </row>
    <row r="8270" spans="1:5" x14ac:dyDescent="0.25">
      <c r="A8270" s="5">
        <f>8262</f>
      </c>
      <c r="B8270" s="5" t="s">
        <v>8273</v>
      </c>
      <c r="C8270" s="5" t="s">
        <v>11</v>
      </c>
      <c r="D8270" s="5" t="s">
        <v>12</v>
      </c>
      <c r="E8270" s="5" t="s">
        <v>13</v>
      </c>
    </row>
    <row r="8271" spans="1:5" x14ac:dyDescent="0.25">
      <c r="A8271" s="5">
        <f>8263</f>
      </c>
      <c r="B8271" s="5" t="s">
        <v>8274</v>
      </c>
      <c r="C8271" s="5" t="s">
        <v>11</v>
      </c>
      <c r="D8271" s="5" t="s">
        <v>12</v>
      </c>
      <c r="E8271" s="5" t="s">
        <v>13</v>
      </c>
    </row>
    <row r="8272" spans="1:5" x14ac:dyDescent="0.25">
      <c r="A8272" s="5">
        <f>8264</f>
      </c>
      <c r="B8272" s="5" t="s">
        <v>8275</v>
      </c>
      <c r="C8272" s="5" t="s">
        <v>11</v>
      </c>
      <c r="D8272" s="5" t="s">
        <v>12</v>
      </c>
      <c r="E8272" s="5" t="s">
        <v>13</v>
      </c>
    </row>
    <row r="8273" spans="1:5" x14ac:dyDescent="0.25">
      <c r="A8273" s="5">
        <f>8265</f>
      </c>
      <c r="B8273" s="5" t="s">
        <v>8276</v>
      </c>
      <c r="C8273" s="5" t="s">
        <v>11</v>
      </c>
      <c r="D8273" s="5" t="s">
        <v>12</v>
      </c>
      <c r="E8273" s="5" t="s">
        <v>13</v>
      </c>
    </row>
    <row r="8274" spans="1:5" x14ac:dyDescent="0.25">
      <c r="A8274" s="5">
        <f>8266</f>
      </c>
      <c r="B8274" s="5" t="s">
        <v>8277</v>
      </c>
      <c r="C8274" s="5" t="s">
        <v>11</v>
      </c>
      <c r="D8274" s="5" t="s">
        <v>12</v>
      </c>
      <c r="E8274" s="5" t="s">
        <v>13</v>
      </c>
    </row>
    <row r="8275" spans="1:5" x14ac:dyDescent="0.25">
      <c r="A8275" s="5">
        <f>8267</f>
      </c>
      <c r="B8275" s="5" t="s">
        <v>8278</v>
      </c>
      <c r="C8275" s="5" t="s">
        <v>11</v>
      </c>
      <c r="D8275" s="5" t="s">
        <v>12</v>
      </c>
      <c r="E8275" s="5" t="s">
        <v>13</v>
      </c>
    </row>
    <row r="8276" spans="1:5" x14ac:dyDescent="0.25">
      <c r="A8276" s="5">
        <f>8268</f>
      </c>
      <c r="B8276" s="5" t="s">
        <v>8279</v>
      </c>
      <c r="C8276" s="5" t="s">
        <v>11</v>
      </c>
      <c r="D8276" s="5" t="s">
        <v>12</v>
      </c>
      <c r="E8276" s="5" t="s">
        <v>13</v>
      </c>
    </row>
    <row r="8277" spans="1:5" x14ac:dyDescent="0.25">
      <c r="A8277" s="5">
        <f>8269</f>
      </c>
      <c r="B8277" s="5" t="s">
        <v>8280</v>
      </c>
      <c r="C8277" s="5" t="s">
        <v>11</v>
      </c>
      <c r="D8277" s="5" t="s">
        <v>12</v>
      </c>
      <c r="E8277" s="5" t="s">
        <v>13</v>
      </c>
    </row>
    <row r="8278" spans="1:5" x14ac:dyDescent="0.25">
      <c r="A8278" s="5">
        <f>8270</f>
      </c>
      <c r="B8278" s="5" t="s">
        <v>8281</v>
      </c>
      <c r="C8278" s="5" t="s">
        <v>11</v>
      </c>
      <c r="D8278" s="5" t="s">
        <v>12</v>
      </c>
      <c r="E8278" s="5" t="s">
        <v>13</v>
      </c>
    </row>
    <row r="8279" spans="1:5" x14ac:dyDescent="0.25">
      <c r="A8279" s="5">
        <f>8271</f>
      </c>
      <c r="B8279" s="5" t="s">
        <v>8282</v>
      </c>
      <c r="C8279" s="5" t="s">
        <v>11</v>
      </c>
      <c r="D8279" s="5" t="s">
        <v>12</v>
      </c>
      <c r="E8279" s="5" t="s">
        <v>13</v>
      </c>
    </row>
    <row r="8280" spans="1:5" x14ac:dyDescent="0.25">
      <c r="A8280" s="5">
        <f>8272</f>
      </c>
      <c r="B8280" s="5" t="s">
        <v>8283</v>
      </c>
      <c r="C8280" s="5" t="s">
        <v>11</v>
      </c>
      <c r="D8280" s="5" t="s">
        <v>12</v>
      </c>
      <c r="E8280" s="5" t="s">
        <v>13</v>
      </c>
    </row>
    <row r="8281" spans="1:5" x14ac:dyDescent="0.25">
      <c r="A8281" s="5">
        <f>8273</f>
      </c>
      <c r="B8281" s="5" t="s">
        <v>8284</v>
      </c>
      <c r="C8281" s="5" t="s">
        <v>11</v>
      </c>
      <c r="D8281" s="5" t="s">
        <v>12</v>
      </c>
      <c r="E8281" s="5" t="s">
        <v>13</v>
      </c>
    </row>
    <row r="8282" spans="1:5" x14ac:dyDescent="0.25">
      <c r="A8282" s="5">
        <f>8274</f>
      </c>
      <c r="B8282" s="5" t="s">
        <v>8285</v>
      </c>
      <c r="C8282" s="5" t="s">
        <v>11</v>
      </c>
      <c r="D8282" s="5" t="s">
        <v>12</v>
      </c>
      <c r="E8282" s="5" t="s">
        <v>13</v>
      </c>
    </row>
    <row r="8283" spans="1:5" x14ac:dyDescent="0.25">
      <c r="A8283" s="5">
        <f>8275</f>
      </c>
      <c r="B8283" s="5" t="s">
        <v>8286</v>
      </c>
      <c r="C8283" s="5" t="s">
        <v>11</v>
      </c>
      <c r="D8283" s="5" t="s">
        <v>12</v>
      </c>
      <c r="E8283" s="5" t="s">
        <v>13</v>
      </c>
    </row>
    <row r="8284" spans="1:5" x14ac:dyDescent="0.25">
      <c r="A8284" s="5">
        <f>8276</f>
      </c>
      <c r="B8284" s="5" t="s">
        <v>8287</v>
      </c>
      <c r="C8284" s="5" t="s">
        <v>11</v>
      </c>
      <c r="D8284" s="5" t="s">
        <v>12</v>
      </c>
      <c r="E8284" s="5" t="s">
        <v>13</v>
      </c>
    </row>
    <row r="8285" spans="1:5" x14ac:dyDescent="0.25">
      <c r="A8285" s="5">
        <f>8277</f>
      </c>
      <c r="B8285" s="5" t="s">
        <v>8288</v>
      </c>
      <c r="C8285" s="5" t="s">
        <v>11</v>
      </c>
      <c r="D8285" s="5" t="s">
        <v>12</v>
      </c>
      <c r="E8285" s="5" t="s">
        <v>13</v>
      </c>
    </row>
    <row r="8286" spans="1:5" x14ac:dyDescent="0.25">
      <c r="A8286" s="5">
        <f>8278</f>
      </c>
      <c r="B8286" s="5" t="s">
        <v>8289</v>
      </c>
      <c r="C8286" s="5" t="s">
        <v>11</v>
      </c>
      <c r="D8286" s="5" t="s">
        <v>12</v>
      </c>
      <c r="E8286" s="5" t="s">
        <v>13</v>
      </c>
    </row>
    <row r="8287" spans="1:5" x14ac:dyDescent="0.25">
      <c r="A8287" s="5">
        <f>8279</f>
      </c>
      <c r="B8287" s="5" t="s">
        <v>8290</v>
      </c>
      <c r="C8287" s="5" t="s">
        <v>11</v>
      </c>
      <c r="D8287" s="5" t="s">
        <v>12</v>
      </c>
      <c r="E8287" s="5" t="s">
        <v>13</v>
      </c>
    </row>
    <row r="8288" spans="1:5" x14ac:dyDescent="0.25">
      <c r="A8288" s="5">
        <f>8280</f>
      </c>
      <c r="B8288" s="5" t="s">
        <v>8291</v>
      </c>
      <c r="C8288" s="5" t="s">
        <v>11</v>
      </c>
      <c r="D8288" s="5" t="s">
        <v>12</v>
      </c>
      <c r="E8288" s="5" t="s">
        <v>13</v>
      </c>
    </row>
    <row r="8289" spans="1:5" x14ac:dyDescent="0.25">
      <c r="A8289" s="5">
        <f>8281</f>
      </c>
      <c r="B8289" s="5" t="s">
        <v>8292</v>
      </c>
      <c r="C8289" s="5" t="s">
        <v>11</v>
      </c>
      <c r="D8289" s="5" t="s">
        <v>12</v>
      </c>
      <c r="E8289" s="5" t="s">
        <v>13</v>
      </c>
    </row>
    <row r="8290" spans="1:5" x14ac:dyDescent="0.25">
      <c r="A8290" s="5">
        <f>8282</f>
      </c>
      <c r="B8290" s="5" t="s">
        <v>8293</v>
      </c>
      <c r="C8290" s="5" t="s">
        <v>11</v>
      </c>
      <c r="D8290" s="5" t="s">
        <v>12</v>
      </c>
      <c r="E8290" s="5" t="s">
        <v>13</v>
      </c>
    </row>
    <row r="8291" spans="1:5" x14ac:dyDescent="0.25">
      <c r="A8291" s="5">
        <f>8283</f>
      </c>
      <c r="B8291" s="5" t="s">
        <v>8294</v>
      </c>
      <c r="C8291" s="5" t="s">
        <v>11</v>
      </c>
      <c r="D8291" s="5" t="s">
        <v>12</v>
      </c>
      <c r="E8291" s="5" t="s">
        <v>13</v>
      </c>
    </row>
    <row r="8292" spans="1:5" x14ac:dyDescent="0.25">
      <c r="A8292" s="5">
        <f>8284</f>
      </c>
      <c r="B8292" s="5" t="s">
        <v>8295</v>
      </c>
      <c r="C8292" s="5" t="s">
        <v>11</v>
      </c>
      <c r="D8292" s="5" t="s">
        <v>12</v>
      </c>
      <c r="E8292" s="5" t="s">
        <v>13</v>
      </c>
    </row>
    <row r="8293" spans="1:5" x14ac:dyDescent="0.25">
      <c r="A8293" s="5">
        <f>8285</f>
      </c>
      <c r="B8293" s="5" t="s">
        <v>8296</v>
      </c>
      <c r="C8293" s="5" t="s">
        <v>11</v>
      </c>
      <c r="D8293" s="5" t="s">
        <v>12</v>
      </c>
      <c r="E8293" s="5" t="s">
        <v>13</v>
      </c>
    </row>
    <row r="8294" spans="1:5" x14ac:dyDescent="0.25">
      <c r="A8294" s="5">
        <f>8286</f>
      </c>
      <c r="B8294" s="5" t="s">
        <v>8297</v>
      </c>
      <c r="C8294" s="5" t="s">
        <v>11</v>
      </c>
      <c r="D8294" s="5" t="s">
        <v>12</v>
      </c>
      <c r="E8294" s="5" t="s">
        <v>13</v>
      </c>
    </row>
    <row r="8295" spans="1:5" x14ac:dyDescent="0.25">
      <c r="A8295" s="5">
        <f>8287</f>
      </c>
      <c r="B8295" s="5" t="s">
        <v>8298</v>
      </c>
      <c r="C8295" s="5" t="s">
        <v>11</v>
      </c>
      <c r="D8295" s="5" t="s">
        <v>12</v>
      </c>
      <c r="E8295" s="5" t="s">
        <v>13</v>
      </c>
    </row>
    <row r="8296" spans="1:5" x14ac:dyDescent="0.25">
      <c r="A8296" s="5">
        <f>8288</f>
      </c>
      <c r="B8296" s="5" t="s">
        <v>8299</v>
      </c>
      <c r="C8296" s="5" t="s">
        <v>11</v>
      </c>
      <c r="D8296" s="5" t="s">
        <v>12</v>
      </c>
      <c r="E8296" s="5" t="s">
        <v>13</v>
      </c>
    </row>
    <row r="8297" spans="1:5" x14ac:dyDescent="0.25">
      <c r="A8297" s="5">
        <f>8289</f>
      </c>
      <c r="B8297" s="5" t="s">
        <v>8300</v>
      </c>
      <c r="C8297" s="5" t="s">
        <v>11</v>
      </c>
      <c r="D8297" s="5" t="s">
        <v>12</v>
      </c>
      <c r="E8297" s="5" t="s">
        <v>13</v>
      </c>
    </row>
    <row r="8298" spans="1:5" x14ac:dyDescent="0.25">
      <c r="A8298" s="5">
        <f>8290</f>
      </c>
      <c r="B8298" s="5" t="s">
        <v>8301</v>
      </c>
      <c r="C8298" s="5" t="s">
        <v>11</v>
      </c>
      <c r="D8298" s="5" t="s">
        <v>12</v>
      </c>
      <c r="E8298" s="5" t="s">
        <v>13</v>
      </c>
    </row>
    <row r="8299" spans="1:5" x14ac:dyDescent="0.25">
      <c r="A8299" s="5">
        <f>8291</f>
      </c>
      <c r="B8299" s="5" t="s">
        <v>8302</v>
      </c>
      <c r="C8299" s="5" t="s">
        <v>11</v>
      </c>
      <c r="D8299" s="5" t="s">
        <v>12</v>
      </c>
      <c r="E8299" s="5" t="s">
        <v>13</v>
      </c>
    </row>
    <row r="8300" spans="1:5" x14ac:dyDescent="0.25">
      <c r="A8300" s="5">
        <f>8292</f>
      </c>
      <c r="B8300" s="5" t="s">
        <v>8303</v>
      </c>
      <c r="C8300" s="5" t="s">
        <v>11</v>
      </c>
      <c r="D8300" s="5" t="s">
        <v>12</v>
      </c>
      <c r="E8300" s="5" t="s">
        <v>13</v>
      </c>
    </row>
    <row r="8301" spans="1:5" x14ac:dyDescent="0.25">
      <c r="A8301" s="5">
        <f>8293</f>
      </c>
      <c r="B8301" s="5" t="s">
        <v>8304</v>
      </c>
      <c r="C8301" s="5" t="s">
        <v>11</v>
      </c>
      <c r="D8301" s="5" t="s">
        <v>12</v>
      </c>
      <c r="E8301" s="5" t="s">
        <v>13</v>
      </c>
    </row>
    <row r="8302" spans="1:5" x14ac:dyDescent="0.25">
      <c r="A8302" s="5">
        <f>8294</f>
      </c>
      <c r="B8302" s="5" t="s">
        <v>8305</v>
      </c>
      <c r="C8302" s="5" t="s">
        <v>11</v>
      </c>
      <c r="D8302" s="5" t="s">
        <v>12</v>
      </c>
      <c r="E8302" s="5" t="s">
        <v>13</v>
      </c>
    </row>
    <row r="8303" spans="1:5" x14ac:dyDescent="0.25">
      <c r="A8303" s="5">
        <f>8295</f>
      </c>
      <c r="B8303" s="5" t="s">
        <v>8306</v>
      </c>
      <c r="C8303" s="5" t="s">
        <v>11</v>
      </c>
      <c r="D8303" s="5" t="s">
        <v>12</v>
      </c>
      <c r="E8303" s="5" t="s">
        <v>13</v>
      </c>
    </row>
    <row r="8304" spans="1:5" x14ac:dyDescent="0.25">
      <c r="A8304" s="5">
        <f>8296</f>
      </c>
      <c r="B8304" s="5" t="s">
        <v>8307</v>
      </c>
      <c r="C8304" s="5" t="s">
        <v>11</v>
      </c>
      <c r="D8304" s="5" t="s">
        <v>12</v>
      </c>
      <c r="E8304" s="5" t="s">
        <v>13</v>
      </c>
    </row>
    <row r="8305" spans="1:5" x14ac:dyDescent="0.25">
      <c r="A8305" s="5">
        <f>8297</f>
      </c>
      <c r="B8305" s="5" t="s">
        <v>8308</v>
      </c>
      <c r="C8305" s="5" t="s">
        <v>11</v>
      </c>
      <c r="D8305" s="5" t="s">
        <v>12</v>
      </c>
      <c r="E8305" s="5" t="s">
        <v>13</v>
      </c>
    </row>
    <row r="8306" spans="1:5" x14ac:dyDescent="0.25">
      <c r="A8306" s="5">
        <f>8298</f>
      </c>
      <c r="B8306" s="5" t="s">
        <v>8309</v>
      </c>
      <c r="C8306" s="5" t="s">
        <v>11</v>
      </c>
      <c r="D8306" s="5" t="s">
        <v>12</v>
      </c>
      <c r="E8306" s="5" t="s">
        <v>13</v>
      </c>
    </row>
    <row r="8307" spans="1:5" x14ac:dyDescent="0.25">
      <c r="A8307" s="5">
        <f>8299</f>
      </c>
      <c r="B8307" s="5" t="s">
        <v>8310</v>
      </c>
      <c r="C8307" s="5" t="s">
        <v>11</v>
      </c>
      <c r="D8307" s="5" t="s">
        <v>12</v>
      </c>
      <c r="E8307" s="5" t="s">
        <v>13</v>
      </c>
    </row>
    <row r="8308" spans="1:5" x14ac:dyDescent="0.25">
      <c r="A8308" s="5">
        <f>8300</f>
      </c>
      <c r="B8308" s="5" t="s">
        <v>8311</v>
      </c>
      <c r="C8308" s="5" t="s">
        <v>11</v>
      </c>
      <c r="D8308" s="5" t="s">
        <v>12</v>
      </c>
      <c r="E8308" s="5" t="s">
        <v>13</v>
      </c>
    </row>
    <row r="8309" spans="1:5" x14ac:dyDescent="0.25">
      <c r="A8309" s="5">
        <f>8301</f>
      </c>
      <c r="B8309" s="5" t="s">
        <v>8312</v>
      </c>
      <c r="C8309" s="5" t="s">
        <v>11</v>
      </c>
      <c r="D8309" s="5" t="s">
        <v>12</v>
      </c>
      <c r="E8309" s="5" t="s">
        <v>13</v>
      </c>
    </row>
    <row r="8310" spans="1:5" x14ac:dyDescent="0.25">
      <c r="A8310" s="5">
        <f>8302</f>
      </c>
      <c r="B8310" s="5" t="s">
        <v>8313</v>
      </c>
      <c r="C8310" s="5" t="s">
        <v>11</v>
      </c>
      <c r="D8310" s="5" t="s">
        <v>12</v>
      </c>
      <c r="E8310" s="5" t="s">
        <v>13</v>
      </c>
    </row>
    <row r="8311" spans="1:5" x14ac:dyDescent="0.25">
      <c r="A8311" s="5">
        <f>8303</f>
      </c>
      <c r="B8311" s="5" t="s">
        <v>8314</v>
      </c>
      <c r="C8311" s="5" t="s">
        <v>11</v>
      </c>
      <c r="D8311" s="5" t="s">
        <v>12</v>
      </c>
      <c r="E8311" s="5" t="s">
        <v>13</v>
      </c>
    </row>
    <row r="8312" spans="1:5" x14ac:dyDescent="0.25">
      <c r="A8312" s="5">
        <f>8304</f>
      </c>
      <c r="B8312" s="5" t="s">
        <v>8315</v>
      </c>
      <c r="C8312" s="5" t="s">
        <v>11</v>
      </c>
      <c r="D8312" s="5" t="s">
        <v>12</v>
      </c>
      <c r="E8312" s="5" t="s">
        <v>13</v>
      </c>
    </row>
    <row r="8313" spans="1:5" x14ac:dyDescent="0.25">
      <c r="A8313" s="5">
        <f>8305</f>
      </c>
      <c r="B8313" s="5" t="s">
        <v>8316</v>
      </c>
      <c r="C8313" s="5" t="s">
        <v>11</v>
      </c>
      <c r="D8313" s="5" t="s">
        <v>12</v>
      </c>
      <c r="E8313" s="5" t="s">
        <v>13</v>
      </c>
    </row>
    <row r="8314" spans="1:5" x14ac:dyDescent="0.25">
      <c r="A8314" s="5">
        <f>8306</f>
      </c>
      <c r="B8314" s="5" t="s">
        <v>8317</v>
      </c>
      <c r="C8314" s="5" t="s">
        <v>11</v>
      </c>
      <c r="D8314" s="5" t="s">
        <v>12</v>
      </c>
      <c r="E8314" s="5" t="s">
        <v>13</v>
      </c>
    </row>
    <row r="8315" spans="1:5" x14ac:dyDescent="0.25">
      <c r="A8315" s="5">
        <f>8307</f>
      </c>
      <c r="B8315" s="5" t="s">
        <v>8318</v>
      </c>
      <c r="C8315" s="5" t="s">
        <v>11</v>
      </c>
      <c r="D8315" s="5" t="s">
        <v>12</v>
      </c>
      <c r="E8315" s="5" t="s">
        <v>13</v>
      </c>
    </row>
    <row r="8316" spans="1:5" x14ac:dyDescent="0.25">
      <c r="A8316" s="5">
        <f>8308</f>
      </c>
      <c r="B8316" s="5" t="s">
        <v>8319</v>
      </c>
      <c r="C8316" s="5" t="s">
        <v>11</v>
      </c>
      <c r="D8316" s="5" t="s">
        <v>12</v>
      </c>
      <c r="E8316" s="5" t="s">
        <v>13</v>
      </c>
    </row>
    <row r="8317" spans="1:5" x14ac:dyDescent="0.25">
      <c r="A8317" s="5">
        <f>8309</f>
      </c>
      <c r="B8317" s="5" t="s">
        <v>8320</v>
      </c>
      <c r="C8317" s="5" t="s">
        <v>11</v>
      </c>
      <c r="D8317" s="5" t="s">
        <v>12</v>
      </c>
      <c r="E8317" s="5" t="s">
        <v>13</v>
      </c>
    </row>
    <row r="8318" spans="1:5" x14ac:dyDescent="0.25">
      <c r="A8318" s="5">
        <f>8310</f>
      </c>
      <c r="B8318" s="5" t="s">
        <v>8321</v>
      </c>
      <c r="C8318" s="5" t="s">
        <v>11</v>
      </c>
      <c r="D8318" s="5" t="s">
        <v>12</v>
      </c>
      <c r="E8318" s="5" t="s">
        <v>13</v>
      </c>
    </row>
    <row r="8319" spans="1:5" x14ac:dyDescent="0.25">
      <c r="A8319" s="5">
        <f>8311</f>
      </c>
      <c r="B8319" s="5" t="s">
        <v>8322</v>
      </c>
      <c r="C8319" s="5" t="s">
        <v>11</v>
      </c>
      <c r="D8319" s="5" t="s">
        <v>12</v>
      </c>
      <c r="E8319" s="5" t="s">
        <v>13</v>
      </c>
    </row>
    <row r="8320" spans="1:5" x14ac:dyDescent="0.25">
      <c r="A8320" s="5">
        <f>8312</f>
      </c>
      <c r="B8320" s="5" t="s">
        <v>8323</v>
      </c>
      <c r="C8320" s="5" t="s">
        <v>11</v>
      </c>
      <c r="D8320" s="5" t="s">
        <v>12</v>
      </c>
      <c r="E8320" s="5" t="s">
        <v>13</v>
      </c>
    </row>
    <row r="8321" spans="1:5" x14ac:dyDescent="0.25">
      <c r="A8321" s="5">
        <f>8313</f>
      </c>
      <c r="B8321" s="5" t="s">
        <v>8324</v>
      </c>
      <c r="C8321" s="5" t="s">
        <v>11</v>
      </c>
      <c r="D8321" s="5" t="s">
        <v>12</v>
      </c>
      <c r="E8321" s="5" t="s">
        <v>13</v>
      </c>
    </row>
    <row r="8322" spans="1:5" x14ac:dyDescent="0.25">
      <c r="A8322" s="5">
        <f>8314</f>
      </c>
      <c r="B8322" s="5" t="s">
        <v>8325</v>
      </c>
      <c r="C8322" s="5" t="s">
        <v>11</v>
      </c>
      <c r="D8322" s="5" t="s">
        <v>12</v>
      </c>
      <c r="E8322" s="5" t="s">
        <v>13</v>
      </c>
    </row>
    <row r="8323" spans="1:5" x14ac:dyDescent="0.25">
      <c r="A8323" s="5">
        <f>8315</f>
      </c>
      <c r="B8323" s="5" t="s">
        <v>8326</v>
      </c>
      <c r="C8323" s="5" t="s">
        <v>11</v>
      </c>
      <c r="D8323" s="5" t="s">
        <v>12</v>
      </c>
      <c r="E8323" s="5" t="s">
        <v>13</v>
      </c>
    </row>
    <row r="8324" spans="1:5" x14ac:dyDescent="0.25">
      <c r="A8324" s="5">
        <f>8316</f>
      </c>
      <c r="B8324" s="5" t="s">
        <v>8327</v>
      </c>
      <c r="C8324" s="5" t="s">
        <v>11</v>
      </c>
      <c r="D8324" s="5" t="s">
        <v>12</v>
      </c>
      <c r="E8324" s="5" t="s">
        <v>13</v>
      </c>
    </row>
    <row r="8325" spans="1:5" x14ac:dyDescent="0.25">
      <c r="A8325" s="5">
        <f>8317</f>
      </c>
      <c r="B8325" s="5" t="s">
        <v>8328</v>
      </c>
      <c r="C8325" s="5" t="s">
        <v>11</v>
      </c>
      <c r="D8325" s="5" t="s">
        <v>12</v>
      </c>
      <c r="E8325" s="5" t="s">
        <v>13</v>
      </c>
    </row>
    <row r="8326" spans="1:5" x14ac:dyDescent="0.25">
      <c r="A8326" s="5">
        <f>8318</f>
      </c>
      <c r="B8326" s="5" t="s">
        <v>8329</v>
      </c>
      <c r="C8326" s="5" t="s">
        <v>11</v>
      </c>
      <c r="D8326" s="5" t="s">
        <v>12</v>
      </c>
      <c r="E8326" s="5" t="s">
        <v>13</v>
      </c>
    </row>
    <row r="8327" spans="1:5" x14ac:dyDescent="0.25">
      <c r="A8327" s="5">
        <f>8319</f>
      </c>
      <c r="B8327" s="5" t="s">
        <v>8330</v>
      </c>
      <c r="C8327" s="5" t="s">
        <v>11</v>
      </c>
      <c r="D8327" s="5" t="s">
        <v>12</v>
      </c>
      <c r="E8327" s="5" t="s">
        <v>13</v>
      </c>
    </row>
    <row r="8328" spans="1:5" x14ac:dyDescent="0.25">
      <c r="A8328" s="5">
        <f>8320</f>
      </c>
      <c r="B8328" s="5" t="s">
        <v>8331</v>
      </c>
      <c r="C8328" s="5" t="s">
        <v>11</v>
      </c>
      <c r="D8328" s="5" t="s">
        <v>12</v>
      </c>
      <c r="E8328" s="5" t="s">
        <v>13</v>
      </c>
    </row>
    <row r="8329" spans="1:5" x14ac:dyDescent="0.25">
      <c r="A8329" s="5">
        <f>8321</f>
      </c>
      <c r="B8329" s="5" t="s">
        <v>8332</v>
      </c>
      <c r="C8329" s="5" t="s">
        <v>11</v>
      </c>
      <c r="D8329" s="5" t="s">
        <v>12</v>
      </c>
      <c r="E8329" s="5" t="s">
        <v>13</v>
      </c>
    </row>
    <row r="8330" spans="1:5" x14ac:dyDescent="0.25">
      <c r="A8330" s="5">
        <f>8322</f>
      </c>
      <c r="B8330" s="5" t="s">
        <v>8333</v>
      </c>
      <c r="C8330" s="5" t="s">
        <v>11</v>
      </c>
      <c r="D8330" s="5" t="s">
        <v>12</v>
      </c>
      <c r="E8330" s="5" t="s">
        <v>13</v>
      </c>
    </row>
    <row r="8331" spans="1:5" x14ac:dyDescent="0.25">
      <c r="A8331" s="5">
        <f>8323</f>
      </c>
      <c r="B8331" s="5" t="s">
        <v>8334</v>
      </c>
      <c r="C8331" s="5" t="s">
        <v>11</v>
      </c>
      <c r="D8331" s="5" t="s">
        <v>12</v>
      </c>
      <c r="E8331" s="5" t="s">
        <v>13</v>
      </c>
    </row>
    <row r="8332" spans="1:5" x14ac:dyDescent="0.25">
      <c r="A8332" s="5">
        <f>8324</f>
      </c>
      <c r="B8332" s="5" t="s">
        <v>8335</v>
      </c>
      <c r="C8332" s="5" t="s">
        <v>11</v>
      </c>
      <c r="D8332" s="5" t="s">
        <v>12</v>
      </c>
      <c r="E8332" s="5" t="s">
        <v>13</v>
      </c>
    </row>
    <row r="8333" spans="1:5" x14ac:dyDescent="0.25">
      <c r="A8333" s="5">
        <f>8325</f>
      </c>
      <c r="B8333" s="5" t="s">
        <v>8336</v>
      </c>
      <c r="C8333" s="5" t="s">
        <v>11</v>
      </c>
      <c r="D8333" s="5" t="s">
        <v>12</v>
      </c>
      <c r="E8333" s="5" t="s">
        <v>13</v>
      </c>
    </row>
    <row r="8334" spans="1:5" x14ac:dyDescent="0.25">
      <c r="A8334" s="5">
        <f>8326</f>
      </c>
      <c r="B8334" s="5" t="s">
        <v>8337</v>
      </c>
      <c r="C8334" s="5" t="s">
        <v>11</v>
      </c>
      <c r="D8334" s="5" t="s">
        <v>12</v>
      </c>
      <c r="E8334" s="5" t="s">
        <v>13</v>
      </c>
    </row>
    <row r="8335" spans="1:5" x14ac:dyDescent="0.25">
      <c r="A8335" s="5">
        <f>8327</f>
      </c>
      <c r="B8335" s="5" t="s">
        <v>8338</v>
      </c>
      <c r="C8335" s="5" t="s">
        <v>11</v>
      </c>
      <c r="D8335" s="5" t="s">
        <v>12</v>
      </c>
      <c r="E8335" s="5" t="s">
        <v>13</v>
      </c>
    </row>
    <row r="8336" spans="1:5" x14ac:dyDescent="0.25">
      <c r="A8336" s="5">
        <f>8328</f>
      </c>
      <c r="B8336" s="5" t="s">
        <v>8339</v>
      </c>
      <c r="C8336" s="5" t="s">
        <v>11</v>
      </c>
      <c r="D8336" s="5" t="s">
        <v>12</v>
      </c>
      <c r="E8336" s="5" t="s">
        <v>13</v>
      </c>
    </row>
    <row r="8337" spans="1:5" x14ac:dyDescent="0.25">
      <c r="A8337" s="5">
        <f>8329</f>
      </c>
      <c r="B8337" s="5" t="s">
        <v>8340</v>
      </c>
      <c r="C8337" s="5" t="s">
        <v>11</v>
      </c>
      <c r="D8337" s="5" t="s">
        <v>12</v>
      </c>
      <c r="E8337" s="5" t="s">
        <v>13</v>
      </c>
    </row>
    <row r="8338" spans="1:5" x14ac:dyDescent="0.25">
      <c r="A8338" s="5">
        <f>8330</f>
      </c>
      <c r="B8338" s="5" t="s">
        <v>8341</v>
      </c>
      <c r="C8338" s="5" t="s">
        <v>11</v>
      </c>
      <c r="D8338" s="5" t="s">
        <v>12</v>
      </c>
      <c r="E8338" s="5" t="s">
        <v>13</v>
      </c>
    </row>
    <row r="8339" spans="1:5" x14ac:dyDescent="0.25">
      <c r="A8339" s="5">
        <f>8331</f>
      </c>
      <c r="B8339" s="5" t="s">
        <v>8342</v>
      </c>
      <c r="C8339" s="5" t="s">
        <v>11</v>
      </c>
      <c r="D8339" s="5" t="s">
        <v>12</v>
      </c>
      <c r="E8339" s="5" t="s">
        <v>13</v>
      </c>
    </row>
    <row r="8340" spans="1:5" x14ac:dyDescent="0.25">
      <c r="A8340" s="5">
        <f>8332</f>
      </c>
      <c r="B8340" s="5" t="s">
        <v>8343</v>
      </c>
      <c r="C8340" s="5" t="s">
        <v>11</v>
      </c>
      <c r="D8340" s="5" t="s">
        <v>12</v>
      </c>
      <c r="E8340" s="5" t="s">
        <v>13</v>
      </c>
    </row>
    <row r="8341" spans="1:5" x14ac:dyDescent="0.25">
      <c r="A8341" s="5">
        <f>8333</f>
      </c>
      <c r="B8341" s="5" t="s">
        <v>8344</v>
      </c>
      <c r="C8341" s="5" t="s">
        <v>11</v>
      </c>
      <c r="D8341" s="5" t="s">
        <v>12</v>
      </c>
      <c r="E8341" s="5" t="s">
        <v>13</v>
      </c>
    </row>
    <row r="8342" spans="1:5" x14ac:dyDescent="0.25">
      <c r="A8342" s="5">
        <f>8334</f>
      </c>
      <c r="B8342" s="5" t="s">
        <v>8345</v>
      </c>
      <c r="C8342" s="5" t="s">
        <v>11</v>
      </c>
      <c r="D8342" s="5" t="s">
        <v>12</v>
      </c>
      <c r="E8342" s="5" t="s">
        <v>13</v>
      </c>
    </row>
    <row r="8343" spans="1:5" x14ac:dyDescent="0.25">
      <c r="A8343" s="5">
        <f>8335</f>
      </c>
      <c r="B8343" s="5" t="s">
        <v>8346</v>
      </c>
      <c r="C8343" s="5" t="s">
        <v>11</v>
      </c>
      <c r="D8343" s="5" t="s">
        <v>12</v>
      </c>
      <c r="E8343" s="5" t="s">
        <v>13</v>
      </c>
    </row>
    <row r="8344" spans="1:5" x14ac:dyDescent="0.25">
      <c r="A8344" s="5">
        <f>8336</f>
      </c>
      <c r="B8344" s="5" t="s">
        <v>8347</v>
      </c>
      <c r="C8344" s="5" t="s">
        <v>11</v>
      </c>
      <c r="D8344" s="5" t="s">
        <v>12</v>
      </c>
      <c r="E8344" s="5" t="s">
        <v>13</v>
      </c>
    </row>
    <row r="8345" spans="1:5" x14ac:dyDescent="0.25">
      <c r="A8345" s="5">
        <f>8337</f>
      </c>
      <c r="B8345" s="5" t="s">
        <v>8348</v>
      </c>
      <c r="C8345" s="5" t="s">
        <v>11</v>
      </c>
      <c r="D8345" s="5" t="s">
        <v>12</v>
      </c>
      <c r="E8345" s="5" t="s">
        <v>13</v>
      </c>
    </row>
    <row r="8346" spans="1:5" x14ac:dyDescent="0.25">
      <c r="A8346" s="5">
        <f>8338</f>
      </c>
      <c r="B8346" s="5" t="s">
        <v>8349</v>
      </c>
      <c r="C8346" s="5" t="s">
        <v>11</v>
      </c>
      <c r="D8346" s="5" t="s">
        <v>12</v>
      </c>
      <c r="E8346" s="5" t="s">
        <v>13</v>
      </c>
    </row>
    <row r="8347" spans="1:5" x14ac:dyDescent="0.25">
      <c r="A8347" s="5">
        <f>8339</f>
      </c>
      <c r="B8347" s="5" t="s">
        <v>8350</v>
      </c>
      <c r="C8347" s="5" t="s">
        <v>11</v>
      </c>
      <c r="D8347" s="5" t="s">
        <v>12</v>
      </c>
      <c r="E8347" s="5" t="s">
        <v>13</v>
      </c>
    </row>
    <row r="8348" spans="1:5" x14ac:dyDescent="0.25">
      <c r="A8348" s="5">
        <f>8340</f>
      </c>
      <c r="B8348" s="5" t="s">
        <v>8351</v>
      </c>
      <c r="C8348" s="5" t="s">
        <v>11</v>
      </c>
      <c r="D8348" s="5" t="s">
        <v>12</v>
      </c>
      <c r="E8348" s="5" t="s">
        <v>13</v>
      </c>
    </row>
    <row r="8349" spans="1:5" x14ac:dyDescent="0.25">
      <c r="A8349" s="5">
        <f>8341</f>
      </c>
      <c r="B8349" s="5" t="s">
        <v>8352</v>
      </c>
      <c r="C8349" s="5" t="s">
        <v>11</v>
      </c>
      <c r="D8349" s="5" t="s">
        <v>12</v>
      </c>
      <c r="E8349" s="5" t="s">
        <v>13</v>
      </c>
    </row>
    <row r="8350" spans="1:5" x14ac:dyDescent="0.25">
      <c r="A8350" s="5">
        <f>8342</f>
      </c>
      <c r="B8350" s="5" t="s">
        <v>8353</v>
      </c>
      <c r="C8350" s="5" t="s">
        <v>11</v>
      </c>
      <c r="D8350" s="5" t="s">
        <v>12</v>
      </c>
      <c r="E8350" s="5" t="s">
        <v>13</v>
      </c>
    </row>
    <row r="8351" spans="1:5" x14ac:dyDescent="0.25">
      <c r="A8351" s="5">
        <f>8343</f>
      </c>
      <c r="B8351" s="5" t="s">
        <v>8354</v>
      </c>
      <c r="C8351" s="5" t="s">
        <v>11</v>
      </c>
      <c r="D8351" s="5" t="s">
        <v>12</v>
      </c>
      <c r="E8351" s="5" t="s">
        <v>13</v>
      </c>
    </row>
    <row r="8352" spans="1:5" x14ac:dyDescent="0.25">
      <c r="A8352" s="5">
        <f>8344</f>
      </c>
      <c r="B8352" s="5" t="s">
        <v>8355</v>
      </c>
      <c r="C8352" s="5" t="s">
        <v>11</v>
      </c>
      <c r="D8352" s="5" t="s">
        <v>12</v>
      </c>
      <c r="E8352" s="5" t="s">
        <v>13</v>
      </c>
    </row>
    <row r="8353" spans="1:5" x14ac:dyDescent="0.25">
      <c r="A8353" s="5">
        <f>8345</f>
      </c>
      <c r="B8353" s="5" t="s">
        <v>8356</v>
      </c>
      <c r="C8353" s="5" t="s">
        <v>11</v>
      </c>
      <c r="D8353" s="5" t="s">
        <v>12</v>
      </c>
      <c r="E8353" s="5" t="s">
        <v>13</v>
      </c>
    </row>
    <row r="8354" spans="1:5" x14ac:dyDescent="0.25">
      <c r="A8354" s="5">
        <f>8346</f>
      </c>
      <c r="B8354" s="5" t="s">
        <v>8357</v>
      </c>
      <c r="C8354" s="5" t="s">
        <v>11</v>
      </c>
      <c r="D8354" s="5" t="s">
        <v>12</v>
      </c>
      <c r="E8354" s="5" t="s">
        <v>13</v>
      </c>
    </row>
    <row r="8355" spans="1:5" x14ac:dyDescent="0.25">
      <c r="A8355" s="5">
        <f>8347</f>
      </c>
      <c r="B8355" s="5" t="s">
        <v>8358</v>
      </c>
      <c r="C8355" s="5" t="s">
        <v>11</v>
      </c>
      <c r="D8355" s="5" t="s">
        <v>12</v>
      </c>
      <c r="E8355" s="5" t="s">
        <v>13</v>
      </c>
    </row>
    <row r="8356" spans="1:5" x14ac:dyDescent="0.25">
      <c r="A8356" s="5">
        <f>8348</f>
      </c>
      <c r="B8356" s="5" t="s">
        <v>8359</v>
      </c>
      <c r="C8356" s="5" t="s">
        <v>11</v>
      </c>
      <c r="D8356" s="5" t="s">
        <v>12</v>
      </c>
      <c r="E8356" s="5" t="s">
        <v>13</v>
      </c>
    </row>
    <row r="8357" spans="1:5" x14ac:dyDescent="0.25">
      <c r="A8357" s="5">
        <f>8349</f>
      </c>
      <c r="B8357" s="5" t="s">
        <v>8360</v>
      </c>
      <c r="C8357" s="5" t="s">
        <v>11</v>
      </c>
      <c r="D8357" s="5" t="s">
        <v>12</v>
      </c>
      <c r="E8357" s="5" t="s">
        <v>13</v>
      </c>
    </row>
    <row r="8358" spans="1:5" x14ac:dyDescent="0.25">
      <c r="A8358" s="5">
        <f>8350</f>
      </c>
      <c r="B8358" s="5" t="s">
        <v>8361</v>
      </c>
      <c r="C8358" s="5" t="s">
        <v>11</v>
      </c>
      <c r="D8358" s="5" t="s">
        <v>12</v>
      </c>
      <c r="E8358" s="5" t="s">
        <v>13</v>
      </c>
    </row>
    <row r="8359" spans="1:5" x14ac:dyDescent="0.25">
      <c r="A8359" s="5">
        <f>8351</f>
      </c>
      <c r="B8359" s="5" t="s">
        <v>8362</v>
      </c>
      <c r="C8359" s="5" t="s">
        <v>11</v>
      </c>
      <c r="D8359" s="5" t="s">
        <v>12</v>
      </c>
      <c r="E8359" s="5" t="s">
        <v>13</v>
      </c>
    </row>
    <row r="8360" spans="1:5" x14ac:dyDescent="0.25">
      <c r="A8360" s="5">
        <f>8352</f>
      </c>
      <c r="B8360" s="5" t="s">
        <v>8363</v>
      </c>
      <c r="C8360" s="5" t="s">
        <v>11</v>
      </c>
      <c r="D8360" s="5" t="s">
        <v>12</v>
      </c>
      <c r="E8360" s="5" t="s">
        <v>13</v>
      </c>
    </row>
    <row r="8361" spans="1:5" x14ac:dyDescent="0.25">
      <c r="A8361" s="5">
        <f>8353</f>
      </c>
      <c r="B8361" s="5" t="s">
        <v>8364</v>
      </c>
      <c r="C8361" s="5" t="s">
        <v>11</v>
      </c>
      <c r="D8361" s="5" t="s">
        <v>12</v>
      </c>
      <c r="E8361" s="5" t="s">
        <v>13</v>
      </c>
    </row>
    <row r="8362" spans="1:5" x14ac:dyDescent="0.25">
      <c r="A8362" s="5">
        <f>8354</f>
      </c>
      <c r="B8362" s="5" t="s">
        <v>8365</v>
      </c>
      <c r="C8362" s="5" t="s">
        <v>11</v>
      </c>
      <c r="D8362" s="5" t="s">
        <v>12</v>
      </c>
      <c r="E8362" s="5" t="s">
        <v>13</v>
      </c>
    </row>
    <row r="8363" spans="1:5" x14ac:dyDescent="0.25">
      <c r="A8363" s="5">
        <f>8355</f>
      </c>
      <c r="B8363" s="5" t="s">
        <v>8366</v>
      </c>
      <c r="C8363" s="5" t="s">
        <v>11</v>
      </c>
      <c r="D8363" s="5" t="s">
        <v>12</v>
      </c>
      <c r="E8363" s="5" t="s">
        <v>13</v>
      </c>
    </row>
    <row r="8364" spans="1:5" x14ac:dyDescent="0.25">
      <c r="A8364" s="5">
        <f>8356</f>
      </c>
      <c r="B8364" s="5" t="s">
        <v>8367</v>
      </c>
      <c r="C8364" s="5" t="s">
        <v>11</v>
      </c>
      <c r="D8364" s="5" t="s">
        <v>12</v>
      </c>
      <c r="E8364" s="5" t="s">
        <v>13</v>
      </c>
    </row>
    <row r="8365" spans="1:5" x14ac:dyDescent="0.25">
      <c r="A8365" s="5">
        <f>8357</f>
      </c>
      <c r="B8365" s="5" t="s">
        <v>8368</v>
      </c>
      <c r="C8365" s="5" t="s">
        <v>11</v>
      </c>
      <c r="D8365" s="5" t="s">
        <v>12</v>
      </c>
      <c r="E8365" s="5" t="s">
        <v>13</v>
      </c>
    </row>
    <row r="8366" spans="1:5" x14ac:dyDescent="0.25">
      <c r="A8366" s="5">
        <f>8358</f>
      </c>
      <c r="B8366" s="5" t="s">
        <v>8369</v>
      </c>
      <c r="C8366" s="5" t="s">
        <v>11</v>
      </c>
      <c r="D8366" s="5" t="s">
        <v>12</v>
      </c>
      <c r="E8366" s="5" t="s">
        <v>13</v>
      </c>
    </row>
    <row r="8367" spans="1:5" x14ac:dyDescent="0.25">
      <c r="A8367" s="5">
        <f>8359</f>
      </c>
      <c r="B8367" s="5" t="s">
        <v>8370</v>
      </c>
      <c r="C8367" s="5" t="s">
        <v>11</v>
      </c>
      <c r="D8367" s="5" t="s">
        <v>12</v>
      </c>
      <c r="E8367" s="5" t="s">
        <v>13</v>
      </c>
    </row>
    <row r="8368" spans="1:5" x14ac:dyDescent="0.25">
      <c r="A8368" s="5">
        <f>8360</f>
      </c>
      <c r="B8368" s="5" t="s">
        <v>8371</v>
      </c>
      <c r="C8368" s="5" t="s">
        <v>11</v>
      </c>
      <c r="D8368" s="5" t="s">
        <v>12</v>
      </c>
      <c r="E8368" s="5" t="s">
        <v>13</v>
      </c>
    </row>
    <row r="8369" spans="1:5" x14ac:dyDescent="0.25">
      <c r="A8369" s="5">
        <f>8361</f>
      </c>
      <c r="B8369" s="5" t="s">
        <v>8372</v>
      </c>
      <c r="C8369" s="5" t="s">
        <v>11</v>
      </c>
      <c r="D8369" s="5" t="s">
        <v>12</v>
      </c>
      <c r="E8369" s="5" t="s">
        <v>13</v>
      </c>
    </row>
    <row r="8370" spans="1:5" x14ac:dyDescent="0.25">
      <c r="A8370" s="5">
        <f>8362</f>
      </c>
      <c r="B8370" s="5" t="s">
        <v>8373</v>
      </c>
      <c r="C8370" s="5" t="s">
        <v>11</v>
      </c>
      <c r="D8370" s="5" t="s">
        <v>12</v>
      </c>
      <c r="E8370" s="5" t="s">
        <v>13</v>
      </c>
    </row>
    <row r="8371" spans="1:5" x14ac:dyDescent="0.25">
      <c r="A8371" s="5">
        <f>8363</f>
      </c>
      <c r="B8371" s="5" t="s">
        <v>8374</v>
      </c>
      <c r="C8371" s="5" t="s">
        <v>11</v>
      </c>
      <c r="D8371" s="5" t="s">
        <v>12</v>
      </c>
      <c r="E8371" s="5" t="s">
        <v>13</v>
      </c>
    </row>
    <row r="8372" spans="1:5" x14ac:dyDescent="0.25">
      <c r="A8372" s="5">
        <f>8364</f>
      </c>
      <c r="B8372" s="5" t="s">
        <v>8375</v>
      </c>
      <c r="C8372" s="5" t="s">
        <v>11</v>
      </c>
      <c r="D8372" s="5" t="s">
        <v>12</v>
      </c>
      <c r="E8372" s="5" t="s">
        <v>13</v>
      </c>
    </row>
    <row r="8373" spans="1:5" x14ac:dyDescent="0.25">
      <c r="A8373" s="5">
        <f>8365</f>
      </c>
      <c r="B8373" s="5" t="s">
        <v>8376</v>
      </c>
      <c r="C8373" s="5" t="s">
        <v>11</v>
      </c>
      <c r="D8373" s="5" t="s">
        <v>12</v>
      </c>
      <c r="E8373" s="5" t="s">
        <v>13</v>
      </c>
    </row>
    <row r="8374" spans="1:5" x14ac:dyDescent="0.25">
      <c r="A8374" s="5">
        <f>8366</f>
      </c>
      <c r="B8374" s="5" t="s">
        <v>8377</v>
      </c>
      <c r="C8374" s="5" t="s">
        <v>11</v>
      </c>
      <c r="D8374" s="5" t="s">
        <v>12</v>
      </c>
      <c r="E8374" s="5" t="s">
        <v>13</v>
      </c>
    </row>
    <row r="8375" spans="1:5" x14ac:dyDescent="0.25">
      <c r="A8375" s="5">
        <f>8367</f>
      </c>
      <c r="B8375" s="5" t="s">
        <v>8378</v>
      </c>
      <c r="C8375" s="5" t="s">
        <v>11</v>
      </c>
      <c r="D8375" s="5" t="s">
        <v>12</v>
      </c>
      <c r="E8375" s="5" t="s">
        <v>13</v>
      </c>
    </row>
    <row r="8376" spans="1:5" x14ac:dyDescent="0.25">
      <c r="A8376" s="5">
        <f>8368</f>
      </c>
      <c r="B8376" s="5" t="s">
        <v>8379</v>
      </c>
      <c r="C8376" s="5" t="s">
        <v>11</v>
      </c>
      <c r="D8376" s="5" t="s">
        <v>12</v>
      </c>
      <c r="E8376" s="5" t="s">
        <v>13</v>
      </c>
    </row>
    <row r="8377" spans="1:5" x14ac:dyDescent="0.25">
      <c r="A8377" s="5">
        <f>8369</f>
      </c>
      <c r="B8377" s="5" t="s">
        <v>8380</v>
      </c>
      <c r="C8377" s="5" t="s">
        <v>11</v>
      </c>
      <c r="D8377" s="5" t="s">
        <v>12</v>
      </c>
      <c r="E8377" s="5" t="s">
        <v>13</v>
      </c>
    </row>
    <row r="8378" spans="1:5" x14ac:dyDescent="0.25">
      <c r="A8378" s="5">
        <f>8370</f>
      </c>
      <c r="B8378" s="5" t="s">
        <v>8381</v>
      </c>
      <c r="C8378" s="5" t="s">
        <v>11</v>
      </c>
      <c r="D8378" s="5" t="s">
        <v>12</v>
      </c>
      <c r="E8378" s="5" t="s">
        <v>13</v>
      </c>
    </row>
    <row r="8379" spans="1:5" x14ac:dyDescent="0.25">
      <c r="A8379" s="5">
        <f>8371</f>
      </c>
      <c r="B8379" s="5" t="s">
        <v>8382</v>
      </c>
      <c r="C8379" s="5" t="s">
        <v>11</v>
      </c>
      <c r="D8379" s="5" t="s">
        <v>12</v>
      </c>
      <c r="E8379" s="5" t="s">
        <v>13</v>
      </c>
    </row>
    <row r="8380" spans="1:5" x14ac:dyDescent="0.25">
      <c r="A8380" s="5">
        <f>8372</f>
      </c>
      <c r="B8380" s="5" t="s">
        <v>8383</v>
      </c>
      <c r="C8380" s="5" t="s">
        <v>11</v>
      </c>
      <c r="D8380" s="5" t="s">
        <v>12</v>
      </c>
      <c r="E8380" s="5" t="s">
        <v>13</v>
      </c>
    </row>
    <row r="8381" spans="1:5" x14ac:dyDescent="0.25">
      <c r="A8381" s="5">
        <f>8373</f>
      </c>
      <c r="B8381" s="5" t="s">
        <v>8384</v>
      </c>
      <c r="C8381" s="5" t="s">
        <v>11</v>
      </c>
      <c r="D8381" s="5" t="s">
        <v>12</v>
      </c>
      <c r="E8381" s="5" t="s">
        <v>13</v>
      </c>
    </row>
    <row r="8382" spans="1:5" x14ac:dyDescent="0.25">
      <c r="A8382" s="5">
        <f>8374</f>
      </c>
      <c r="B8382" s="5" t="s">
        <v>8385</v>
      </c>
      <c r="C8382" s="5" t="s">
        <v>11</v>
      </c>
      <c r="D8382" s="5" t="s">
        <v>12</v>
      </c>
      <c r="E8382" s="5" t="s">
        <v>13</v>
      </c>
    </row>
    <row r="8383" spans="1:5" x14ac:dyDescent="0.25">
      <c r="A8383" s="5">
        <f>8375</f>
      </c>
      <c r="B8383" s="5" t="s">
        <v>8386</v>
      </c>
      <c r="C8383" s="5" t="s">
        <v>11</v>
      </c>
      <c r="D8383" s="5" t="s">
        <v>12</v>
      </c>
      <c r="E8383" s="5" t="s">
        <v>13</v>
      </c>
    </row>
    <row r="8384" spans="1:5" x14ac:dyDescent="0.25">
      <c r="A8384" s="5">
        <f>8376</f>
      </c>
      <c r="B8384" s="5" t="s">
        <v>8387</v>
      </c>
      <c r="C8384" s="5" t="s">
        <v>11</v>
      </c>
      <c r="D8384" s="5" t="s">
        <v>12</v>
      </c>
      <c r="E8384" s="5" t="s">
        <v>13</v>
      </c>
    </row>
    <row r="8385" spans="1:5" x14ac:dyDescent="0.25">
      <c r="A8385" s="5">
        <f>8377</f>
      </c>
      <c r="B8385" s="5" t="s">
        <v>8388</v>
      </c>
      <c r="C8385" s="5" t="s">
        <v>11</v>
      </c>
      <c r="D8385" s="5" t="s">
        <v>12</v>
      </c>
      <c r="E8385" s="5" t="s">
        <v>13</v>
      </c>
    </row>
    <row r="8386" spans="1:5" x14ac:dyDescent="0.25">
      <c r="A8386" s="5">
        <f>8378</f>
      </c>
      <c r="B8386" s="5" t="s">
        <v>8389</v>
      </c>
      <c r="C8386" s="5" t="s">
        <v>11</v>
      </c>
      <c r="D8386" s="5" t="s">
        <v>12</v>
      </c>
      <c r="E8386" s="5" t="s">
        <v>13</v>
      </c>
    </row>
    <row r="8387" spans="1:5" x14ac:dyDescent="0.25">
      <c r="A8387" s="5">
        <f>8379</f>
      </c>
      <c r="B8387" s="5" t="s">
        <v>8390</v>
      </c>
      <c r="C8387" s="5" t="s">
        <v>11</v>
      </c>
      <c r="D8387" s="5" t="s">
        <v>12</v>
      </c>
      <c r="E8387" s="5" t="s">
        <v>13</v>
      </c>
    </row>
    <row r="8388" spans="1:5" x14ac:dyDescent="0.25">
      <c r="A8388" s="5">
        <f>8380</f>
      </c>
      <c r="B8388" s="5" t="s">
        <v>8391</v>
      </c>
      <c r="C8388" s="5" t="s">
        <v>11</v>
      </c>
      <c r="D8388" s="5" t="s">
        <v>12</v>
      </c>
      <c r="E8388" s="5" t="s">
        <v>13</v>
      </c>
    </row>
    <row r="8389" spans="1:5" x14ac:dyDescent="0.25">
      <c r="A8389" s="5">
        <f>8381</f>
      </c>
      <c r="B8389" s="5" t="s">
        <v>8392</v>
      </c>
      <c r="C8389" s="5" t="s">
        <v>11</v>
      </c>
      <c r="D8389" s="5" t="s">
        <v>12</v>
      </c>
      <c r="E8389" s="5" t="s">
        <v>13</v>
      </c>
    </row>
    <row r="8390" spans="1:5" x14ac:dyDescent="0.25">
      <c r="A8390" s="5">
        <f>8382</f>
      </c>
      <c r="B8390" s="5" t="s">
        <v>8393</v>
      </c>
      <c r="C8390" s="5" t="s">
        <v>11</v>
      </c>
      <c r="D8390" s="5" t="s">
        <v>12</v>
      </c>
      <c r="E8390" s="5" t="s">
        <v>13</v>
      </c>
    </row>
    <row r="8391" spans="1:5" x14ac:dyDescent="0.25">
      <c r="A8391" s="5">
        <f>8383</f>
      </c>
      <c r="B8391" s="5" t="s">
        <v>8394</v>
      </c>
      <c r="C8391" s="5" t="s">
        <v>11</v>
      </c>
      <c r="D8391" s="5" t="s">
        <v>12</v>
      </c>
      <c r="E8391" s="5" t="s">
        <v>13</v>
      </c>
    </row>
    <row r="8392" spans="1:5" x14ac:dyDescent="0.25">
      <c r="A8392" s="5">
        <f>8384</f>
      </c>
      <c r="B8392" s="5" t="s">
        <v>8395</v>
      </c>
      <c r="C8392" s="5" t="s">
        <v>11</v>
      </c>
      <c r="D8392" s="5" t="s">
        <v>12</v>
      </c>
      <c r="E8392" s="5" t="s">
        <v>13</v>
      </c>
    </row>
    <row r="8393" spans="1:5" x14ac:dyDescent="0.25">
      <c r="A8393" s="5">
        <f>8385</f>
      </c>
      <c r="B8393" s="5" t="s">
        <v>8396</v>
      </c>
      <c r="C8393" s="5" t="s">
        <v>11</v>
      </c>
      <c r="D8393" s="5" t="s">
        <v>12</v>
      </c>
      <c r="E8393" s="5" t="s">
        <v>13</v>
      </c>
    </row>
    <row r="8394" spans="1:5" x14ac:dyDescent="0.25">
      <c r="A8394" s="5">
        <f>8386</f>
      </c>
      <c r="B8394" s="5" t="s">
        <v>8397</v>
      </c>
      <c r="C8394" s="5" t="s">
        <v>11</v>
      </c>
      <c r="D8394" s="5" t="s">
        <v>12</v>
      </c>
      <c r="E8394" s="5" t="s">
        <v>13</v>
      </c>
    </row>
    <row r="8395" spans="1:5" x14ac:dyDescent="0.25">
      <c r="A8395" s="5">
        <f>8387</f>
      </c>
      <c r="B8395" s="5" t="s">
        <v>8398</v>
      </c>
      <c r="C8395" s="5" t="s">
        <v>11</v>
      </c>
      <c r="D8395" s="5" t="s">
        <v>12</v>
      </c>
      <c r="E8395" s="5" t="s">
        <v>13</v>
      </c>
    </row>
    <row r="8396" spans="1:5" x14ac:dyDescent="0.25">
      <c r="A8396" s="5">
        <f>8388</f>
      </c>
      <c r="B8396" s="5" t="s">
        <v>8399</v>
      </c>
      <c r="C8396" s="5" t="s">
        <v>11</v>
      </c>
      <c r="D8396" s="5" t="s">
        <v>12</v>
      </c>
      <c r="E8396" s="5" t="s">
        <v>13</v>
      </c>
    </row>
    <row r="8397" spans="1:5" x14ac:dyDescent="0.25">
      <c r="A8397" s="5">
        <f>8389</f>
      </c>
      <c r="B8397" s="5" t="s">
        <v>8400</v>
      </c>
      <c r="C8397" s="5" t="s">
        <v>11</v>
      </c>
      <c r="D8397" s="5" t="s">
        <v>12</v>
      </c>
      <c r="E8397" s="5" t="s">
        <v>13</v>
      </c>
    </row>
    <row r="8398" spans="1:5" x14ac:dyDescent="0.25">
      <c r="A8398" s="5">
        <f>8390</f>
      </c>
      <c r="B8398" s="5" t="s">
        <v>8401</v>
      </c>
      <c r="C8398" s="5" t="s">
        <v>11</v>
      </c>
      <c r="D8398" s="5" t="s">
        <v>12</v>
      </c>
      <c r="E8398" s="5" t="s">
        <v>13</v>
      </c>
    </row>
    <row r="8399" spans="1:5" x14ac:dyDescent="0.25">
      <c r="A8399" s="5">
        <f>8391</f>
      </c>
      <c r="B8399" s="5" t="s">
        <v>8402</v>
      </c>
      <c r="C8399" s="5" t="s">
        <v>11</v>
      </c>
      <c r="D8399" s="5" t="s">
        <v>12</v>
      </c>
      <c r="E8399" s="5" t="s">
        <v>13</v>
      </c>
    </row>
    <row r="8400" spans="1:5" x14ac:dyDescent="0.25">
      <c r="A8400" s="5">
        <f>8392</f>
      </c>
      <c r="B8400" s="5" t="s">
        <v>8403</v>
      </c>
      <c r="C8400" s="5" t="s">
        <v>11</v>
      </c>
      <c r="D8400" s="5" t="s">
        <v>12</v>
      </c>
      <c r="E8400" s="5" t="s">
        <v>13</v>
      </c>
    </row>
    <row r="8401" spans="1:5" x14ac:dyDescent="0.25">
      <c r="A8401" s="5">
        <f>8393</f>
      </c>
      <c r="B8401" s="5" t="s">
        <v>8404</v>
      </c>
      <c r="C8401" s="5" t="s">
        <v>11</v>
      </c>
      <c r="D8401" s="5" t="s">
        <v>12</v>
      </c>
      <c r="E8401" s="5" t="s">
        <v>13</v>
      </c>
    </row>
    <row r="8402" spans="1:5" x14ac:dyDescent="0.25">
      <c r="A8402" s="5">
        <f>8394</f>
      </c>
      <c r="B8402" s="5" t="s">
        <v>8405</v>
      </c>
      <c r="C8402" s="5" t="s">
        <v>11</v>
      </c>
      <c r="D8402" s="5" t="s">
        <v>12</v>
      </c>
      <c r="E8402" s="5" t="s">
        <v>13</v>
      </c>
    </row>
    <row r="8403" spans="1:5" x14ac:dyDescent="0.25">
      <c r="A8403" s="5">
        <f>8395</f>
      </c>
      <c r="B8403" s="5" t="s">
        <v>8406</v>
      </c>
      <c r="C8403" s="5" t="s">
        <v>11</v>
      </c>
      <c r="D8403" s="5" t="s">
        <v>12</v>
      </c>
      <c r="E8403" s="5" t="s">
        <v>13</v>
      </c>
    </row>
    <row r="8404" spans="1:5" x14ac:dyDescent="0.25">
      <c r="A8404" s="5">
        <f>8396</f>
      </c>
      <c r="B8404" s="5" t="s">
        <v>8407</v>
      </c>
      <c r="C8404" s="5" t="s">
        <v>11</v>
      </c>
      <c r="D8404" s="5" t="s">
        <v>12</v>
      </c>
      <c r="E8404" s="5" t="s">
        <v>13</v>
      </c>
    </row>
    <row r="8405" spans="1:5" x14ac:dyDescent="0.25">
      <c r="A8405" s="5">
        <f>8397</f>
      </c>
      <c r="B8405" s="5" t="s">
        <v>8408</v>
      </c>
      <c r="C8405" s="5" t="s">
        <v>11</v>
      </c>
      <c r="D8405" s="5" t="s">
        <v>12</v>
      </c>
      <c r="E8405" s="5" t="s">
        <v>13</v>
      </c>
    </row>
    <row r="8406" spans="1:5" x14ac:dyDescent="0.25">
      <c r="A8406" s="5">
        <f>8398</f>
      </c>
      <c r="B8406" s="5" t="s">
        <v>8409</v>
      </c>
      <c r="C8406" s="5" t="s">
        <v>11</v>
      </c>
      <c r="D8406" s="5" t="s">
        <v>12</v>
      </c>
      <c r="E8406" s="5" t="s">
        <v>13</v>
      </c>
    </row>
    <row r="8407" spans="1:5" x14ac:dyDescent="0.25">
      <c r="A8407" s="5">
        <f>8399</f>
      </c>
      <c r="B8407" s="5" t="s">
        <v>8410</v>
      </c>
      <c r="C8407" s="5" t="s">
        <v>11</v>
      </c>
      <c r="D8407" s="5" t="s">
        <v>12</v>
      </c>
      <c r="E8407" s="5" t="s">
        <v>13</v>
      </c>
    </row>
    <row r="8408" spans="1:5" x14ac:dyDescent="0.25">
      <c r="A8408" s="5">
        <f>8400</f>
      </c>
      <c r="B8408" s="5" t="s">
        <v>8411</v>
      </c>
      <c r="C8408" s="5" t="s">
        <v>11</v>
      </c>
      <c r="D8408" s="5" t="s">
        <v>12</v>
      </c>
      <c r="E8408" s="5" t="s">
        <v>13</v>
      </c>
    </row>
    <row r="8409" spans="1:5" x14ac:dyDescent="0.25">
      <c r="A8409" s="5">
        <f>8401</f>
      </c>
      <c r="B8409" s="5" t="s">
        <v>8412</v>
      </c>
      <c r="C8409" s="5" t="s">
        <v>11</v>
      </c>
      <c r="D8409" s="5" t="s">
        <v>12</v>
      </c>
      <c r="E8409" s="5" t="s">
        <v>13</v>
      </c>
    </row>
    <row r="8410" spans="1:5" x14ac:dyDescent="0.25">
      <c r="A8410" s="5">
        <f>8402</f>
      </c>
      <c r="B8410" s="5" t="s">
        <v>8413</v>
      </c>
      <c r="C8410" s="5" t="s">
        <v>11</v>
      </c>
      <c r="D8410" s="5" t="s">
        <v>12</v>
      </c>
      <c r="E8410" s="5" t="s">
        <v>13</v>
      </c>
    </row>
    <row r="8411" spans="1:5" x14ac:dyDescent="0.25">
      <c r="A8411" s="5">
        <f>8403</f>
      </c>
      <c r="B8411" s="5" t="s">
        <v>8414</v>
      </c>
      <c r="C8411" s="5" t="s">
        <v>11</v>
      </c>
      <c r="D8411" s="5" t="s">
        <v>12</v>
      </c>
      <c r="E8411" s="5" t="s">
        <v>13</v>
      </c>
    </row>
    <row r="8412" spans="1:5" x14ac:dyDescent="0.25">
      <c r="A8412" s="5">
        <f>8404</f>
      </c>
      <c r="B8412" s="5" t="s">
        <v>8415</v>
      </c>
      <c r="C8412" s="5" t="s">
        <v>11</v>
      </c>
      <c r="D8412" s="5" t="s">
        <v>12</v>
      </c>
      <c r="E8412" s="5" t="s">
        <v>13</v>
      </c>
    </row>
    <row r="8413" spans="1:5" x14ac:dyDescent="0.25">
      <c r="A8413" s="5">
        <f>8405</f>
      </c>
      <c r="B8413" s="5" t="s">
        <v>8416</v>
      </c>
      <c r="C8413" s="5" t="s">
        <v>11</v>
      </c>
      <c r="D8413" s="5" t="s">
        <v>12</v>
      </c>
      <c r="E8413" s="5" t="s">
        <v>13</v>
      </c>
    </row>
    <row r="8414" spans="1:5" x14ac:dyDescent="0.25">
      <c r="A8414" s="5">
        <f>8406</f>
      </c>
      <c r="B8414" s="5" t="s">
        <v>8417</v>
      </c>
      <c r="C8414" s="5" t="s">
        <v>11</v>
      </c>
      <c r="D8414" s="5" t="s">
        <v>12</v>
      </c>
      <c r="E8414" s="5" t="s">
        <v>13</v>
      </c>
    </row>
    <row r="8415" spans="1:5" x14ac:dyDescent="0.25">
      <c r="A8415" s="5">
        <f>8407</f>
      </c>
      <c r="B8415" s="5" t="s">
        <v>8418</v>
      </c>
      <c r="C8415" s="5" t="s">
        <v>11</v>
      </c>
      <c r="D8415" s="5" t="s">
        <v>12</v>
      </c>
      <c r="E8415" s="5" t="s">
        <v>13</v>
      </c>
    </row>
    <row r="8416" spans="1:5" x14ac:dyDescent="0.25">
      <c r="A8416" s="5">
        <f>8408</f>
      </c>
      <c r="B8416" s="5" t="s">
        <v>8419</v>
      </c>
      <c r="C8416" s="5" t="s">
        <v>11</v>
      </c>
      <c r="D8416" s="5" t="s">
        <v>12</v>
      </c>
      <c r="E8416" s="5" t="s">
        <v>13</v>
      </c>
    </row>
    <row r="8417" spans="1:5" x14ac:dyDescent="0.25">
      <c r="A8417" s="5">
        <f>8409</f>
      </c>
      <c r="B8417" s="5" t="s">
        <v>8420</v>
      </c>
      <c r="C8417" s="5" t="s">
        <v>11</v>
      </c>
      <c r="D8417" s="5" t="s">
        <v>12</v>
      </c>
      <c r="E8417" s="5" t="s">
        <v>13</v>
      </c>
    </row>
    <row r="8418" spans="1:5" x14ac:dyDescent="0.25">
      <c r="A8418" s="5">
        <f>8410</f>
      </c>
      <c r="B8418" s="5" t="s">
        <v>8421</v>
      </c>
      <c r="C8418" s="5" t="s">
        <v>11</v>
      </c>
      <c r="D8418" s="5" t="s">
        <v>12</v>
      </c>
      <c r="E8418" s="5" t="s">
        <v>13</v>
      </c>
    </row>
    <row r="8419" spans="1:5" x14ac:dyDescent="0.25">
      <c r="A8419" s="5">
        <f>8411</f>
      </c>
      <c r="B8419" s="5" t="s">
        <v>8422</v>
      </c>
      <c r="C8419" s="5" t="s">
        <v>11</v>
      </c>
      <c r="D8419" s="5" t="s">
        <v>12</v>
      </c>
      <c r="E8419" s="5" t="s">
        <v>13</v>
      </c>
    </row>
    <row r="8420" spans="1:5" x14ac:dyDescent="0.25">
      <c r="A8420" s="5">
        <f>8412</f>
      </c>
      <c r="B8420" s="5" t="s">
        <v>8423</v>
      </c>
      <c r="C8420" s="5" t="s">
        <v>11</v>
      </c>
      <c r="D8420" s="5" t="s">
        <v>12</v>
      </c>
      <c r="E8420" s="5" t="s">
        <v>13</v>
      </c>
    </row>
    <row r="8421" spans="1:5" x14ac:dyDescent="0.25">
      <c r="A8421" s="5">
        <f>8413</f>
      </c>
      <c r="B8421" s="5" t="s">
        <v>8424</v>
      </c>
      <c r="C8421" s="5" t="s">
        <v>11</v>
      </c>
      <c r="D8421" s="5" t="s">
        <v>12</v>
      </c>
      <c r="E8421" s="5" t="s">
        <v>13</v>
      </c>
    </row>
    <row r="8422" spans="1:5" x14ac:dyDescent="0.25">
      <c r="A8422" s="5">
        <f>8414</f>
      </c>
      <c r="B8422" s="5" t="s">
        <v>8425</v>
      </c>
      <c r="C8422" s="5" t="s">
        <v>11</v>
      </c>
      <c r="D8422" s="5" t="s">
        <v>12</v>
      </c>
      <c r="E8422" s="5" t="s">
        <v>13</v>
      </c>
    </row>
    <row r="8423" spans="1:5" x14ac:dyDescent="0.25">
      <c r="A8423" s="5">
        <f>8415</f>
      </c>
      <c r="B8423" s="5" t="s">
        <v>8426</v>
      </c>
      <c r="C8423" s="5" t="s">
        <v>11</v>
      </c>
      <c r="D8423" s="5" t="s">
        <v>12</v>
      </c>
      <c r="E8423" s="5" t="s">
        <v>13</v>
      </c>
    </row>
    <row r="8424" spans="1:5" x14ac:dyDescent="0.25">
      <c r="A8424" s="5">
        <f>8416</f>
      </c>
      <c r="B8424" s="5" t="s">
        <v>8427</v>
      </c>
      <c r="C8424" s="5" t="s">
        <v>11</v>
      </c>
      <c r="D8424" s="5" t="s">
        <v>12</v>
      </c>
      <c r="E8424" s="5" t="s">
        <v>13</v>
      </c>
    </row>
    <row r="8425" spans="1:5" x14ac:dyDescent="0.25">
      <c r="A8425" s="5">
        <f>8417</f>
      </c>
      <c r="B8425" s="5" t="s">
        <v>8428</v>
      </c>
      <c r="C8425" s="5" t="s">
        <v>11</v>
      </c>
      <c r="D8425" s="5" t="s">
        <v>12</v>
      </c>
      <c r="E8425" s="5" t="s">
        <v>13</v>
      </c>
    </row>
    <row r="8426" spans="1:5" x14ac:dyDescent="0.25">
      <c r="A8426" s="5">
        <f>8418</f>
      </c>
      <c r="B8426" s="5" t="s">
        <v>8429</v>
      </c>
      <c r="C8426" s="5" t="s">
        <v>11</v>
      </c>
      <c r="D8426" s="5" t="s">
        <v>12</v>
      </c>
      <c r="E8426" s="5" t="s">
        <v>13</v>
      </c>
    </row>
    <row r="8427" spans="1:5" x14ac:dyDescent="0.25">
      <c r="A8427" s="5">
        <f>8419</f>
      </c>
      <c r="B8427" s="5" t="s">
        <v>8430</v>
      </c>
      <c r="C8427" s="5" t="s">
        <v>11</v>
      </c>
      <c r="D8427" s="5" t="s">
        <v>12</v>
      </c>
      <c r="E8427" s="5" t="s">
        <v>13</v>
      </c>
    </row>
    <row r="8428" spans="1:5" x14ac:dyDescent="0.25">
      <c r="A8428" s="5">
        <f>8420</f>
      </c>
      <c r="B8428" s="5" t="s">
        <v>8431</v>
      </c>
      <c r="C8428" s="5" t="s">
        <v>11</v>
      </c>
      <c r="D8428" s="5" t="s">
        <v>12</v>
      </c>
      <c r="E8428" s="5" t="s">
        <v>13</v>
      </c>
    </row>
    <row r="8429" spans="1:5" x14ac:dyDescent="0.25">
      <c r="A8429" s="5">
        <f>8421</f>
      </c>
      <c r="B8429" s="5" t="s">
        <v>8432</v>
      </c>
      <c r="C8429" s="5" t="s">
        <v>11</v>
      </c>
      <c r="D8429" s="5" t="s">
        <v>12</v>
      </c>
      <c r="E8429" s="5" t="s">
        <v>13</v>
      </c>
    </row>
    <row r="8430" spans="1:5" x14ac:dyDescent="0.25">
      <c r="A8430" s="5">
        <f>8422</f>
      </c>
      <c r="B8430" s="5" t="s">
        <v>8433</v>
      </c>
      <c r="C8430" s="5" t="s">
        <v>11</v>
      </c>
      <c r="D8430" s="5" t="s">
        <v>12</v>
      </c>
      <c r="E8430" s="5" t="s">
        <v>13</v>
      </c>
    </row>
    <row r="8431" spans="1:5" x14ac:dyDescent="0.25">
      <c r="A8431" s="5">
        <f>8423</f>
      </c>
      <c r="B8431" s="5" t="s">
        <v>8434</v>
      </c>
      <c r="C8431" s="5" t="s">
        <v>11</v>
      </c>
      <c r="D8431" s="5" t="s">
        <v>12</v>
      </c>
      <c r="E8431" s="5" t="s">
        <v>13</v>
      </c>
    </row>
    <row r="8432" spans="1:5" x14ac:dyDescent="0.25">
      <c r="A8432" s="5">
        <f>8424</f>
      </c>
      <c r="B8432" s="5" t="s">
        <v>8435</v>
      </c>
      <c r="C8432" s="5" t="s">
        <v>11</v>
      </c>
      <c r="D8432" s="5" t="s">
        <v>12</v>
      </c>
      <c r="E8432" s="5" t="s">
        <v>13</v>
      </c>
    </row>
    <row r="8433" spans="1:5" x14ac:dyDescent="0.25">
      <c r="A8433" s="5">
        <f>8425</f>
      </c>
      <c r="B8433" s="5" t="s">
        <v>8436</v>
      </c>
      <c r="C8433" s="5" t="s">
        <v>11</v>
      </c>
      <c r="D8433" s="5" t="s">
        <v>12</v>
      </c>
      <c r="E8433" s="5" t="s">
        <v>13</v>
      </c>
    </row>
    <row r="8434" spans="1:5" x14ac:dyDescent="0.25">
      <c r="A8434" s="5">
        <f>8426</f>
      </c>
      <c r="B8434" s="5" t="s">
        <v>8437</v>
      </c>
      <c r="C8434" s="5" t="s">
        <v>11</v>
      </c>
      <c r="D8434" s="5" t="s">
        <v>12</v>
      </c>
      <c r="E8434" s="5" t="s">
        <v>13</v>
      </c>
    </row>
    <row r="8435" spans="1:5" x14ac:dyDescent="0.25">
      <c r="A8435" s="5">
        <f>8427</f>
      </c>
      <c r="B8435" s="5" t="s">
        <v>8438</v>
      </c>
      <c r="C8435" s="5" t="s">
        <v>11</v>
      </c>
      <c r="D8435" s="5" t="s">
        <v>12</v>
      </c>
      <c r="E8435" s="5" t="s">
        <v>13</v>
      </c>
    </row>
    <row r="8436" spans="1:5" x14ac:dyDescent="0.25">
      <c r="A8436" s="5">
        <f>8428</f>
      </c>
      <c r="B8436" s="5" t="s">
        <v>8439</v>
      </c>
      <c r="C8436" s="5" t="s">
        <v>11</v>
      </c>
      <c r="D8436" s="5" t="s">
        <v>12</v>
      </c>
      <c r="E8436" s="5" t="s">
        <v>13</v>
      </c>
    </row>
    <row r="8437" spans="1:5" x14ac:dyDescent="0.25">
      <c r="A8437" s="5">
        <f>8429</f>
      </c>
      <c r="B8437" s="5" t="s">
        <v>8440</v>
      </c>
      <c r="C8437" s="5" t="s">
        <v>11</v>
      </c>
      <c r="D8437" s="5" t="s">
        <v>12</v>
      </c>
      <c r="E8437" s="5" t="s">
        <v>13</v>
      </c>
    </row>
    <row r="8438" spans="1:5" x14ac:dyDescent="0.25">
      <c r="A8438" s="5">
        <f>8430</f>
      </c>
      <c r="B8438" s="5" t="s">
        <v>8441</v>
      </c>
      <c r="C8438" s="5" t="s">
        <v>11</v>
      </c>
      <c r="D8438" s="5" t="s">
        <v>12</v>
      </c>
      <c r="E8438" s="5" t="s">
        <v>13</v>
      </c>
    </row>
    <row r="8439" spans="1:5" x14ac:dyDescent="0.25">
      <c r="A8439" s="5">
        <f>8431</f>
      </c>
      <c r="B8439" s="5" t="s">
        <v>8442</v>
      </c>
      <c r="C8439" s="5" t="s">
        <v>11</v>
      </c>
      <c r="D8439" s="5" t="s">
        <v>12</v>
      </c>
      <c r="E8439" s="5" t="s">
        <v>13</v>
      </c>
    </row>
    <row r="8440" spans="1:5" x14ac:dyDescent="0.25">
      <c r="A8440" s="5">
        <f>8432</f>
      </c>
      <c r="B8440" s="5" t="s">
        <v>8443</v>
      </c>
      <c r="C8440" s="5" t="s">
        <v>11</v>
      </c>
      <c r="D8440" s="5" t="s">
        <v>12</v>
      </c>
      <c r="E8440" s="5" t="s">
        <v>13</v>
      </c>
    </row>
    <row r="8441" spans="1:5" x14ac:dyDescent="0.25">
      <c r="A8441" s="5">
        <f>8433</f>
      </c>
      <c r="B8441" s="5" t="s">
        <v>8444</v>
      </c>
      <c r="C8441" s="5" t="s">
        <v>11</v>
      </c>
      <c r="D8441" s="5" t="s">
        <v>12</v>
      </c>
      <c r="E8441" s="5" t="s">
        <v>13</v>
      </c>
    </row>
    <row r="8442" spans="1:5" x14ac:dyDescent="0.25">
      <c r="A8442" s="5">
        <f>8434</f>
      </c>
      <c r="B8442" s="5" t="s">
        <v>8445</v>
      </c>
      <c r="C8442" s="5" t="s">
        <v>11</v>
      </c>
      <c r="D8442" s="5" t="s">
        <v>12</v>
      </c>
      <c r="E8442" s="5" t="s">
        <v>13</v>
      </c>
    </row>
    <row r="8443" spans="1:5" x14ac:dyDescent="0.25">
      <c r="A8443" s="5">
        <f>8435</f>
      </c>
      <c r="B8443" s="5" t="s">
        <v>8446</v>
      </c>
      <c r="C8443" s="5" t="s">
        <v>11</v>
      </c>
      <c r="D8443" s="5" t="s">
        <v>12</v>
      </c>
      <c r="E8443" s="5" t="s">
        <v>13</v>
      </c>
    </row>
    <row r="8444" spans="1:5" x14ac:dyDescent="0.25">
      <c r="A8444" s="5">
        <f>8436</f>
      </c>
      <c r="B8444" s="5" t="s">
        <v>8447</v>
      </c>
      <c r="C8444" s="5" t="s">
        <v>11</v>
      </c>
      <c r="D8444" s="5" t="s">
        <v>12</v>
      </c>
      <c r="E8444" s="5" t="s">
        <v>13</v>
      </c>
    </row>
    <row r="8445" spans="1:5" x14ac:dyDescent="0.25">
      <c r="A8445" s="5">
        <f>8437</f>
      </c>
      <c r="B8445" s="5" t="s">
        <v>8448</v>
      </c>
      <c r="C8445" s="5" t="s">
        <v>11</v>
      </c>
      <c r="D8445" s="5" t="s">
        <v>12</v>
      </c>
      <c r="E8445" s="5" t="s">
        <v>13</v>
      </c>
    </row>
    <row r="8446" spans="1:5" x14ac:dyDescent="0.25">
      <c r="A8446" s="5">
        <f>8438</f>
      </c>
      <c r="B8446" s="5" t="s">
        <v>8449</v>
      </c>
      <c r="C8446" s="5" t="s">
        <v>11</v>
      </c>
      <c r="D8446" s="5" t="s">
        <v>12</v>
      </c>
      <c r="E8446" s="5" t="s">
        <v>13</v>
      </c>
    </row>
    <row r="8447" spans="1:5" x14ac:dyDescent="0.25">
      <c r="A8447" s="5">
        <f>8439</f>
      </c>
      <c r="B8447" s="5" t="s">
        <v>8450</v>
      </c>
      <c r="C8447" s="5" t="s">
        <v>11</v>
      </c>
      <c r="D8447" s="5" t="s">
        <v>12</v>
      </c>
      <c r="E8447" s="5" t="s">
        <v>13</v>
      </c>
    </row>
    <row r="8448" spans="1:5" x14ac:dyDescent="0.25">
      <c r="A8448" s="5">
        <f>8440</f>
      </c>
      <c r="B8448" s="5" t="s">
        <v>8451</v>
      </c>
      <c r="C8448" s="5" t="s">
        <v>11</v>
      </c>
      <c r="D8448" s="5" t="s">
        <v>12</v>
      </c>
      <c r="E8448" s="5" t="s">
        <v>13</v>
      </c>
    </row>
    <row r="8449" spans="1:5" x14ac:dyDescent="0.25">
      <c r="A8449" s="5">
        <f>8441</f>
      </c>
      <c r="B8449" s="5" t="s">
        <v>8452</v>
      </c>
      <c r="C8449" s="5" t="s">
        <v>11</v>
      </c>
      <c r="D8449" s="5" t="s">
        <v>12</v>
      </c>
      <c r="E8449" s="5" t="s">
        <v>13</v>
      </c>
    </row>
    <row r="8450" spans="1:5" x14ac:dyDescent="0.25">
      <c r="A8450" s="5">
        <f>8442</f>
      </c>
      <c r="B8450" s="5" t="s">
        <v>8453</v>
      </c>
      <c r="C8450" s="5" t="s">
        <v>11</v>
      </c>
      <c r="D8450" s="5" t="s">
        <v>12</v>
      </c>
      <c r="E8450" s="5" t="s">
        <v>13</v>
      </c>
    </row>
    <row r="8451" spans="1:5" x14ac:dyDescent="0.25">
      <c r="A8451" s="5">
        <f>8443</f>
      </c>
      <c r="B8451" s="5" t="s">
        <v>8454</v>
      </c>
      <c r="C8451" s="5" t="s">
        <v>11</v>
      </c>
      <c r="D8451" s="5" t="s">
        <v>12</v>
      </c>
      <c r="E8451" s="5" t="s">
        <v>13</v>
      </c>
    </row>
    <row r="8452" spans="1:5" x14ac:dyDescent="0.25">
      <c r="A8452" s="5">
        <f>8444</f>
      </c>
      <c r="B8452" s="5" t="s">
        <v>8455</v>
      </c>
      <c r="C8452" s="5" t="s">
        <v>11</v>
      </c>
      <c r="D8452" s="5" t="s">
        <v>12</v>
      </c>
      <c r="E8452" s="5" t="s">
        <v>13</v>
      </c>
    </row>
    <row r="8453" spans="1:5" x14ac:dyDescent="0.25">
      <c r="A8453" s="5">
        <f>8445</f>
      </c>
      <c r="B8453" s="5" t="s">
        <v>8456</v>
      </c>
      <c r="C8453" s="5" t="s">
        <v>11</v>
      </c>
      <c r="D8453" s="5" t="s">
        <v>12</v>
      </c>
      <c r="E8453" s="5" t="s">
        <v>13</v>
      </c>
    </row>
    <row r="8454" spans="1:5" x14ac:dyDescent="0.25">
      <c r="A8454" s="5">
        <f>8446</f>
      </c>
      <c r="B8454" s="5" t="s">
        <v>8457</v>
      </c>
      <c r="C8454" s="5" t="s">
        <v>11</v>
      </c>
      <c r="D8454" s="5" t="s">
        <v>12</v>
      </c>
      <c r="E8454" s="5" t="s">
        <v>13</v>
      </c>
    </row>
    <row r="8455" spans="1:5" x14ac:dyDescent="0.25">
      <c r="A8455" s="5">
        <f>8447</f>
      </c>
      <c r="B8455" s="5" t="s">
        <v>8458</v>
      </c>
      <c r="C8455" s="5" t="s">
        <v>11</v>
      </c>
      <c r="D8455" s="5" t="s">
        <v>12</v>
      </c>
      <c r="E8455" s="5" t="s">
        <v>13</v>
      </c>
    </row>
    <row r="8456" spans="1:5" x14ac:dyDescent="0.25">
      <c r="A8456" s="5">
        <f>8448</f>
      </c>
      <c r="B8456" s="5" t="s">
        <v>8459</v>
      </c>
      <c r="C8456" s="5" t="s">
        <v>11</v>
      </c>
      <c r="D8456" s="5" t="s">
        <v>12</v>
      </c>
      <c r="E8456" s="5" t="s">
        <v>13</v>
      </c>
    </row>
    <row r="8457" spans="1:5" x14ac:dyDescent="0.25">
      <c r="A8457" s="5">
        <f>8449</f>
      </c>
      <c r="B8457" s="5" t="s">
        <v>8460</v>
      </c>
      <c r="C8457" s="5" t="s">
        <v>11</v>
      </c>
      <c r="D8457" s="5" t="s">
        <v>12</v>
      </c>
      <c r="E8457" s="5" t="s">
        <v>13</v>
      </c>
    </row>
    <row r="8458" spans="1:5" x14ac:dyDescent="0.25">
      <c r="A8458" s="5">
        <f>8450</f>
      </c>
      <c r="B8458" s="5" t="s">
        <v>8461</v>
      </c>
      <c r="C8458" s="5" t="s">
        <v>11</v>
      </c>
      <c r="D8458" s="5" t="s">
        <v>12</v>
      </c>
      <c r="E8458" s="5" t="s">
        <v>13</v>
      </c>
    </row>
    <row r="8459" spans="1:5" x14ac:dyDescent="0.25">
      <c r="A8459" s="5">
        <f>8451</f>
      </c>
      <c r="B8459" s="5" t="s">
        <v>8462</v>
      </c>
      <c r="C8459" s="5" t="s">
        <v>11</v>
      </c>
      <c r="D8459" s="5" t="s">
        <v>12</v>
      </c>
      <c r="E8459" s="5" t="s">
        <v>13</v>
      </c>
    </row>
    <row r="8460" spans="1:5" x14ac:dyDescent="0.25">
      <c r="A8460" s="5">
        <f>8452</f>
      </c>
      <c r="B8460" s="5" t="s">
        <v>8463</v>
      </c>
      <c r="C8460" s="5" t="s">
        <v>11</v>
      </c>
      <c r="D8460" s="5" t="s">
        <v>12</v>
      </c>
      <c r="E8460" s="5" t="s">
        <v>13</v>
      </c>
    </row>
    <row r="8461" spans="1:5" x14ac:dyDescent="0.25">
      <c r="A8461" s="5">
        <f>8453</f>
      </c>
      <c r="B8461" s="5" t="s">
        <v>8464</v>
      </c>
      <c r="C8461" s="5" t="s">
        <v>11</v>
      </c>
      <c r="D8461" s="5" t="s">
        <v>12</v>
      </c>
      <c r="E8461" s="5" t="s">
        <v>13</v>
      </c>
    </row>
    <row r="8462" spans="1:5" x14ac:dyDescent="0.25">
      <c r="A8462" s="5">
        <f>8454</f>
      </c>
      <c r="B8462" s="5" t="s">
        <v>8465</v>
      </c>
      <c r="C8462" s="5" t="s">
        <v>11</v>
      </c>
      <c r="D8462" s="5" t="s">
        <v>12</v>
      </c>
      <c r="E8462" s="5" t="s">
        <v>13</v>
      </c>
    </row>
    <row r="8463" spans="1:5" x14ac:dyDescent="0.25">
      <c r="A8463" s="5">
        <f>8455</f>
      </c>
      <c r="B8463" s="5" t="s">
        <v>8466</v>
      </c>
      <c r="C8463" s="5" t="s">
        <v>11</v>
      </c>
      <c r="D8463" s="5" t="s">
        <v>12</v>
      </c>
      <c r="E8463" s="5" t="s">
        <v>13</v>
      </c>
    </row>
    <row r="8464" spans="1:5" x14ac:dyDescent="0.25">
      <c r="A8464" s="5">
        <f>8456</f>
      </c>
      <c r="B8464" s="5" t="s">
        <v>8467</v>
      </c>
      <c r="C8464" s="5" t="s">
        <v>11</v>
      </c>
      <c r="D8464" s="5" t="s">
        <v>12</v>
      </c>
      <c r="E8464" s="5" t="s">
        <v>13</v>
      </c>
    </row>
    <row r="8465" spans="1:5" x14ac:dyDescent="0.25">
      <c r="A8465" s="5">
        <f>8457</f>
      </c>
      <c r="B8465" s="5" t="s">
        <v>8468</v>
      </c>
      <c r="C8465" s="5" t="s">
        <v>11</v>
      </c>
      <c r="D8465" s="5" t="s">
        <v>12</v>
      </c>
      <c r="E8465" s="5" t="s">
        <v>13</v>
      </c>
    </row>
    <row r="8466" spans="1:5" x14ac:dyDescent="0.25">
      <c r="A8466" s="5">
        <f>8458</f>
      </c>
      <c r="B8466" s="5" t="s">
        <v>8469</v>
      </c>
      <c r="C8466" s="5" t="s">
        <v>11</v>
      </c>
      <c r="D8466" s="5" t="s">
        <v>12</v>
      </c>
      <c r="E8466" s="5" t="s">
        <v>13</v>
      </c>
    </row>
    <row r="8467" spans="1:5" x14ac:dyDescent="0.25">
      <c r="A8467" s="5">
        <f>8459</f>
      </c>
      <c r="B8467" s="5" t="s">
        <v>8470</v>
      </c>
      <c r="C8467" s="5" t="s">
        <v>11</v>
      </c>
      <c r="D8467" s="5" t="s">
        <v>12</v>
      </c>
      <c r="E8467" s="5" t="s">
        <v>13</v>
      </c>
    </row>
    <row r="8468" spans="1:5" x14ac:dyDescent="0.25">
      <c r="A8468" s="5">
        <f>8460</f>
      </c>
      <c r="B8468" s="5" t="s">
        <v>8471</v>
      </c>
      <c r="C8468" s="5" t="s">
        <v>11</v>
      </c>
      <c r="D8468" s="5" t="s">
        <v>12</v>
      </c>
      <c r="E8468" s="5" t="s">
        <v>13</v>
      </c>
    </row>
    <row r="8469" spans="1:5" x14ac:dyDescent="0.25">
      <c r="A8469" s="5">
        <f>8461</f>
      </c>
      <c r="B8469" s="5" t="s">
        <v>8472</v>
      </c>
      <c r="C8469" s="5" t="s">
        <v>11</v>
      </c>
      <c r="D8469" s="5" t="s">
        <v>12</v>
      </c>
      <c r="E8469" s="5" t="s">
        <v>13</v>
      </c>
    </row>
    <row r="8470" spans="1:5" x14ac:dyDescent="0.25">
      <c r="A8470" s="5">
        <f>8462</f>
      </c>
      <c r="B8470" s="5" t="s">
        <v>8473</v>
      </c>
      <c r="C8470" s="5" t="s">
        <v>11</v>
      </c>
      <c r="D8470" s="5" t="s">
        <v>12</v>
      </c>
      <c r="E8470" s="5" t="s">
        <v>13</v>
      </c>
    </row>
    <row r="8471" spans="1:5" x14ac:dyDescent="0.25">
      <c r="A8471" s="5">
        <f>8463</f>
      </c>
      <c r="B8471" s="5" t="s">
        <v>8474</v>
      </c>
      <c r="C8471" s="5" t="s">
        <v>11</v>
      </c>
      <c r="D8471" s="5" t="s">
        <v>12</v>
      </c>
      <c r="E8471" s="5" t="s">
        <v>13</v>
      </c>
    </row>
    <row r="8472" spans="1:5" x14ac:dyDescent="0.25">
      <c r="A8472" s="5">
        <f>8464</f>
      </c>
      <c r="B8472" s="5" t="s">
        <v>8475</v>
      </c>
      <c r="C8472" s="5" t="s">
        <v>11</v>
      </c>
      <c r="D8472" s="5" t="s">
        <v>12</v>
      </c>
      <c r="E8472" s="5" t="s">
        <v>13</v>
      </c>
    </row>
    <row r="8473" spans="1:5" x14ac:dyDescent="0.25">
      <c r="A8473" s="5">
        <f>8465</f>
      </c>
      <c r="B8473" s="5" t="s">
        <v>8476</v>
      </c>
      <c r="C8473" s="5" t="s">
        <v>11</v>
      </c>
      <c r="D8473" s="5" t="s">
        <v>12</v>
      </c>
      <c r="E8473" s="5" t="s">
        <v>13</v>
      </c>
    </row>
    <row r="8474" spans="1:5" x14ac:dyDescent="0.25">
      <c r="A8474" s="5">
        <f>8466</f>
      </c>
      <c r="B8474" s="5" t="s">
        <v>8477</v>
      </c>
      <c r="C8474" s="5" t="s">
        <v>11</v>
      </c>
      <c r="D8474" s="5" t="s">
        <v>12</v>
      </c>
      <c r="E8474" s="5" t="s">
        <v>13</v>
      </c>
    </row>
    <row r="8475" spans="1:5" x14ac:dyDescent="0.25">
      <c r="A8475" s="5">
        <f>8467</f>
      </c>
      <c r="B8475" s="5" t="s">
        <v>8478</v>
      </c>
      <c r="C8475" s="5" t="s">
        <v>11</v>
      </c>
      <c r="D8475" s="5" t="s">
        <v>12</v>
      </c>
      <c r="E8475" s="5" t="s">
        <v>13</v>
      </c>
    </row>
    <row r="8476" spans="1:5" x14ac:dyDescent="0.25">
      <c r="A8476" s="5">
        <f>8468</f>
      </c>
      <c r="B8476" s="5" t="s">
        <v>8479</v>
      </c>
      <c r="C8476" s="5" t="s">
        <v>11</v>
      </c>
      <c r="D8476" s="5" t="s">
        <v>12</v>
      </c>
      <c r="E8476" s="5" t="s">
        <v>13</v>
      </c>
    </row>
    <row r="8477" spans="1:5" x14ac:dyDescent="0.25">
      <c r="A8477" s="5">
        <f>8469</f>
      </c>
      <c r="B8477" s="5" t="s">
        <v>8480</v>
      </c>
      <c r="C8477" s="5" t="s">
        <v>11</v>
      </c>
      <c r="D8477" s="5" t="s">
        <v>12</v>
      </c>
      <c r="E8477" s="5" t="s">
        <v>13</v>
      </c>
    </row>
    <row r="8478" spans="1:5" x14ac:dyDescent="0.25">
      <c r="A8478" s="5">
        <f>8470</f>
      </c>
      <c r="B8478" s="5" t="s">
        <v>8481</v>
      </c>
      <c r="C8478" s="5" t="s">
        <v>11</v>
      </c>
      <c r="D8478" s="5" t="s">
        <v>12</v>
      </c>
      <c r="E8478" s="5" t="s">
        <v>13</v>
      </c>
    </row>
    <row r="8479" spans="1:5" x14ac:dyDescent="0.25">
      <c r="A8479" s="5">
        <f>8471</f>
      </c>
      <c r="B8479" s="5" t="s">
        <v>8482</v>
      </c>
      <c r="C8479" s="5" t="s">
        <v>11</v>
      </c>
      <c r="D8479" s="5" t="s">
        <v>12</v>
      </c>
      <c r="E8479" s="5" t="s">
        <v>13</v>
      </c>
    </row>
    <row r="8480" spans="1:5" x14ac:dyDescent="0.25">
      <c r="A8480" s="5">
        <f>8472</f>
      </c>
      <c r="B8480" s="5" t="s">
        <v>8483</v>
      </c>
      <c r="C8480" s="5" t="s">
        <v>11</v>
      </c>
      <c r="D8480" s="5" t="s">
        <v>12</v>
      </c>
      <c r="E8480" s="5" t="s">
        <v>13</v>
      </c>
    </row>
    <row r="8481" spans="1:5" x14ac:dyDescent="0.25">
      <c r="A8481" s="5">
        <f>8473</f>
      </c>
      <c r="B8481" s="5" t="s">
        <v>8484</v>
      </c>
      <c r="C8481" s="5" t="s">
        <v>11</v>
      </c>
      <c r="D8481" s="5" t="s">
        <v>12</v>
      </c>
      <c r="E8481" s="5" t="s">
        <v>13</v>
      </c>
    </row>
    <row r="8482" spans="1:5" x14ac:dyDescent="0.25">
      <c r="A8482" s="5">
        <f>8474</f>
      </c>
      <c r="B8482" s="5" t="s">
        <v>8485</v>
      </c>
      <c r="C8482" s="5" t="s">
        <v>11</v>
      </c>
      <c r="D8482" s="5" t="s">
        <v>12</v>
      </c>
      <c r="E8482" s="5" t="s">
        <v>13</v>
      </c>
    </row>
    <row r="8483" spans="1:5" x14ac:dyDescent="0.25">
      <c r="A8483" s="5">
        <f>8475</f>
      </c>
      <c r="B8483" s="5" t="s">
        <v>8486</v>
      </c>
      <c r="C8483" s="5" t="s">
        <v>11</v>
      </c>
      <c r="D8483" s="5" t="s">
        <v>12</v>
      </c>
      <c r="E8483" s="5" t="s">
        <v>13</v>
      </c>
    </row>
    <row r="8484" spans="1:5" x14ac:dyDescent="0.25">
      <c r="A8484" s="5">
        <f>8476</f>
      </c>
      <c r="B8484" s="5" t="s">
        <v>8487</v>
      </c>
      <c r="C8484" s="5" t="s">
        <v>11</v>
      </c>
      <c r="D8484" s="5" t="s">
        <v>12</v>
      </c>
      <c r="E8484" s="5" t="s">
        <v>13</v>
      </c>
    </row>
    <row r="8485" spans="1:5" x14ac:dyDescent="0.25">
      <c r="A8485" s="5">
        <f>8477</f>
      </c>
      <c r="B8485" s="5" t="s">
        <v>8488</v>
      </c>
      <c r="C8485" s="5" t="s">
        <v>11</v>
      </c>
      <c r="D8485" s="5" t="s">
        <v>12</v>
      </c>
      <c r="E8485" s="5" t="s">
        <v>13</v>
      </c>
    </row>
    <row r="8486" spans="1:5" x14ac:dyDescent="0.25">
      <c r="A8486" s="5">
        <f>8478</f>
      </c>
      <c r="B8486" s="5" t="s">
        <v>8489</v>
      </c>
      <c r="C8486" s="5" t="s">
        <v>11</v>
      </c>
      <c r="D8486" s="5" t="s">
        <v>12</v>
      </c>
      <c r="E8486" s="5" t="s">
        <v>13</v>
      </c>
    </row>
    <row r="8487" spans="1:5" x14ac:dyDescent="0.25">
      <c r="A8487" s="5">
        <f>8479</f>
      </c>
      <c r="B8487" s="5" t="s">
        <v>8490</v>
      </c>
      <c r="C8487" s="5" t="s">
        <v>11</v>
      </c>
      <c r="D8487" s="5" t="s">
        <v>12</v>
      </c>
      <c r="E8487" s="5" t="s">
        <v>13</v>
      </c>
    </row>
    <row r="8488" spans="1:5" x14ac:dyDescent="0.25">
      <c r="A8488" s="5">
        <f>8480</f>
      </c>
      <c r="B8488" s="5" t="s">
        <v>8491</v>
      </c>
      <c r="C8488" s="5" t="s">
        <v>11</v>
      </c>
      <c r="D8488" s="5" t="s">
        <v>12</v>
      </c>
      <c r="E8488" s="5" t="s">
        <v>13</v>
      </c>
    </row>
    <row r="8489" spans="1:5" x14ac:dyDescent="0.25">
      <c r="A8489" s="5">
        <f>8481</f>
      </c>
      <c r="B8489" s="5" t="s">
        <v>8492</v>
      </c>
      <c r="C8489" s="5" t="s">
        <v>11</v>
      </c>
      <c r="D8489" s="5" t="s">
        <v>12</v>
      </c>
      <c r="E8489" s="5" t="s">
        <v>13</v>
      </c>
    </row>
    <row r="8490" spans="1:5" x14ac:dyDescent="0.25">
      <c r="A8490" s="5">
        <f>8482</f>
      </c>
      <c r="B8490" s="5" t="s">
        <v>8493</v>
      </c>
      <c r="C8490" s="5" t="s">
        <v>11</v>
      </c>
      <c r="D8490" s="5" t="s">
        <v>12</v>
      </c>
      <c r="E8490" s="5" t="s">
        <v>13</v>
      </c>
    </row>
    <row r="8491" spans="1:5" x14ac:dyDescent="0.25">
      <c r="A8491" s="5">
        <f>8483</f>
      </c>
      <c r="B8491" s="5" t="s">
        <v>8494</v>
      </c>
      <c r="C8491" s="5" t="s">
        <v>11</v>
      </c>
      <c r="D8491" s="5" t="s">
        <v>12</v>
      </c>
      <c r="E8491" s="5" t="s">
        <v>13</v>
      </c>
    </row>
    <row r="8492" spans="1:5" x14ac:dyDescent="0.25">
      <c r="A8492" s="5">
        <f>8484</f>
      </c>
      <c r="B8492" s="5" t="s">
        <v>8495</v>
      </c>
      <c r="C8492" s="5" t="s">
        <v>11</v>
      </c>
      <c r="D8492" s="5" t="s">
        <v>12</v>
      </c>
      <c r="E8492" s="5" t="s">
        <v>13</v>
      </c>
    </row>
    <row r="8493" spans="1:5" x14ac:dyDescent="0.25">
      <c r="A8493" s="5">
        <f>8485</f>
      </c>
      <c r="B8493" s="5" t="s">
        <v>8496</v>
      </c>
      <c r="C8493" s="5" t="s">
        <v>11</v>
      </c>
      <c r="D8493" s="5" t="s">
        <v>12</v>
      </c>
      <c r="E8493" s="5" t="s">
        <v>13</v>
      </c>
    </row>
    <row r="8494" spans="1:5" x14ac:dyDescent="0.25">
      <c r="A8494" s="5">
        <f>8486</f>
      </c>
      <c r="B8494" s="5" t="s">
        <v>8497</v>
      </c>
      <c r="C8494" s="5" t="s">
        <v>11</v>
      </c>
      <c r="D8494" s="5" t="s">
        <v>12</v>
      </c>
      <c r="E8494" s="5" t="s">
        <v>13</v>
      </c>
    </row>
    <row r="8495" spans="1:5" x14ac:dyDescent="0.25">
      <c r="A8495" s="5">
        <f>8487</f>
      </c>
      <c r="B8495" s="5" t="s">
        <v>8498</v>
      </c>
      <c r="C8495" s="5" t="s">
        <v>11</v>
      </c>
      <c r="D8495" s="5" t="s">
        <v>12</v>
      </c>
      <c r="E8495" s="5" t="s">
        <v>13</v>
      </c>
    </row>
    <row r="8496" spans="1:5" x14ac:dyDescent="0.25">
      <c r="A8496" s="5">
        <f>8488</f>
      </c>
      <c r="B8496" s="5" t="s">
        <v>8499</v>
      </c>
      <c r="C8496" s="5" t="s">
        <v>11</v>
      </c>
      <c r="D8496" s="5" t="s">
        <v>12</v>
      </c>
      <c r="E8496" s="5" t="s">
        <v>13</v>
      </c>
    </row>
    <row r="8497" spans="1:5" x14ac:dyDescent="0.25">
      <c r="A8497" s="5">
        <f>8489</f>
      </c>
      <c r="B8497" s="5" t="s">
        <v>8500</v>
      </c>
      <c r="C8497" s="5" t="s">
        <v>11</v>
      </c>
      <c r="D8497" s="5" t="s">
        <v>12</v>
      </c>
      <c r="E8497" s="5" t="s">
        <v>13</v>
      </c>
    </row>
    <row r="8498" spans="1:5" x14ac:dyDescent="0.25">
      <c r="A8498" s="5">
        <f>8490</f>
      </c>
      <c r="B8498" s="5" t="s">
        <v>8501</v>
      </c>
      <c r="C8498" s="5" t="s">
        <v>11</v>
      </c>
      <c r="D8498" s="5" t="s">
        <v>12</v>
      </c>
      <c r="E8498" s="5" t="s">
        <v>13</v>
      </c>
    </row>
    <row r="8499" spans="1:5" x14ac:dyDescent="0.25">
      <c r="A8499" s="5">
        <f>8491</f>
      </c>
      <c r="B8499" s="5" t="s">
        <v>8502</v>
      </c>
      <c r="C8499" s="5" t="s">
        <v>11</v>
      </c>
      <c r="D8499" s="5" t="s">
        <v>12</v>
      </c>
      <c r="E8499" s="5" t="s">
        <v>13</v>
      </c>
    </row>
    <row r="8500" spans="1:5" x14ac:dyDescent="0.25">
      <c r="A8500" s="5">
        <f>8492</f>
      </c>
      <c r="B8500" s="5" t="s">
        <v>8503</v>
      </c>
      <c r="C8500" s="5" t="s">
        <v>11</v>
      </c>
      <c r="D8500" s="5" t="s">
        <v>12</v>
      </c>
      <c r="E8500" s="5" t="s">
        <v>13</v>
      </c>
    </row>
    <row r="8501" spans="1:5" x14ac:dyDescent="0.25">
      <c r="A8501" s="5">
        <f>8493</f>
      </c>
      <c r="B8501" s="5" t="s">
        <v>8504</v>
      </c>
      <c r="C8501" s="5" t="s">
        <v>11</v>
      </c>
      <c r="D8501" s="5" t="s">
        <v>12</v>
      </c>
      <c r="E8501" s="5" t="s">
        <v>13</v>
      </c>
    </row>
    <row r="8502" spans="1:5" x14ac:dyDescent="0.25">
      <c r="A8502" s="5">
        <f>8494</f>
      </c>
      <c r="B8502" s="5" t="s">
        <v>8505</v>
      </c>
      <c r="C8502" s="5" t="s">
        <v>11</v>
      </c>
      <c r="D8502" s="5" t="s">
        <v>12</v>
      </c>
      <c r="E8502" s="5" t="s">
        <v>13</v>
      </c>
    </row>
    <row r="8503" spans="1:5" x14ac:dyDescent="0.25">
      <c r="A8503" s="5">
        <f>8495</f>
      </c>
      <c r="B8503" s="5" t="s">
        <v>8506</v>
      </c>
      <c r="C8503" s="5" t="s">
        <v>11</v>
      </c>
      <c r="D8503" s="5" t="s">
        <v>12</v>
      </c>
      <c r="E8503" s="5" t="s">
        <v>13</v>
      </c>
    </row>
    <row r="8504" spans="1:5" x14ac:dyDescent="0.25">
      <c r="A8504" s="5">
        <f>8496</f>
      </c>
      <c r="B8504" s="5" t="s">
        <v>8507</v>
      </c>
      <c r="C8504" s="5" t="s">
        <v>11</v>
      </c>
      <c r="D8504" s="5" t="s">
        <v>12</v>
      </c>
      <c r="E8504" s="5" t="s">
        <v>13</v>
      </c>
    </row>
    <row r="8505" spans="1:5" x14ac:dyDescent="0.25">
      <c r="A8505" s="5">
        <f>8497</f>
      </c>
      <c r="B8505" s="5" t="s">
        <v>8508</v>
      </c>
      <c r="C8505" s="5" t="s">
        <v>11</v>
      </c>
      <c r="D8505" s="5" t="s">
        <v>12</v>
      </c>
      <c r="E8505" s="5" t="s">
        <v>13</v>
      </c>
    </row>
    <row r="8506" spans="1:5" x14ac:dyDescent="0.25">
      <c r="A8506" s="5">
        <f>8498</f>
      </c>
      <c r="B8506" s="5" t="s">
        <v>8509</v>
      </c>
      <c r="C8506" s="5" t="s">
        <v>11</v>
      </c>
      <c r="D8506" s="5" t="s">
        <v>12</v>
      </c>
      <c r="E8506" s="5" t="s">
        <v>13</v>
      </c>
    </row>
    <row r="8507" spans="1:5" x14ac:dyDescent="0.25">
      <c r="A8507" s="5">
        <f>8499</f>
      </c>
      <c r="B8507" s="5" t="s">
        <v>8510</v>
      </c>
      <c r="C8507" s="5" t="s">
        <v>11</v>
      </c>
      <c r="D8507" s="5" t="s">
        <v>12</v>
      </c>
      <c r="E8507" s="5" t="s">
        <v>13</v>
      </c>
    </row>
    <row r="8508" spans="1:5" x14ac:dyDescent="0.25">
      <c r="A8508" s="5">
        <f>8500</f>
      </c>
      <c r="B8508" s="5" t="s">
        <v>8511</v>
      </c>
      <c r="C8508" s="5" t="s">
        <v>11</v>
      </c>
      <c r="D8508" s="5" t="s">
        <v>12</v>
      </c>
      <c r="E8508" s="5" t="s">
        <v>13</v>
      </c>
    </row>
    <row r="8509" spans="1:5" x14ac:dyDescent="0.25">
      <c r="A8509" s="5">
        <f>8501</f>
      </c>
      <c r="B8509" s="5" t="s">
        <v>8512</v>
      </c>
      <c r="C8509" s="5" t="s">
        <v>11</v>
      </c>
      <c r="D8509" s="5" t="s">
        <v>12</v>
      </c>
      <c r="E8509" s="5" t="s">
        <v>13</v>
      </c>
    </row>
    <row r="8510" spans="1:5" x14ac:dyDescent="0.25">
      <c r="A8510" s="5">
        <f>8502</f>
      </c>
      <c r="B8510" s="5" t="s">
        <v>8513</v>
      </c>
      <c r="C8510" s="5" t="s">
        <v>11</v>
      </c>
      <c r="D8510" s="5" t="s">
        <v>12</v>
      </c>
      <c r="E8510" s="5" t="s">
        <v>13</v>
      </c>
    </row>
    <row r="8511" spans="1:5" x14ac:dyDescent="0.25">
      <c r="A8511" s="5">
        <f>8503</f>
      </c>
      <c r="B8511" s="5" t="s">
        <v>8514</v>
      </c>
      <c r="C8511" s="5" t="s">
        <v>11</v>
      </c>
      <c r="D8511" s="5" t="s">
        <v>12</v>
      </c>
      <c r="E8511" s="5" t="s">
        <v>13</v>
      </c>
    </row>
    <row r="8512" spans="1:5" x14ac:dyDescent="0.25">
      <c r="A8512" s="5">
        <f>8504</f>
      </c>
      <c r="B8512" s="5" t="s">
        <v>8515</v>
      </c>
      <c r="C8512" s="5" t="s">
        <v>11</v>
      </c>
      <c r="D8512" s="5" t="s">
        <v>12</v>
      </c>
      <c r="E8512" s="5" t="s">
        <v>13</v>
      </c>
    </row>
    <row r="8513" spans="1:5" x14ac:dyDescent="0.25">
      <c r="A8513" s="5">
        <f>8505</f>
      </c>
      <c r="B8513" s="5" t="s">
        <v>8516</v>
      </c>
      <c r="C8513" s="5" t="s">
        <v>11</v>
      </c>
      <c r="D8513" s="5" t="s">
        <v>12</v>
      </c>
      <c r="E8513" s="5" t="s">
        <v>13</v>
      </c>
    </row>
    <row r="8514" spans="1:5" x14ac:dyDescent="0.25">
      <c r="A8514" s="5">
        <f>8506</f>
      </c>
      <c r="B8514" s="5" t="s">
        <v>8517</v>
      </c>
      <c r="C8514" s="5" t="s">
        <v>11</v>
      </c>
      <c r="D8514" s="5" t="s">
        <v>12</v>
      </c>
      <c r="E8514" s="5" t="s">
        <v>13</v>
      </c>
    </row>
    <row r="8515" spans="1:5" x14ac:dyDescent="0.25">
      <c r="A8515" s="5">
        <f>8507</f>
      </c>
      <c r="B8515" s="5" t="s">
        <v>8518</v>
      </c>
      <c r="C8515" s="5" t="s">
        <v>11</v>
      </c>
      <c r="D8515" s="5" t="s">
        <v>12</v>
      </c>
      <c r="E8515" s="5" t="s">
        <v>13</v>
      </c>
    </row>
    <row r="8516" spans="1:5" x14ac:dyDescent="0.25">
      <c r="A8516" s="5">
        <f>8508</f>
      </c>
      <c r="B8516" s="5" t="s">
        <v>8519</v>
      </c>
      <c r="C8516" s="5" t="s">
        <v>11</v>
      </c>
      <c r="D8516" s="5" t="s">
        <v>12</v>
      </c>
      <c r="E8516" s="5" t="s">
        <v>13</v>
      </c>
    </row>
    <row r="8517" spans="1:5" x14ac:dyDescent="0.25">
      <c r="A8517" s="5">
        <f>8509</f>
      </c>
      <c r="B8517" s="5" t="s">
        <v>8520</v>
      </c>
      <c r="C8517" s="5" t="s">
        <v>11</v>
      </c>
      <c r="D8517" s="5" t="s">
        <v>12</v>
      </c>
      <c r="E8517" s="5" t="s">
        <v>13</v>
      </c>
    </row>
    <row r="8518" spans="1:5" x14ac:dyDescent="0.25">
      <c r="A8518" s="5">
        <f>8510</f>
      </c>
      <c r="B8518" s="5" t="s">
        <v>8521</v>
      </c>
      <c r="C8518" s="5" t="s">
        <v>11</v>
      </c>
      <c r="D8518" s="5" t="s">
        <v>12</v>
      </c>
      <c r="E8518" s="5" t="s">
        <v>13</v>
      </c>
    </row>
    <row r="8519" spans="1:5" x14ac:dyDescent="0.25">
      <c r="A8519" s="5">
        <f>8511</f>
      </c>
      <c r="B8519" s="5" t="s">
        <v>8522</v>
      </c>
      <c r="C8519" s="5" t="s">
        <v>11</v>
      </c>
      <c r="D8519" s="5" t="s">
        <v>12</v>
      </c>
      <c r="E8519" s="5" t="s">
        <v>13</v>
      </c>
    </row>
    <row r="8520" spans="1:5" x14ac:dyDescent="0.25">
      <c r="A8520" s="5">
        <f>8512</f>
      </c>
      <c r="B8520" s="5" t="s">
        <v>8523</v>
      </c>
      <c r="C8520" s="5" t="s">
        <v>11</v>
      </c>
      <c r="D8520" s="5" t="s">
        <v>12</v>
      </c>
      <c r="E8520" s="5" t="s">
        <v>13</v>
      </c>
    </row>
    <row r="8521" spans="1:5" x14ac:dyDescent="0.25">
      <c r="A8521" s="5">
        <f>8513</f>
      </c>
      <c r="B8521" s="5" t="s">
        <v>8524</v>
      </c>
      <c r="C8521" s="5" t="s">
        <v>11</v>
      </c>
      <c r="D8521" s="5" t="s">
        <v>12</v>
      </c>
      <c r="E8521" s="5" t="s">
        <v>13</v>
      </c>
    </row>
    <row r="8522" spans="1:5" x14ac:dyDescent="0.25">
      <c r="A8522" s="5">
        <f>8514</f>
      </c>
      <c r="B8522" s="5" t="s">
        <v>8525</v>
      </c>
      <c r="C8522" s="5" t="s">
        <v>11</v>
      </c>
      <c r="D8522" s="5" t="s">
        <v>12</v>
      </c>
      <c r="E8522" s="5" t="s">
        <v>13</v>
      </c>
    </row>
    <row r="8523" spans="1:5" x14ac:dyDescent="0.25">
      <c r="A8523" s="5">
        <f>8515</f>
      </c>
      <c r="B8523" s="5" t="s">
        <v>8526</v>
      </c>
      <c r="C8523" s="5" t="s">
        <v>11</v>
      </c>
      <c r="D8523" s="5" t="s">
        <v>12</v>
      </c>
      <c r="E8523" s="5" t="s">
        <v>13</v>
      </c>
    </row>
    <row r="8524" spans="1:5" x14ac:dyDescent="0.25">
      <c r="A8524" s="5">
        <f>8516</f>
      </c>
      <c r="B8524" s="5" t="s">
        <v>8527</v>
      </c>
      <c r="C8524" s="5" t="s">
        <v>11</v>
      </c>
      <c r="D8524" s="5" t="s">
        <v>12</v>
      </c>
      <c r="E8524" s="5" t="s">
        <v>13</v>
      </c>
    </row>
    <row r="8525" spans="1:5" x14ac:dyDescent="0.25">
      <c r="A8525" s="5">
        <f>8517</f>
      </c>
      <c r="B8525" s="5" t="s">
        <v>8528</v>
      </c>
      <c r="C8525" s="5" t="s">
        <v>11</v>
      </c>
      <c r="D8525" s="5" t="s">
        <v>12</v>
      </c>
      <c r="E8525" s="5" t="s">
        <v>13</v>
      </c>
    </row>
    <row r="8526" spans="1:5" x14ac:dyDescent="0.25">
      <c r="A8526" s="5">
        <f>8518</f>
      </c>
      <c r="B8526" s="5" t="s">
        <v>8529</v>
      </c>
      <c r="C8526" s="5" t="s">
        <v>11</v>
      </c>
      <c r="D8526" s="5" t="s">
        <v>12</v>
      </c>
      <c r="E8526" s="5" t="s">
        <v>13</v>
      </c>
    </row>
    <row r="8527" spans="1:5" x14ac:dyDescent="0.25">
      <c r="A8527" s="5">
        <f>8519</f>
      </c>
      <c r="B8527" s="5" t="s">
        <v>8530</v>
      </c>
      <c r="C8527" s="5" t="s">
        <v>11</v>
      </c>
      <c r="D8527" s="5" t="s">
        <v>12</v>
      </c>
      <c r="E8527" s="5" t="s">
        <v>13</v>
      </c>
    </row>
    <row r="8528" spans="1:5" x14ac:dyDescent="0.25">
      <c r="A8528" s="5">
        <f>8520</f>
      </c>
      <c r="B8528" s="5" t="s">
        <v>8531</v>
      </c>
      <c r="C8528" s="5" t="s">
        <v>11</v>
      </c>
      <c r="D8528" s="5" t="s">
        <v>12</v>
      </c>
      <c r="E8528" s="5" t="s">
        <v>13</v>
      </c>
    </row>
    <row r="8529" spans="1:5" x14ac:dyDescent="0.25">
      <c r="A8529" s="5">
        <f>8521</f>
      </c>
      <c r="B8529" s="5" t="s">
        <v>8532</v>
      </c>
      <c r="C8529" s="5" t="s">
        <v>11</v>
      </c>
      <c r="D8529" s="5" t="s">
        <v>12</v>
      </c>
      <c r="E8529" s="5" t="s">
        <v>13</v>
      </c>
    </row>
    <row r="8530" spans="1:5" x14ac:dyDescent="0.25">
      <c r="A8530" s="5">
        <f>8522</f>
      </c>
      <c r="B8530" s="5" t="s">
        <v>8533</v>
      </c>
      <c r="C8530" s="5" t="s">
        <v>11</v>
      </c>
      <c r="D8530" s="5" t="s">
        <v>12</v>
      </c>
      <c r="E8530" s="5" t="s">
        <v>13</v>
      </c>
    </row>
    <row r="8531" spans="1:5" x14ac:dyDescent="0.25">
      <c r="A8531" s="5">
        <f>8523</f>
      </c>
      <c r="B8531" s="5" t="s">
        <v>8534</v>
      </c>
      <c r="C8531" s="5" t="s">
        <v>11</v>
      </c>
      <c r="D8531" s="5" t="s">
        <v>12</v>
      </c>
      <c r="E8531" s="5" t="s">
        <v>13</v>
      </c>
    </row>
    <row r="8532" spans="1:5" x14ac:dyDescent="0.25">
      <c r="A8532" s="5">
        <f>8524</f>
      </c>
      <c r="B8532" s="5" t="s">
        <v>8535</v>
      </c>
      <c r="C8532" s="5" t="s">
        <v>11</v>
      </c>
      <c r="D8532" s="5" t="s">
        <v>12</v>
      </c>
      <c r="E8532" s="5" t="s">
        <v>13</v>
      </c>
    </row>
    <row r="8533" spans="1:5" x14ac:dyDescent="0.25">
      <c r="A8533" s="5">
        <f>8525</f>
      </c>
      <c r="B8533" s="5" t="s">
        <v>8536</v>
      </c>
      <c r="C8533" s="5" t="s">
        <v>11</v>
      </c>
      <c r="D8533" s="5" t="s">
        <v>12</v>
      </c>
      <c r="E8533" s="5" t="s">
        <v>13</v>
      </c>
    </row>
    <row r="8534" spans="1:5" x14ac:dyDescent="0.25">
      <c r="A8534" s="5">
        <f>8526</f>
      </c>
      <c r="B8534" s="5" t="s">
        <v>8537</v>
      </c>
      <c r="C8534" s="5" t="s">
        <v>11</v>
      </c>
      <c r="D8534" s="5" t="s">
        <v>12</v>
      </c>
      <c r="E8534" s="5" t="s">
        <v>13</v>
      </c>
    </row>
    <row r="8535" spans="1:5" x14ac:dyDescent="0.25">
      <c r="A8535" s="5">
        <f>8527</f>
      </c>
      <c r="B8535" s="5" t="s">
        <v>8538</v>
      </c>
      <c r="C8535" s="5" t="s">
        <v>11</v>
      </c>
      <c r="D8535" s="5" t="s">
        <v>12</v>
      </c>
      <c r="E8535" s="5" t="s">
        <v>13</v>
      </c>
    </row>
    <row r="8536" spans="1:5" x14ac:dyDescent="0.25">
      <c r="A8536" s="5">
        <f>8528</f>
      </c>
      <c r="B8536" s="5" t="s">
        <v>8539</v>
      </c>
      <c r="C8536" s="5" t="s">
        <v>11</v>
      </c>
      <c r="D8536" s="5" t="s">
        <v>12</v>
      </c>
      <c r="E8536" s="5" t="s">
        <v>13</v>
      </c>
    </row>
    <row r="8537" spans="1:5" x14ac:dyDescent="0.25">
      <c r="A8537" s="5">
        <f>8529</f>
      </c>
      <c r="B8537" s="5" t="s">
        <v>8540</v>
      </c>
      <c r="C8537" s="5" t="s">
        <v>11</v>
      </c>
      <c r="D8537" s="5" t="s">
        <v>12</v>
      </c>
      <c r="E8537" s="5" t="s">
        <v>13</v>
      </c>
    </row>
    <row r="8538" spans="1:5" x14ac:dyDescent="0.25">
      <c r="A8538" s="5">
        <f>8530</f>
      </c>
      <c r="B8538" s="5" t="s">
        <v>8541</v>
      </c>
      <c r="C8538" s="5" t="s">
        <v>11</v>
      </c>
      <c r="D8538" s="5" t="s">
        <v>12</v>
      </c>
      <c r="E8538" s="5" t="s">
        <v>13</v>
      </c>
    </row>
    <row r="8539" spans="1:5" x14ac:dyDescent="0.25">
      <c r="A8539" s="5">
        <f>8531</f>
      </c>
      <c r="B8539" s="5" t="s">
        <v>8542</v>
      </c>
      <c r="C8539" s="5" t="s">
        <v>11</v>
      </c>
      <c r="D8539" s="5" t="s">
        <v>12</v>
      </c>
      <c r="E8539" s="5" t="s">
        <v>13</v>
      </c>
    </row>
    <row r="8540" spans="1:5" x14ac:dyDescent="0.25">
      <c r="A8540" s="5">
        <f>8532</f>
      </c>
      <c r="B8540" s="5" t="s">
        <v>8543</v>
      </c>
      <c r="C8540" s="5" t="s">
        <v>11</v>
      </c>
      <c r="D8540" s="5" t="s">
        <v>12</v>
      </c>
      <c r="E8540" s="5" t="s">
        <v>13</v>
      </c>
    </row>
    <row r="8541" spans="1:5" x14ac:dyDescent="0.25">
      <c r="A8541" s="5">
        <f>8533</f>
      </c>
      <c r="B8541" s="5" t="s">
        <v>8544</v>
      </c>
      <c r="C8541" s="5" t="s">
        <v>11</v>
      </c>
      <c r="D8541" s="5" t="s">
        <v>12</v>
      </c>
      <c r="E8541" s="5" t="s">
        <v>13</v>
      </c>
    </row>
    <row r="8542" spans="1:5" x14ac:dyDescent="0.25">
      <c r="A8542" s="5">
        <f>8534</f>
      </c>
      <c r="B8542" s="5" t="s">
        <v>8545</v>
      </c>
      <c r="C8542" s="5" t="s">
        <v>11</v>
      </c>
      <c r="D8542" s="5" t="s">
        <v>12</v>
      </c>
      <c r="E8542" s="5" t="s">
        <v>13</v>
      </c>
    </row>
    <row r="8543" spans="1:5" x14ac:dyDescent="0.25">
      <c r="A8543" s="5">
        <f>8535</f>
      </c>
      <c r="B8543" s="5" t="s">
        <v>8546</v>
      </c>
      <c r="C8543" s="5" t="s">
        <v>11</v>
      </c>
      <c r="D8543" s="5" t="s">
        <v>12</v>
      </c>
      <c r="E8543" s="5" t="s">
        <v>13</v>
      </c>
    </row>
    <row r="8544" spans="1:5" x14ac:dyDescent="0.25">
      <c r="A8544" s="5">
        <f>8536</f>
      </c>
      <c r="B8544" s="5" t="s">
        <v>8547</v>
      </c>
      <c r="C8544" s="5" t="s">
        <v>11</v>
      </c>
      <c r="D8544" s="5" t="s">
        <v>12</v>
      </c>
      <c r="E8544" s="5" t="s">
        <v>13</v>
      </c>
    </row>
    <row r="8545" spans="1:5" x14ac:dyDescent="0.25">
      <c r="A8545" s="5">
        <f>8537</f>
      </c>
      <c r="B8545" s="5" t="s">
        <v>8548</v>
      </c>
      <c r="C8545" s="5" t="s">
        <v>11</v>
      </c>
      <c r="D8545" s="5" t="s">
        <v>12</v>
      </c>
      <c r="E8545" s="5" t="s">
        <v>13</v>
      </c>
    </row>
    <row r="8546" spans="1:5" x14ac:dyDescent="0.25">
      <c r="A8546" s="5">
        <f>8538</f>
      </c>
      <c r="B8546" s="5" t="s">
        <v>8549</v>
      </c>
      <c r="C8546" s="5" t="s">
        <v>11</v>
      </c>
      <c r="D8546" s="5" t="s">
        <v>12</v>
      </c>
      <c r="E8546" s="5" t="s">
        <v>13</v>
      </c>
    </row>
    <row r="8547" spans="1:5" x14ac:dyDescent="0.25">
      <c r="A8547" s="5">
        <f>8539</f>
      </c>
      <c r="B8547" s="5" t="s">
        <v>8550</v>
      </c>
      <c r="C8547" s="5" t="s">
        <v>11</v>
      </c>
      <c r="D8547" s="5" t="s">
        <v>12</v>
      </c>
      <c r="E8547" s="5" t="s">
        <v>13</v>
      </c>
    </row>
    <row r="8548" spans="1:5" x14ac:dyDescent="0.25">
      <c r="A8548" s="5">
        <f>8540</f>
      </c>
      <c r="B8548" s="5" t="s">
        <v>8551</v>
      </c>
      <c r="C8548" s="5" t="s">
        <v>11</v>
      </c>
      <c r="D8548" s="5" t="s">
        <v>12</v>
      </c>
      <c r="E8548" s="5" t="s">
        <v>13</v>
      </c>
    </row>
    <row r="8549" spans="1:5" x14ac:dyDescent="0.25">
      <c r="A8549" s="5">
        <f>8541</f>
      </c>
      <c r="B8549" s="5" t="s">
        <v>8552</v>
      </c>
      <c r="C8549" s="5" t="s">
        <v>11</v>
      </c>
      <c r="D8549" s="5" t="s">
        <v>12</v>
      </c>
      <c r="E8549" s="5" t="s">
        <v>13</v>
      </c>
    </row>
    <row r="8550" spans="1:5" x14ac:dyDescent="0.25">
      <c r="A8550" s="5">
        <f>8542</f>
      </c>
      <c r="B8550" s="5" t="s">
        <v>8553</v>
      </c>
      <c r="C8550" s="5" t="s">
        <v>11</v>
      </c>
      <c r="D8550" s="5" t="s">
        <v>12</v>
      </c>
      <c r="E8550" s="5" t="s">
        <v>13</v>
      </c>
    </row>
    <row r="8551" spans="1:5" x14ac:dyDescent="0.25">
      <c r="A8551" s="5">
        <f>8543</f>
      </c>
      <c r="B8551" s="5" t="s">
        <v>8554</v>
      </c>
      <c r="C8551" s="5" t="s">
        <v>11</v>
      </c>
      <c r="D8551" s="5" t="s">
        <v>12</v>
      </c>
      <c r="E8551" s="5" t="s">
        <v>13</v>
      </c>
    </row>
    <row r="8552" spans="1:5" x14ac:dyDescent="0.25">
      <c r="A8552" s="5">
        <f>8544</f>
      </c>
      <c r="B8552" s="5" t="s">
        <v>8555</v>
      </c>
      <c r="C8552" s="5" t="s">
        <v>11</v>
      </c>
      <c r="D8552" s="5" t="s">
        <v>12</v>
      </c>
      <c r="E8552" s="5" t="s">
        <v>13</v>
      </c>
    </row>
    <row r="8553" spans="1:5" x14ac:dyDescent="0.25">
      <c r="A8553" s="5">
        <f>8545</f>
      </c>
      <c r="B8553" s="5" t="s">
        <v>8556</v>
      </c>
      <c r="C8553" s="5" t="s">
        <v>11</v>
      </c>
      <c r="D8553" s="5" t="s">
        <v>12</v>
      </c>
      <c r="E8553" s="5" t="s">
        <v>13</v>
      </c>
    </row>
    <row r="8554" spans="1:5" x14ac:dyDescent="0.25">
      <c r="A8554" s="5">
        <f>8546</f>
      </c>
      <c r="B8554" s="5" t="s">
        <v>8557</v>
      </c>
      <c r="C8554" s="5" t="s">
        <v>11</v>
      </c>
      <c r="D8554" s="5" t="s">
        <v>12</v>
      </c>
      <c r="E8554" s="5" t="s">
        <v>13</v>
      </c>
    </row>
    <row r="8555" spans="1:5" x14ac:dyDescent="0.25">
      <c r="A8555" s="5">
        <f>8547</f>
      </c>
      <c r="B8555" s="5" t="s">
        <v>8558</v>
      </c>
      <c r="C8555" s="5" t="s">
        <v>11</v>
      </c>
      <c r="D8555" s="5" t="s">
        <v>12</v>
      </c>
      <c r="E8555" s="5" t="s">
        <v>13</v>
      </c>
    </row>
    <row r="8556" spans="1:5" x14ac:dyDescent="0.25">
      <c r="A8556" s="5">
        <f>8548</f>
      </c>
      <c r="B8556" s="5" t="s">
        <v>8559</v>
      </c>
      <c r="C8556" s="5" t="s">
        <v>11</v>
      </c>
      <c r="D8556" s="5" t="s">
        <v>12</v>
      </c>
      <c r="E8556" s="5" t="s">
        <v>13</v>
      </c>
    </row>
    <row r="8557" spans="1:5" x14ac:dyDescent="0.25">
      <c r="A8557" s="5">
        <f>8549</f>
      </c>
      <c r="B8557" s="5" t="s">
        <v>8560</v>
      </c>
      <c r="C8557" s="5" t="s">
        <v>11</v>
      </c>
      <c r="D8557" s="5" t="s">
        <v>12</v>
      </c>
      <c r="E8557" s="5" t="s">
        <v>13</v>
      </c>
    </row>
    <row r="8558" spans="1:5" x14ac:dyDescent="0.25">
      <c r="A8558" s="5">
        <f>8550</f>
      </c>
      <c r="B8558" s="5" t="s">
        <v>8561</v>
      </c>
      <c r="C8558" s="5" t="s">
        <v>11</v>
      </c>
      <c r="D8558" s="5" t="s">
        <v>12</v>
      </c>
      <c r="E8558" s="5" t="s">
        <v>13</v>
      </c>
    </row>
    <row r="8559" spans="1:5" x14ac:dyDescent="0.25">
      <c r="A8559" s="5">
        <f>8551</f>
      </c>
      <c r="B8559" s="5" t="s">
        <v>8562</v>
      </c>
      <c r="C8559" s="5" t="s">
        <v>11</v>
      </c>
      <c r="D8559" s="5" t="s">
        <v>12</v>
      </c>
      <c r="E8559" s="5" t="s">
        <v>13</v>
      </c>
    </row>
    <row r="8560" spans="1:5" x14ac:dyDescent="0.25">
      <c r="A8560" s="5">
        <f>8552</f>
      </c>
      <c r="B8560" s="5" t="s">
        <v>8563</v>
      </c>
      <c r="C8560" s="5" t="s">
        <v>11</v>
      </c>
      <c r="D8560" s="5" t="s">
        <v>12</v>
      </c>
      <c r="E8560" s="5" t="s">
        <v>13</v>
      </c>
    </row>
    <row r="8561" spans="1:5" x14ac:dyDescent="0.25">
      <c r="A8561" s="5">
        <f>8553</f>
      </c>
      <c r="B8561" s="5" t="s">
        <v>8564</v>
      </c>
      <c r="C8561" s="5" t="s">
        <v>11</v>
      </c>
      <c r="D8561" s="5" t="s">
        <v>12</v>
      </c>
      <c r="E8561" s="5" t="s">
        <v>13</v>
      </c>
    </row>
    <row r="8562" spans="1:5" x14ac:dyDescent="0.25">
      <c r="A8562" s="5">
        <f>8554</f>
      </c>
      <c r="B8562" s="5" t="s">
        <v>8565</v>
      </c>
      <c r="C8562" s="5" t="s">
        <v>11</v>
      </c>
      <c r="D8562" s="5" t="s">
        <v>12</v>
      </c>
      <c r="E8562" s="5" t="s">
        <v>13</v>
      </c>
    </row>
    <row r="8563" spans="1:5" x14ac:dyDescent="0.25">
      <c r="A8563" s="5">
        <f>8555</f>
      </c>
      <c r="B8563" s="5" t="s">
        <v>8566</v>
      </c>
      <c r="C8563" s="5" t="s">
        <v>11</v>
      </c>
      <c r="D8563" s="5" t="s">
        <v>12</v>
      </c>
      <c r="E8563" s="5" t="s">
        <v>13</v>
      </c>
    </row>
    <row r="8564" spans="1:5" x14ac:dyDescent="0.25">
      <c r="A8564" s="5">
        <f>8556</f>
      </c>
      <c r="B8564" s="5" t="s">
        <v>8567</v>
      </c>
      <c r="C8564" s="5" t="s">
        <v>11</v>
      </c>
      <c r="D8564" s="5" t="s">
        <v>12</v>
      </c>
      <c r="E8564" s="5" t="s">
        <v>13</v>
      </c>
    </row>
    <row r="8565" spans="1:5" x14ac:dyDescent="0.25">
      <c r="A8565" s="5">
        <f>8557</f>
      </c>
      <c r="B8565" s="5" t="s">
        <v>8568</v>
      </c>
      <c r="C8565" s="5" t="s">
        <v>11</v>
      </c>
      <c r="D8565" s="5" t="s">
        <v>12</v>
      </c>
      <c r="E8565" s="5" t="s">
        <v>13</v>
      </c>
    </row>
    <row r="8566" spans="1:5" x14ac:dyDescent="0.25">
      <c r="A8566" s="5">
        <f>8558</f>
      </c>
      <c r="B8566" s="5" t="s">
        <v>8569</v>
      </c>
      <c r="C8566" s="5" t="s">
        <v>11</v>
      </c>
      <c r="D8566" s="5" t="s">
        <v>12</v>
      </c>
      <c r="E8566" s="5" t="s">
        <v>13</v>
      </c>
    </row>
    <row r="8567" spans="1:5" x14ac:dyDescent="0.25">
      <c r="A8567" s="5">
        <f>8559</f>
      </c>
      <c r="B8567" s="5" t="s">
        <v>8570</v>
      </c>
      <c r="C8567" s="5" t="s">
        <v>11</v>
      </c>
      <c r="D8567" s="5" t="s">
        <v>12</v>
      </c>
      <c r="E8567" s="5" t="s">
        <v>13</v>
      </c>
    </row>
    <row r="8568" spans="1:5" x14ac:dyDescent="0.25">
      <c r="A8568" s="5">
        <f>8560</f>
      </c>
      <c r="B8568" s="5" t="s">
        <v>8571</v>
      </c>
      <c r="C8568" s="5" t="s">
        <v>11</v>
      </c>
      <c r="D8568" s="5" t="s">
        <v>12</v>
      </c>
      <c r="E8568" s="5" t="s">
        <v>13</v>
      </c>
    </row>
    <row r="8569" spans="1:5" x14ac:dyDescent="0.25">
      <c r="A8569" s="5">
        <f>8561</f>
      </c>
      <c r="B8569" s="5" t="s">
        <v>8572</v>
      </c>
      <c r="C8569" s="5" t="s">
        <v>11</v>
      </c>
      <c r="D8569" s="5" t="s">
        <v>12</v>
      </c>
      <c r="E8569" s="5" t="s">
        <v>13</v>
      </c>
    </row>
    <row r="8570" spans="1:5" x14ac:dyDescent="0.25">
      <c r="A8570" s="5">
        <f>8562</f>
      </c>
      <c r="B8570" s="5" t="s">
        <v>8573</v>
      </c>
      <c r="C8570" s="5" t="s">
        <v>11</v>
      </c>
      <c r="D8570" s="5" t="s">
        <v>12</v>
      </c>
      <c r="E8570" s="5" t="s">
        <v>13</v>
      </c>
    </row>
    <row r="8571" spans="1:5" x14ac:dyDescent="0.25">
      <c r="A8571" s="5">
        <f>8563</f>
      </c>
      <c r="B8571" s="5" t="s">
        <v>8574</v>
      </c>
      <c r="C8571" s="5" t="s">
        <v>11</v>
      </c>
      <c r="D8571" s="5" t="s">
        <v>12</v>
      </c>
      <c r="E8571" s="5" t="s">
        <v>13</v>
      </c>
    </row>
    <row r="8572" spans="1:5" x14ac:dyDescent="0.25">
      <c r="A8572" s="5">
        <f>8564</f>
      </c>
      <c r="B8572" s="5" t="s">
        <v>8575</v>
      </c>
      <c r="C8572" s="5" t="s">
        <v>11</v>
      </c>
      <c r="D8572" s="5" t="s">
        <v>12</v>
      </c>
      <c r="E8572" s="5" t="s">
        <v>13</v>
      </c>
    </row>
    <row r="8573" spans="1:5" x14ac:dyDescent="0.25">
      <c r="A8573" s="5">
        <f>8565</f>
      </c>
      <c r="B8573" s="5" t="s">
        <v>8576</v>
      </c>
      <c r="C8573" s="5" t="s">
        <v>11</v>
      </c>
      <c r="D8573" s="5" t="s">
        <v>12</v>
      </c>
      <c r="E8573" s="5" t="s">
        <v>13</v>
      </c>
    </row>
    <row r="8574" spans="1:5" x14ac:dyDescent="0.25">
      <c r="A8574" s="5">
        <f>8566</f>
      </c>
      <c r="B8574" s="5" t="s">
        <v>8577</v>
      </c>
      <c r="C8574" s="5" t="s">
        <v>11</v>
      </c>
      <c r="D8574" s="5" t="s">
        <v>12</v>
      </c>
      <c r="E8574" s="5" t="s">
        <v>13</v>
      </c>
    </row>
    <row r="8575" spans="1:5" x14ac:dyDescent="0.25">
      <c r="A8575" s="5">
        <f>8567</f>
      </c>
      <c r="B8575" s="5" t="s">
        <v>8578</v>
      </c>
      <c r="C8575" s="5" t="s">
        <v>11</v>
      </c>
      <c r="D8575" s="5" t="s">
        <v>12</v>
      </c>
      <c r="E8575" s="5" t="s">
        <v>13</v>
      </c>
    </row>
    <row r="8576" spans="1:5" x14ac:dyDescent="0.25">
      <c r="A8576" s="5">
        <f>8568</f>
      </c>
      <c r="B8576" s="5" t="s">
        <v>8579</v>
      </c>
      <c r="C8576" s="5" t="s">
        <v>11</v>
      </c>
      <c r="D8576" s="5" t="s">
        <v>12</v>
      </c>
      <c r="E8576" s="5" t="s">
        <v>13</v>
      </c>
    </row>
    <row r="8577" spans="1:5" x14ac:dyDescent="0.25">
      <c r="A8577" s="5">
        <f>8569</f>
      </c>
      <c r="B8577" s="5" t="s">
        <v>8580</v>
      </c>
      <c r="C8577" s="5" t="s">
        <v>11</v>
      </c>
      <c r="D8577" s="5" t="s">
        <v>12</v>
      </c>
      <c r="E8577" s="5" t="s">
        <v>13</v>
      </c>
    </row>
    <row r="8578" spans="1:5" x14ac:dyDescent="0.25">
      <c r="A8578" s="5">
        <f>8570</f>
      </c>
      <c r="B8578" s="5" t="s">
        <v>8581</v>
      </c>
      <c r="C8578" s="5" t="s">
        <v>11</v>
      </c>
      <c r="D8578" s="5" t="s">
        <v>12</v>
      </c>
      <c r="E8578" s="5" t="s">
        <v>13</v>
      </c>
    </row>
    <row r="8579" spans="1:5" x14ac:dyDescent="0.25">
      <c r="A8579" s="5">
        <f>8571</f>
      </c>
      <c r="B8579" s="5" t="s">
        <v>8582</v>
      </c>
      <c r="C8579" s="5" t="s">
        <v>11</v>
      </c>
      <c r="D8579" s="5" t="s">
        <v>12</v>
      </c>
      <c r="E8579" s="5" t="s">
        <v>13</v>
      </c>
    </row>
    <row r="8580" spans="1:5" x14ac:dyDescent="0.25">
      <c r="A8580" s="5">
        <f>8572</f>
      </c>
      <c r="B8580" s="5" t="s">
        <v>8583</v>
      </c>
      <c r="C8580" s="5" t="s">
        <v>11</v>
      </c>
      <c r="D8580" s="5" t="s">
        <v>12</v>
      </c>
      <c r="E8580" s="5" t="s">
        <v>13</v>
      </c>
    </row>
    <row r="8581" spans="1:5" x14ac:dyDescent="0.25">
      <c r="A8581" s="5">
        <f>8573</f>
      </c>
      <c r="B8581" s="5" t="s">
        <v>8584</v>
      </c>
      <c r="C8581" s="5" t="s">
        <v>11</v>
      </c>
      <c r="D8581" s="5" t="s">
        <v>12</v>
      </c>
      <c r="E8581" s="5" t="s">
        <v>13</v>
      </c>
    </row>
    <row r="8582" spans="1:5" x14ac:dyDescent="0.25">
      <c r="A8582" s="5">
        <f>8574</f>
      </c>
      <c r="B8582" s="5" t="s">
        <v>8585</v>
      </c>
      <c r="C8582" s="5" t="s">
        <v>11</v>
      </c>
      <c r="D8582" s="5" t="s">
        <v>12</v>
      </c>
      <c r="E8582" s="5" t="s">
        <v>13</v>
      </c>
    </row>
    <row r="8583" spans="1:5" x14ac:dyDescent="0.25">
      <c r="A8583" s="5">
        <f>8575</f>
      </c>
      <c r="B8583" s="5" t="s">
        <v>8586</v>
      </c>
      <c r="C8583" s="5" t="s">
        <v>11</v>
      </c>
      <c r="D8583" s="5" t="s">
        <v>12</v>
      </c>
      <c r="E8583" s="5" t="s">
        <v>13</v>
      </c>
    </row>
    <row r="8584" spans="1:5" x14ac:dyDescent="0.25">
      <c r="A8584" s="5">
        <f>8576</f>
      </c>
      <c r="B8584" s="5" t="s">
        <v>8587</v>
      </c>
      <c r="C8584" s="5" t="s">
        <v>11</v>
      </c>
      <c r="D8584" s="5" t="s">
        <v>12</v>
      </c>
      <c r="E8584" s="5" t="s">
        <v>13</v>
      </c>
    </row>
    <row r="8585" spans="1:5" x14ac:dyDescent="0.25">
      <c r="A8585" s="5">
        <f>8577</f>
      </c>
      <c r="B8585" s="5" t="s">
        <v>8588</v>
      </c>
      <c r="C8585" s="5" t="s">
        <v>11</v>
      </c>
      <c r="D8585" s="5" t="s">
        <v>12</v>
      </c>
      <c r="E8585" s="5" t="s">
        <v>13</v>
      </c>
    </row>
    <row r="8586" spans="1:5" x14ac:dyDescent="0.25">
      <c r="A8586" s="5">
        <f>8578</f>
      </c>
      <c r="B8586" s="5" t="s">
        <v>8589</v>
      </c>
      <c r="C8586" s="5" t="s">
        <v>11</v>
      </c>
      <c r="D8586" s="5" t="s">
        <v>12</v>
      </c>
      <c r="E8586" s="5" t="s">
        <v>13</v>
      </c>
    </row>
    <row r="8587" spans="1:5" x14ac:dyDescent="0.25">
      <c r="A8587" s="5">
        <f>8579</f>
      </c>
      <c r="B8587" s="5" t="s">
        <v>8590</v>
      </c>
      <c r="C8587" s="5" t="s">
        <v>11</v>
      </c>
      <c r="D8587" s="5" t="s">
        <v>12</v>
      </c>
      <c r="E8587" s="5" t="s">
        <v>13</v>
      </c>
    </row>
    <row r="8588" spans="1:5" x14ac:dyDescent="0.25">
      <c r="A8588" s="5">
        <f>8580</f>
      </c>
      <c r="B8588" s="5" t="s">
        <v>8591</v>
      </c>
      <c r="C8588" s="5" t="s">
        <v>11</v>
      </c>
      <c r="D8588" s="5" t="s">
        <v>12</v>
      </c>
      <c r="E8588" s="5" t="s">
        <v>13</v>
      </c>
    </row>
    <row r="8589" spans="1:5" x14ac:dyDescent="0.25">
      <c r="A8589" s="5">
        <f>8581</f>
      </c>
      <c r="B8589" s="5" t="s">
        <v>8592</v>
      </c>
      <c r="C8589" s="5" t="s">
        <v>11</v>
      </c>
      <c r="D8589" s="5" t="s">
        <v>12</v>
      </c>
      <c r="E8589" s="5" t="s">
        <v>13</v>
      </c>
    </row>
    <row r="8590" spans="1:5" x14ac:dyDescent="0.25">
      <c r="A8590" s="5">
        <f>8582</f>
      </c>
      <c r="B8590" s="5" t="s">
        <v>8593</v>
      </c>
      <c r="C8590" s="5" t="s">
        <v>11</v>
      </c>
      <c r="D8590" s="5" t="s">
        <v>12</v>
      </c>
      <c r="E8590" s="5" t="s">
        <v>13</v>
      </c>
    </row>
    <row r="8591" spans="1:5" x14ac:dyDescent="0.25">
      <c r="A8591" s="5">
        <f>8583</f>
      </c>
      <c r="B8591" s="5" t="s">
        <v>8594</v>
      </c>
      <c r="C8591" s="5" t="s">
        <v>11</v>
      </c>
      <c r="D8591" s="5" t="s">
        <v>12</v>
      </c>
      <c r="E8591" s="5" t="s">
        <v>13</v>
      </c>
    </row>
    <row r="8592" spans="1:5" x14ac:dyDescent="0.25">
      <c r="A8592" s="5">
        <f>8584</f>
      </c>
      <c r="B8592" s="5" t="s">
        <v>8595</v>
      </c>
      <c r="C8592" s="5" t="s">
        <v>11</v>
      </c>
      <c r="D8592" s="5" t="s">
        <v>12</v>
      </c>
      <c r="E8592" s="5" t="s">
        <v>13</v>
      </c>
    </row>
    <row r="8593" spans="1:5" x14ac:dyDescent="0.25">
      <c r="A8593" s="5">
        <f>8585</f>
      </c>
      <c r="B8593" s="5" t="s">
        <v>8596</v>
      </c>
      <c r="C8593" s="5" t="s">
        <v>11</v>
      </c>
      <c r="D8593" s="5" t="s">
        <v>12</v>
      </c>
      <c r="E8593" s="5" t="s">
        <v>13</v>
      </c>
    </row>
    <row r="8594" spans="1:5" x14ac:dyDescent="0.25">
      <c r="A8594" s="5">
        <f>8586</f>
      </c>
      <c r="B8594" s="5" t="s">
        <v>8597</v>
      </c>
      <c r="C8594" s="5" t="s">
        <v>11</v>
      </c>
      <c r="D8594" s="5" t="s">
        <v>12</v>
      </c>
      <c r="E8594" s="5" t="s">
        <v>13</v>
      </c>
    </row>
    <row r="8595" spans="1:5" x14ac:dyDescent="0.25">
      <c r="A8595" s="5">
        <f>8587</f>
      </c>
      <c r="B8595" s="5" t="s">
        <v>8598</v>
      </c>
      <c r="C8595" s="5" t="s">
        <v>11</v>
      </c>
      <c r="D8595" s="5" t="s">
        <v>12</v>
      </c>
      <c r="E8595" s="5" t="s">
        <v>13</v>
      </c>
    </row>
    <row r="8596" spans="1:5" x14ac:dyDescent="0.25">
      <c r="A8596" s="5">
        <f>8588</f>
      </c>
      <c r="B8596" s="5" t="s">
        <v>8599</v>
      </c>
      <c r="C8596" s="5" t="s">
        <v>11</v>
      </c>
      <c r="D8596" s="5" t="s">
        <v>12</v>
      </c>
      <c r="E8596" s="5" t="s">
        <v>13</v>
      </c>
    </row>
    <row r="8597" spans="1:5" x14ac:dyDescent="0.25">
      <c r="A8597" s="5">
        <f>8589</f>
      </c>
      <c r="B8597" s="5" t="s">
        <v>8600</v>
      </c>
      <c r="C8597" s="5" t="s">
        <v>11</v>
      </c>
      <c r="D8597" s="5" t="s">
        <v>12</v>
      </c>
      <c r="E8597" s="5" t="s">
        <v>13</v>
      </c>
    </row>
    <row r="8598" spans="1:5" x14ac:dyDescent="0.25">
      <c r="A8598" s="5">
        <f>8590</f>
      </c>
      <c r="B8598" s="5" t="s">
        <v>8601</v>
      </c>
      <c r="C8598" s="5" t="s">
        <v>11</v>
      </c>
      <c r="D8598" s="5" t="s">
        <v>12</v>
      </c>
      <c r="E8598" s="5" t="s">
        <v>13</v>
      </c>
    </row>
    <row r="8599" spans="1:5" x14ac:dyDescent="0.25">
      <c r="A8599" s="5">
        <f>8591</f>
      </c>
      <c r="B8599" s="5" t="s">
        <v>8602</v>
      </c>
      <c r="C8599" s="5" t="s">
        <v>11</v>
      </c>
      <c r="D8599" s="5" t="s">
        <v>12</v>
      </c>
      <c r="E8599" s="5" t="s">
        <v>13</v>
      </c>
    </row>
    <row r="8600" spans="1:5" x14ac:dyDescent="0.25">
      <c r="A8600" s="5">
        <f>8592</f>
      </c>
      <c r="B8600" s="5" t="s">
        <v>8603</v>
      </c>
      <c r="C8600" s="5" t="s">
        <v>11</v>
      </c>
      <c r="D8600" s="5" t="s">
        <v>12</v>
      </c>
      <c r="E8600" s="5" t="s">
        <v>13</v>
      </c>
    </row>
    <row r="8601" spans="1:5" x14ac:dyDescent="0.25">
      <c r="A8601" s="5">
        <f>8593</f>
      </c>
      <c r="B8601" s="5" t="s">
        <v>8604</v>
      </c>
      <c r="C8601" s="5" t="s">
        <v>11</v>
      </c>
      <c r="D8601" s="5" t="s">
        <v>12</v>
      </c>
      <c r="E8601" s="5" t="s">
        <v>13</v>
      </c>
    </row>
    <row r="8602" spans="1:5" x14ac:dyDescent="0.25">
      <c r="A8602" s="5">
        <f>8594</f>
      </c>
      <c r="B8602" s="5" t="s">
        <v>8605</v>
      </c>
      <c r="C8602" s="5" t="s">
        <v>11</v>
      </c>
      <c r="D8602" s="5" t="s">
        <v>12</v>
      </c>
      <c r="E8602" s="5" t="s">
        <v>13</v>
      </c>
    </row>
    <row r="8603" spans="1:5" x14ac:dyDescent="0.25">
      <c r="A8603" s="5">
        <f>8595</f>
      </c>
      <c r="B8603" s="5" t="s">
        <v>8606</v>
      </c>
      <c r="C8603" s="5" t="s">
        <v>11</v>
      </c>
      <c r="D8603" s="5" t="s">
        <v>12</v>
      </c>
      <c r="E8603" s="5" t="s">
        <v>13</v>
      </c>
    </row>
    <row r="8604" spans="1:5" x14ac:dyDescent="0.25">
      <c r="A8604" s="5">
        <f>8596</f>
      </c>
      <c r="B8604" s="5" t="s">
        <v>8607</v>
      </c>
      <c r="C8604" s="5" t="s">
        <v>11</v>
      </c>
      <c r="D8604" s="5" t="s">
        <v>12</v>
      </c>
      <c r="E8604" s="5" t="s">
        <v>13</v>
      </c>
    </row>
    <row r="8605" spans="1:5" x14ac:dyDescent="0.25">
      <c r="A8605" s="5">
        <f>8597</f>
      </c>
      <c r="B8605" s="5" t="s">
        <v>8608</v>
      </c>
      <c r="C8605" s="5" t="s">
        <v>11</v>
      </c>
      <c r="D8605" s="5" t="s">
        <v>12</v>
      </c>
      <c r="E8605" s="5" t="s">
        <v>13</v>
      </c>
    </row>
    <row r="8606" spans="1:5" x14ac:dyDescent="0.25">
      <c r="A8606" s="5">
        <f>8598</f>
      </c>
      <c r="B8606" s="5" t="s">
        <v>8609</v>
      </c>
      <c r="C8606" s="5" t="s">
        <v>11</v>
      </c>
      <c r="D8606" s="5" t="s">
        <v>12</v>
      </c>
      <c r="E8606" s="5" t="s">
        <v>13</v>
      </c>
    </row>
    <row r="8607" spans="1:5" x14ac:dyDescent="0.25">
      <c r="A8607" s="5">
        <f>8599</f>
      </c>
      <c r="B8607" s="5" t="s">
        <v>8610</v>
      </c>
      <c r="C8607" s="5" t="s">
        <v>11</v>
      </c>
      <c r="D8607" s="5" t="s">
        <v>12</v>
      </c>
      <c r="E8607" s="5" t="s">
        <v>13</v>
      </c>
    </row>
    <row r="8608" spans="1:5" x14ac:dyDescent="0.25">
      <c r="A8608" s="5">
        <f>8600</f>
      </c>
      <c r="B8608" s="5" t="s">
        <v>8611</v>
      </c>
      <c r="C8608" s="5" t="s">
        <v>11</v>
      </c>
      <c r="D8608" s="5" t="s">
        <v>12</v>
      </c>
      <c r="E8608" s="5" t="s">
        <v>13</v>
      </c>
    </row>
    <row r="8609" spans="1:5" x14ac:dyDescent="0.25">
      <c r="A8609" s="5">
        <f>8601</f>
      </c>
      <c r="B8609" s="5" t="s">
        <v>8612</v>
      </c>
      <c r="C8609" s="5" t="s">
        <v>11</v>
      </c>
      <c r="D8609" s="5" t="s">
        <v>12</v>
      </c>
      <c r="E8609" s="5" t="s">
        <v>13</v>
      </c>
    </row>
    <row r="8610" spans="1:5" x14ac:dyDescent="0.25">
      <c r="A8610" s="5">
        <f>8602</f>
      </c>
      <c r="B8610" s="5" t="s">
        <v>8613</v>
      </c>
      <c r="C8610" s="5" t="s">
        <v>11</v>
      </c>
      <c r="D8610" s="5" t="s">
        <v>12</v>
      </c>
      <c r="E8610" s="5" t="s">
        <v>13</v>
      </c>
    </row>
    <row r="8611" spans="1:5" x14ac:dyDescent="0.25">
      <c r="A8611" s="5">
        <f>8603</f>
      </c>
      <c r="B8611" s="5" t="s">
        <v>8614</v>
      </c>
      <c r="C8611" s="5" t="s">
        <v>11</v>
      </c>
      <c r="D8611" s="5" t="s">
        <v>12</v>
      </c>
      <c r="E8611" s="5" t="s">
        <v>13</v>
      </c>
    </row>
    <row r="8612" spans="1:5" x14ac:dyDescent="0.25">
      <c r="A8612" s="5">
        <f>8604</f>
      </c>
      <c r="B8612" s="5" t="s">
        <v>8615</v>
      </c>
      <c r="C8612" s="5" t="s">
        <v>11</v>
      </c>
      <c r="D8612" s="5" t="s">
        <v>12</v>
      </c>
      <c r="E8612" s="5" t="s">
        <v>13</v>
      </c>
    </row>
    <row r="8613" spans="1:5" x14ac:dyDescent="0.25">
      <c r="A8613" s="5">
        <f>8605</f>
      </c>
      <c r="B8613" s="5" t="s">
        <v>8616</v>
      </c>
      <c r="C8613" s="5" t="s">
        <v>11</v>
      </c>
      <c r="D8613" s="5" t="s">
        <v>12</v>
      </c>
      <c r="E8613" s="5" t="s">
        <v>13</v>
      </c>
    </row>
    <row r="8614" spans="1:5" x14ac:dyDescent="0.25">
      <c r="A8614" s="5">
        <f>8606</f>
      </c>
      <c r="B8614" s="5" t="s">
        <v>8617</v>
      </c>
      <c r="C8614" s="5" t="s">
        <v>11</v>
      </c>
      <c r="D8614" s="5" t="s">
        <v>12</v>
      </c>
      <c r="E8614" s="5" t="s">
        <v>13</v>
      </c>
    </row>
    <row r="8615" spans="1:5" x14ac:dyDescent="0.25">
      <c r="A8615" s="5">
        <f>8607</f>
      </c>
      <c r="B8615" s="5" t="s">
        <v>8618</v>
      </c>
      <c r="C8615" s="5" t="s">
        <v>11</v>
      </c>
      <c r="D8615" s="5" t="s">
        <v>12</v>
      </c>
      <c r="E8615" s="5" t="s">
        <v>13</v>
      </c>
    </row>
    <row r="8616" spans="1:5" x14ac:dyDescent="0.25">
      <c r="A8616" s="5">
        <f>8608</f>
      </c>
      <c r="B8616" s="5" t="s">
        <v>8619</v>
      </c>
      <c r="C8616" s="5" t="s">
        <v>11</v>
      </c>
      <c r="D8616" s="5" t="s">
        <v>12</v>
      </c>
      <c r="E8616" s="5" t="s">
        <v>13</v>
      </c>
    </row>
    <row r="8617" spans="1:5" x14ac:dyDescent="0.25">
      <c r="A8617" s="5">
        <f>8609</f>
      </c>
      <c r="B8617" s="5" t="s">
        <v>8620</v>
      </c>
      <c r="C8617" s="5" t="s">
        <v>11</v>
      </c>
      <c r="D8617" s="5" t="s">
        <v>12</v>
      </c>
      <c r="E8617" s="5" t="s">
        <v>13</v>
      </c>
    </row>
    <row r="8618" spans="1:5" x14ac:dyDescent="0.25">
      <c r="A8618" s="5">
        <f>8610</f>
      </c>
      <c r="B8618" s="5" t="s">
        <v>8621</v>
      </c>
      <c r="C8618" s="5" t="s">
        <v>11</v>
      </c>
      <c r="D8618" s="5" t="s">
        <v>12</v>
      </c>
      <c r="E8618" s="5" t="s">
        <v>13</v>
      </c>
    </row>
    <row r="8619" spans="1:5" x14ac:dyDescent="0.25">
      <c r="A8619" s="5">
        <f>8611</f>
      </c>
      <c r="B8619" s="5" t="s">
        <v>8622</v>
      </c>
      <c r="C8619" s="5" t="s">
        <v>11</v>
      </c>
      <c r="D8619" s="5" t="s">
        <v>12</v>
      </c>
      <c r="E8619" s="5" t="s">
        <v>13</v>
      </c>
    </row>
    <row r="8620" spans="1:5" x14ac:dyDescent="0.25">
      <c r="A8620" s="5">
        <f>8612</f>
      </c>
      <c r="B8620" s="5" t="s">
        <v>8623</v>
      </c>
      <c r="C8620" s="5" t="s">
        <v>11</v>
      </c>
      <c r="D8620" s="5" t="s">
        <v>12</v>
      </c>
      <c r="E8620" s="5" t="s">
        <v>13</v>
      </c>
    </row>
    <row r="8621" spans="1:5" x14ac:dyDescent="0.25">
      <c r="A8621" s="5">
        <f>8613</f>
      </c>
      <c r="B8621" s="5" t="s">
        <v>8624</v>
      </c>
      <c r="C8621" s="5" t="s">
        <v>11</v>
      </c>
      <c r="D8621" s="5" t="s">
        <v>12</v>
      </c>
      <c r="E8621" s="5" t="s">
        <v>13</v>
      </c>
    </row>
    <row r="8622" spans="1:5" x14ac:dyDescent="0.25">
      <c r="A8622" s="5">
        <f>8614</f>
      </c>
      <c r="B8622" s="5" t="s">
        <v>8625</v>
      </c>
      <c r="C8622" s="5" t="s">
        <v>11</v>
      </c>
      <c r="D8622" s="5" t="s">
        <v>12</v>
      </c>
      <c r="E8622" s="5" t="s">
        <v>13</v>
      </c>
    </row>
    <row r="8623" spans="1:5" x14ac:dyDescent="0.25">
      <c r="A8623" s="5">
        <f>8615</f>
      </c>
      <c r="B8623" s="5" t="s">
        <v>8626</v>
      </c>
      <c r="C8623" s="5" t="s">
        <v>11</v>
      </c>
      <c r="D8623" s="5" t="s">
        <v>12</v>
      </c>
      <c r="E8623" s="5" t="s">
        <v>13</v>
      </c>
    </row>
    <row r="8624" spans="1:5" x14ac:dyDescent="0.25">
      <c r="A8624" s="5">
        <f>8616</f>
      </c>
      <c r="B8624" s="5" t="s">
        <v>8627</v>
      </c>
      <c r="C8624" s="5" t="s">
        <v>11</v>
      </c>
      <c r="D8624" s="5" t="s">
        <v>12</v>
      </c>
      <c r="E8624" s="5" t="s">
        <v>13</v>
      </c>
    </row>
    <row r="8625" spans="1:5" x14ac:dyDescent="0.25">
      <c r="A8625" s="5">
        <f>8617</f>
      </c>
      <c r="B8625" s="5" t="s">
        <v>8628</v>
      </c>
      <c r="C8625" s="5" t="s">
        <v>11</v>
      </c>
      <c r="D8625" s="5" t="s">
        <v>12</v>
      </c>
      <c r="E8625" s="5" t="s">
        <v>13</v>
      </c>
    </row>
    <row r="8626" spans="1:5" x14ac:dyDescent="0.25">
      <c r="A8626" s="5">
        <f>8618</f>
      </c>
      <c r="B8626" s="5" t="s">
        <v>8629</v>
      </c>
      <c r="C8626" s="5" t="s">
        <v>11</v>
      </c>
      <c r="D8626" s="5" t="s">
        <v>12</v>
      </c>
      <c r="E8626" s="5" t="s">
        <v>13</v>
      </c>
    </row>
    <row r="8627" spans="1:5" x14ac:dyDescent="0.25">
      <c r="A8627" s="5">
        <f>8619</f>
      </c>
      <c r="B8627" s="5" t="s">
        <v>8630</v>
      </c>
      <c r="C8627" s="5" t="s">
        <v>11</v>
      </c>
      <c r="D8627" s="5" t="s">
        <v>12</v>
      </c>
      <c r="E8627" s="5" t="s">
        <v>13</v>
      </c>
    </row>
    <row r="8628" spans="1:5" x14ac:dyDescent="0.25">
      <c r="A8628" s="5">
        <f>8620</f>
      </c>
      <c r="B8628" s="5" t="s">
        <v>8631</v>
      </c>
      <c r="C8628" s="5" t="s">
        <v>11</v>
      </c>
      <c r="D8628" s="5" t="s">
        <v>12</v>
      </c>
      <c r="E8628" s="5" t="s">
        <v>13</v>
      </c>
    </row>
    <row r="8629" spans="1:5" x14ac:dyDescent="0.25">
      <c r="A8629" s="5">
        <f>8621</f>
      </c>
      <c r="B8629" s="5" t="s">
        <v>8632</v>
      </c>
      <c r="C8629" s="5" t="s">
        <v>11</v>
      </c>
      <c r="D8629" s="5" t="s">
        <v>12</v>
      </c>
      <c r="E8629" s="5" t="s">
        <v>13</v>
      </c>
    </row>
    <row r="8630" spans="1:5" x14ac:dyDescent="0.25">
      <c r="A8630" s="5">
        <f>8622</f>
      </c>
      <c r="B8630" s="5" t="s">
        <v>8633</v>
      </c>
      <c r="C8630" s="5" t="s">
        <v>11</v>
      </c>
      <c r="D8630" s="5" t="s">
        <v>12</v>
      </c>
      <c r="E8630" s="5" t="s">
        <v>13</v>
      </c>
    </row>
    <row r="8631" spans="1:5" x14ac:dyDescent="0.25">
      <c r="A8631" s="5">
        <f>8623</f>
      </c>
      <c r="B8631" s="5" t="s">
        <v>8634</v>
      </c>
      <c r="C8631" s="5" t="s">
        <v>11</v>
      </c>
      <c r="D8631" s="5" t="s">
        <v>12</v>
      </c>
      <c r="E8631" s="5" t="s">
        <v>13</v>
      </c>
    </row>
    <row r="8632" spans="1:5" x14ac:dyDescent="0.25">
      <c r="A8632" s="5">
        <f>8624</f>
      </c>
      <c r="B8632" s="5" t="s">
        <v>8635</v>
      </c>
      <c r="C8632" s="5" t="s">
        <v>11</v>
      </c>
      <c r="D8632" s="5" t="s">
        <v>12</v>
      </c>
      <c r="E8632" s="5" t="s">
        <v>13</v>
      </c>
    </row>
    <row r="8633" spans="1:5" x14ac:dyDescent="0.25">
      <c r="A8633" s="5">
        <f>8625</f>
      </c>
      <c r="B8633" s="5" t="s">
        <v>8636</v>
      </c>
      <c r="C8633" s="5" t="s">
        <v>11</v>
      </c>
      <c r="D8633" s="5" t="s">
        <v>12</v>
      </c>
      <c r="E8633" s="5" t="s">
        <v>13</v>
      </c>
    </row>
    <row r="8634" spans="1:5" x14ac:dyDescent="0.25">
      <c r="A8634" s="5">
        <f>8626</f>
      </c>
      <c r="B8634" s="5" t="s">
        <v>8637</v>
      </c>
      <c r="C8634" s="5" t="s">
        <v>11</v>
      </c>
      <c r="D8634" s="5" t="s">
        <v>12</v>
      </c>
      <c r="E8634" s="5" t="s">
        <v>13</v>
      </c>
    </row>
    <row r="8635" spans="1:5" x14ac:dyDescent="0.25">
      <c r="A8635" s="5">
        <f>8627</f>
      </c>
      <c r="B8635" s="5" t="s">
        <v>8638</v>
      </c>
      <c r="C8635" s="5" t="s">
        <v>11</v>
      </c>
      <c r="D8635" s="5" t="s">
        <v>12</v>
      </c>
      <c r="E8635" s="5" t="s">
        <v>13</v>
      </c>
    </row>
    <row r="8636" spans="1:5" x14ac:dyDescent="0.25">
      <c r="A8636" s="5">
        <f>8628</f>
      </c>
      <c r="B8636" s="5" t="s">
        <v>8639</v>
      </c>
      <c r="C8636" s="5" t="s">
        <v>11</v>
      </c>
      <c r="D8636" s="5" t="s">
        <v>12</v>
      </c>
      <c r="E8636" s="5" t="s">
        <v>13</v>
      </c>
    </row>
    <row r="8637" spans="1:5" x14ac:dyDescent="0.25">
      <c r="A8637" s="5">
        <f>8629</f>
      </c>
      <c r="B8637" s="5" t="s">
        <v>8640</v>
      </c>
      <c r="C8637" s="5" t="s">
        <v>11</v>
      </c>
      <c r="D8637" s="5" t="s">
        <v>12</v>
      </c>
      <c r="E8637" s="5" t="s">
        <v>13</v>
      </c>
    </row>
    <row r="8638" spans="1:5" x14ac:dyDescent="0.25">
      <c r="A8638" s="5">
        <f>8630</f>
      </c>
      <c r="B8638" s="5" t="s">
        <v>8641</v>
      </c>
      <c r="C8638" s="5" t="s">
        <v>11</v>
      </c>
      <c r="D8638" s="5" t="s">
        <v>12</v>
      </c>
      <c r="E8638" s="5" t="s">
        <v>13</v>
      </c>
    </row>
    <row r="8639" spans="1:5" x14ac:dyDescent="0.25">
      <c r="A8639" s="5">
        <f>8631</f>
      </c>
      <c r="B8639" s="5" t="s">
        <v>8642</v>
      </c>
      <c r="C8639" s="5" t="s">
        <v>11</v>
      </c>
      <c r="D8639" s="5" t="s">
        <v>12</v>
      </c>
      <c r="E8639" s="5" t="s">
        <v>13</v>
      </c>
    </row>
    <row r="8640" spans="1:5" x14ac:dyDescent="0.25">
      <c r="A8640" s="5">
        <f>8632</f>
      </c>
      <c r="B8640" s="5" t="s">
        <v>8643</v>
      </c>
      <c r="C8640" s="5" t="s">
        <v>11</v>
      </c>
      <c r="D8640" s="5" t="s">
        <v>12</v>
      </c>
      <c r="E8640" s="5" t="s">
        <v>13</v>
      </c>
    </row>
    <row r="8641" spans="1:5" x14ac:dyDescent="0.25">
      <c r="A8641" s="5">
        <f>8633</f>
      </c>
      <c r="B8641" s="5" t="s">
        <v>8644</v>
      </c>
      <c r="C8641" s="5" t="s">
        <v>11</v>
      </c>
      <c r="D8641" s="5" t="s">
        <v>12</v>
      </c>
      <c r="E8641" s="5" t="s">
        <v>13</v>
      </c>
    </row>
    <row r="8642" spans="1:5" x14ac:dyDescent="0.25">
      <c r="A8642" s="5">
        <f>8634</f>
      </c>
      <c r="B8642" s="5" t="s">
        <v>8645</v>
      </c>
      <c r="C8642" s="5" t="s">
        <v>11</v>
      </c>
      <c r="D8642" s="5" t="s">
        <v>12</v>
      </c>
      <c r="E8642" s="5" t="s">
        <v>13</v>
      </c>
    </row>
    <row r="8643" spans="1:5" x14ac:dyDescent="0.25">
      <c r="A8643" s="5">
        <f>8635</f>
      </c>
      <c r="B8643" s="5" t="s">
        <v>8646</v>
      </c>
      <c r="C8643" s="5" t="s">
        <v>11</v>
      </c>
      <c r="D8643" s="5" t="s">
        <v>12</v>
      </c>
      <c r="E8643" s="5" t="s">
        <v>13</v>
      </c>
    </row>
    <row r="8644" spans="1:5" x14ac:dyDescent="0.25">
      <c r="A8644" s="5">
        <f>8636</f>
      </c>
      <c r="B8644" s="5" t="s">
        <v>8647</v>
      </c>
      <c r="C8644" s="5" t="s">
        <v>11</v>
      </c>
      <c r="D8644" s="5" t="s">
        <v>12</v>
      </c>
      <c r="E8644" s="5" t="s">
        <v>13</v>
      </c>
    </row>
    <row r="8645" spans="1:5" x14ac:dyDescent="0.25">
      <c r="A8645" s="5">
        <f>8637</f>
      </c>
      <c r="B8645" s="5" t="s">
        <v>8648</v>
      </c>
      <c r="C8645" s="5" t="s">
        <v>11</v>
      </c>
      <c r="D8645" s="5" t="s">
        <v>12</v>
      </c>
      <c r="E8645" s="5" t="s">
        <v>13</v>
      </c>
    </row>
    <row r="8646" spans="1:5" x14ac:dyDescent="0.25">
      <c r="A8646" s="5">
        <f>8638</f>
      </c>
      <c r="B8646" s="5" t="s">
        <v>8649</v>
      </c>
      <c r="C8646" s="5" t="s">
        <v>11</v>
      </c>
      <c r="D8646" s="5" t="s">
        <v>12</v>
      </c>
      <c r="E8646" s="5" t="s">
        <v>13</v>
      </c>
    </row>
    <row r="8647" spans="1:5" x14ac:dyDescent="0.25">
      <c r="A8647" s="5">
        <f>8639</f>
      </c>
      <c r="B8647" s="5" t="s">
        <v>8650</v>
      </c>
      <c r="C8647" s="5" t="s">
        <v>11</v>
      </c>
      <c r="D8647" s="5" t="s">
        <v>12</v>
      </c>
      <c r="E8647" s="5" t="s">
        <v>13</v>
      </c>
    </row>
    <row r="8648" spans="1:5" x14ac:dyDescent="0.25">
      <c r="A8648" s="5">
        <f>8640</f>
      </c>
      <c r="B8648" s="5" t="s">
        <v>8651</v>
      </c>
      <c r="C8648" s="5" t="s">
        <v>11</v>
      </c>
      <c r="D8648" s="5" t="s">
        <v>12</v>
      </c>
      <c r="E8648" s="5" t="s">
        <v>13</v>
      </c>
    </row>
    <row r="8649" spans="1:5" x14ac:dyDescent="0.25">
      <c r="A8649" s="5">
        <f>8641</f>
      </c>
      <c r="B8649" s="5" t="s">
        <v>8652</v>
      </c>
      <c r="C8649" s="5" t="s">
        <v>11</v>
      </c>
      <c r="D8649" s="5" t="s">
        <v>12</v>
      </c>
      <c r="E8649" s="5" t="s">
        <v>13</v>
      </c>
    </row>
    <row r="8650" spans="1:5" x14ac:dyDescent="0.25">
      <c r="A8650" s="5">
        <f>8642</f>
      </c>
      <c r="B8650" s="5" t="s">
        <v>8653</v>
      </c>
      <c r="C8650" s="5" t="s">
        <v>11</v>
      </c>
      <c r="D8650" s="5" t="s">
        <v>12</v>
      </c>
      <c r="E8650" s="5" t="s">
        <v>13</v>
      </c>
    </row>
    <row r="8651" spans="1:5" x14ac:dyDescent="0.25">
      <c r="A8651" s="5">
        <f>8643</f>
      </c>
      <c r="B8651" s="5" t="s">
        <v>8654</v>
      </c>
      <c r="C8651" s="5" t="s">
        <v>11</v>
      </c>
      <c r="D8651" s="5" t="s">
        <v>12</v>
      </c>
      <c r="E8651" s="5" t="s">
        <v>13</v>
      </c>
    </row>
    <row r="8652" spans="1:5" x14ac:dyDescent="0.25">
      <c r="A8652" s="5">
        <f>8644</f>
      </c>
      <c r="B8652" s="5" t="s">
        <v>8655</v>
      </c>
      <c r="C8652" s="5" t="s">
        <v>11</v>
      </c>
      <c r="D8652" s="5" t="s">
        <v>12</v>
      </c>
      <c r="E8652" s="5" t="s">
        <v>13</v>
      </c>
    </row>
    <row r="8653" spans="1:5" x14ac:dyDescent="0.25">
      <c r="A8653" s="5">
        <f>8645</f>
      </c>
      <c r="B8653" s="5" t="s">
        <v>8656</v>
      </c>
      <c r="C8653" s="5" t="s">
        <v>11</v>
      </c>
      <c r="D8653" s="5" t="s">
        <v>12</v>
      </c>
      <c r="E8653" s="5" t="s">
        <v>13</v>
      </c>
    </row>
    <row r="8654" spans="1:5" x14ac:dyDescent="0.25">
      <c r="A8654" s="5">
        <f>8646</f>
      </c>
      <c r="B8654" s="5" t="s">
        <v>8657</v>
      </c>
      <c r="C8654" s="5" t="s">
        <v>11</v>
      </c>
      <c r="D8654" s="5" t="s">
        <v>12</v>
      </c>
      <c r="E8654" s="5" t="s">
        <v>13</v>
      </c>
    </row>
    <row r="8655" spans="1:5" x14ac:dyDescent="0.25">
      <c r="A8655" s="5">
        <f>8647</f>
      </c>
      <c r="B8655" s="5" t="s">
        <v>8658</v>
      </c>
      <c r="C8655" s="5" t="s">
        <v>11</v>
      </c>
      <c r="D8655" s="5" t="s">
        <v>12</v>
      </c>
      <c r="E8655" s="5" t="s">
        <v>13</v>
      </c>
    </row>
    <row r="8656" spans="1:5" x14ac:dyDescent="0.25">
      <c r="A8656" s="5">
        <f>8648</f>
      </c>
      <c r="B8656" s="5" t="s">
        <v>8659</v>
      </c>
      <c r="C8656" s="5" t="s">
        <v>11</v>
      </c>
      <c r="D8656" s="5" t="s">
        <v>12</v>
      </c>
      <c r="E8656" s="5" t="s">
        <v>13</v>
      </c>
    </row>
    <row r="8657" spans="1:5" x14ac:dyDescent="0.25">
      <c r="A8657" s="5">
        <f>8649</f>
      </c>
      <c r="B8657" s="5" t="s">
        <v>8660</v>
      </c>
      <c r="C8657" s="5" t="s">
        <v>11</v>
      </c>
      <c r="D8657" s="5" t="s">
        <v>12</v>
      </c>
      <c r="E8657" s="5" t="s">
        <v>13</v>
      </c>
    </row>
    <row r="8658" spans="1:5" x14ac:dyDescent="0.25">
      <c r="A8658" s="5">
        <f>8650</f>
      </c>
      <c r="B8658" s="5" t="s">
        <v>8661</v>
      </c>
      <c r="C8658" s="5" t="s">
        <v>11</v>
      </c>
      <c r="D8658" s="5" t="s">
        <v>12</v>
      </c>
      <c r="E8658" s="5" t="s">
        <v>13</v>
      </c>
    </row>
    <row r="8659" spans="1:5" x14ac:dyDescent="0.25">
      <c r="A8659" s="5">
        <f>8651</f>
      </c>
      <c r="B8659" s="5" t="s">
        <v>8662</v>
      </c>
      <c r="C8659" s="5" t="s">
        <v>11</v>
      </c>
      <c r="D8659" s="5" t="s">
        <v>12</v>
      </c>
      <c r="E8659" s="5" t="s">
        <v>13</v>
      </c>
    </row>
    <row r="8660" spans="1:5" x14ac:dyDescent="0.25">
      <c r="A8660" s="5">
        <f>8652</f>
      </c>
      <c r="B8660" s="5" t="s">
        <v>8663</v>
      </c>
      <c r="C8660" s="5" t="s">
        <v>11</v>
      </c>
      <c r="D8660" s="5" t="s">
        <v>12</v>
      </c>
      <c r="E8660" s="5" t="s">
        <v>13</v>
      </c>
    </row>
    <row r="8661" spans="1:5" x14ac:dyDescent="0.25">
      <c r="A8661" s="5">
        <f>8653</f>
      </c>
      <c r="B8661" s="5" t="s">
        <v>8664</v>
      </c>
      <c r="C8661" s="5" t="s">
        <v>11</v>
      </c>
      <c r="D8661" s="5" t="s">
        <v>12</v>
      </c>
      <c r="E8661" s="5" t="s">
        <v>13</v>
      </c>
    </row>
    <row r="8662" spans="1:5" x14ac:dyDescent="0.25">
      <c r="A8662" s="5">
        <f>8654</f>
      </c>
      <c r="B8662" s="5" t="s">
        <v>8665</v>
      </c>
      <c r="C8662" s="5" t="s">
        <v>11</v>
      </c>
      <c r="D8662" s="5" t="s">
        <v>12</v>
      </c>
      <c r="E8662" s="5" t="s">
        <v>13</v>
      </c>
    </row>
    <row r="8663" spans="1:5" x14ac:dyDescent="0.25">
      <c r="A8663" s="5">
        <f>8655</f>
      </c>
      <c r="B8663" s="5" t="s">
        <v>8666</v>
      </c>
      <c r="C8663" s="5" t="s">
        <v>11</v>
      </c>
      <c r="D8663" s="5" t="s">
        <v>12</v>
      </c>
      <c r="E8663" s="5" t="s">
        <v>13</v>
      </c>
    </row>
    <row r="8664" spans="1:5" x14ac:dyDescent="0.25">
      <c r="A8664" s="5">
        <f>8656</f>
      </c>
      <c r="B8664" s="5" t="s">
        <v>8667</v>
      </c>
      <c r="C8664" s="5" t="s">
        <v>11</v>
      </c>
      <c r="D8664" s="5" t="s">
        <v>12</v>
      </c>
      <c r="E8664" s="5" t="s">
        <v>13</v>
      </c>
    </row>
    <row r="8665" spans="1:5" x14ac:dyDescent="0.25">
      <c r="A8665" s="5">
        <f>8657</f>
      </c>
      <c r="B8665" s="5" t="s">
        <v>8668</v>
      </c>
      <c r="C8665" s="5" t="s">
        <v>11</v>
      </c>
      <c r="D8665" s="5" t="s">
        <v>12</v>
      </c>
      <c r="E8665" s="5" t="s">
        <v>13</v>
      </c>
    </row>
    <row r="8666" spans="1:5" x14ac:dyDescent="0.25">
      <c r="A8666" s="5">
        <f>8658</f>
      </c>
      <c r="B8666" s="5" t="s">
        <v>8669</v>
      </c>
      <c r="C8666" s="5" t="s">
        <v>11</v>
      </c>
      <c r="D8666" s="5" t="s">
        <v>12</v>
      </c>
      <c r="E8666" s="5" t="s">
        <v>13</v>
      </c>
    </row>
    <row r="8667" spans="1:5" x14ac:dyDescent="0.25">
      <c r="A8667" s="5">
        <f>8659</f>
      </c>
      <c r="B8667" s="5" t="s">
        <v>8670</v>
      </c>
      <c r="C8667" s="5" t="s">
        <v>11</v>
      </c>
      <c r="D8667" s="5" t="s">
        <v>12</v>
      </c>
      <c r="E8667" s="5" t="s">
        <v>13</v>
      </c>
    </row>
    <row r="8668" spans="1:5" x14ac:dyDescent="0.25">
      <c r="A8668" s="5">
        <f>8660</f>
      </c>
      <c r="B8668" s="5" t="s">
        <v>8671</v>
      </c>
      <c r="C8668" s="5" t="s">
        <v>11</v>
      </c>
      <c r="D8668" s="5" t="s">
        <v>12</v>
      </c>
      <c r="E8668" s="5" t="s">
        <v>13</v>
      </c>
    </row>
    <row r="8669" spans="1:5" x14ac:dyDescent="0.25">
      <c r="A8669" s="5">
        <f>8661</f>
      </c>
      <c r="B8669" s="5" t="s">
        <v>8672</v>
      </c>
      <c r="C8669" s="5" t="s">
        <v>11</v>
      </c>
      <c r="D8669" s="5" t="s">
        <v>12</v>
      </c>
      <c r="E8669" s="5" t="s">
        <v>13</v>
      </c>
    </row>
    <row r="8670" spans="1:5" x14ac:dyDescent="0.25">
      <c r="A8670" s="5">
        <f>8662</f>
      </c>
      <c r="B8670" s="5" t="s">
        <v>8673</v>
      </c>
      <c r="C8670" s="5" t="s">
        <v>11</v>
      </c>
      <c r="D8670" s="5" t="s">
        <v>12</v>
      </c>
      <c r="E8670" s="5" t="s">
        <v>13</v>
      </c>
    </row>
    <row r="8671" spans="1:5" x14ac:dyDescent="0.25">
      <c r="A8671" s="5">
        <f>8663</f>
      </c>
      <c r="B8671" s="5" t="s">
        <v>8674</v>
      </c>
      <c r="C8671" s="5" t="s">
        <v>11</v>
      </c>
      <c r="D8671" s="5" t="s">
        <v>12</v>
      </c>
      <c r="E8671" s="5" t="s">
        <v>13</v>
      </c>
    </row>
    <row r="8672" spans="1:5" x14ac:dyDescent="0.25">
      <c r="A8672" s="5">
        <f>8664</f>
      </c>
      <c r="B8672" s="5" t="s">
        <v>8675</v>
      </c>
      <c r="C8672" s="5" t="s">
        <v>11</v>
      </c>
      <c r="D8672" s="5" t="s">
        <v>12</v>
      </c>
      <c r="E8672" s="5" t="s">
        <v>13</v>
      </c>
    </row>
    <row r="8673" spans="1:5" x14ac:dyDescent="0.25">
      <c r="A8673" s="5">
        <f>8665</f>
      </c>
      <c r="B8673" s="5" t="s">
        <v>8676</v>
      </c>
      <c r="C8673" s="5" t="s">
        <v>11</v>
      </c>
      <c r="D8673" s="5" t="s">
        <v>12</v>
      </c>
      <c r="E8673" s="5" t="s">
        <v>13</v>
      </c>
    </row>
    <row r="8674" spans="1:5" x14ac:dyDescent="0.25">
      <c r="A8674" s="5">
        <f>8666</f>
      </c>
      <c r="B8674" s="5" t="s">
        <v>8677</v>
      </c>
      <c r="C8674" s="5" t="s">
        <v>11</v>
      </c>
      <c r="D8674" s="5" t="s">
        <v>12</v>
      </c>
      <c r="E8674" s="5" t="s">
        <v>13</v>
      </c>
    </row>
    <row r="8675" spans="1:5" x14ac:dyDescent="0.25">
      <c r="A8675" s="5">
        <f>8667</f>
      </c>
      <c r="B8675" s="5" t="s">
        <v>8678</v>
      </c>
      <c r="C8675" s="5" t="s">
        <v>11</v>
      </c>
      <c r="D8675" s="5" t="s">
        <v>12</v>
      </c>
      <c r="E8675" s="5" t="s">
        <v>13</v>
      </c>
    </row>
    <row r="8676" spans="1:5" x14ac:dyDescent="0.25">
      <c r="A8676" s="5">
        <f>8668</f>
      </c>
      <c r="B8676" s="5" t="s">
        <v>8679</v>
      </c>
      <c r="C8676" s="5" t="s">
        <v>11</v>
      </c>
      <c r="D8676" s="5" t="s">
        <v>12</v>
      </c>
      <c r="E8676" s="5" t="s">
        <v>13</v>
      </c>
    </row>
    <row r="8677" spans="1:5" x14ac:dyDescent="0.25">
      <c r="A8677" s="5">
        <f>8669</f>
      </c>
      <c r="B8677" s="5" t="s">
        <v>8680</v>
      </c>
      <c r="C8677" s="5" t="s">
        <v>11</v>
      </c>
      <c r="D8677" s="5" t="s">
        <v>12</v>
      </c>
      <c r="E8677" s="5" t="s">
        <v>13</v>
      </c>
    </row>
    <row r="8678" spans="1:5" x14ac:dyDescent="0.25">
      <c r="A8678" s="5">
        <f>8670</f>
      </c>
      <c r="B8678" s="5" t="s">
        <v>8681</v>
      </c>
      <c r="C8678" s="5" t="s">
        <v>11</v>
      </c>
      <c r="D8678" s="5" t="s">
        <v>12</v>
      </c>
      <c r="E8678" s="5" t="s">
        <v>13</v>
      </c>
    </row>
    <row r="8679" spans="1:5" x14ac:dyDescent="0.25">
      <c r="A8679" s="5">
        <f>8671</f>
      </c>
      <c r="B8679" s="5" t="s">
        <v>8682</v>
      </c>
      <c r="C8679" s="5" t="s">
        <v>11</v>
      </c>
      <c r="D8679" s="5" t="s">
        <v>12</v>
      </c>
      <c r="E8679" s="5" t="s">
        <v>13</v>
      </c>
    </row>
    <row r="8680" spans="1:5" x14ac:dyDescent="0.25">
      <c r="A8680" s="5">
        <f>8672</f>
      </c>
      <c r="B8680" s="5" t="s">
        <v>8683</v>
      </c>
      <c r="C8680" s="5" t="s">
        <v>11</v>
      </c>
      <c r="D8680" s="5" t="s">
        <v>12</v>
      </c>
      <c r="E8680" s="5" t="s">
        <v>13</v>
      </c>
    </row>
    <row r="8681" spans="1:5" x14ac:dyDescent="0.25">
      <c r="A8681" s="5">
        <f>8673</f>
      </c>
      <c r="B8681" s="5" t="s">
        <v>8684</v>
      </c>
      <c r="C8681" s="5" t="s">
        <v>11</v>
      </c>
      <c r="D8681" s="5" t="s">
        <v>12</v>
      </c>
      <c r="E8681" s="5" t="s">
        <v>13</v>
      </c>
    </row>
    <row r="8682" spans="1:5" x14ac:dyDescent="0.25">
      <c r="A8682" s="5">
        <f>8674</f>
      </c>
      <c r="B8682" s="5" t="s">
        <v>8685</v>
      </c>
      <c r="C8682" s="5" t="s">
        <v>11</v>
      </c>
      <c r="D8682" s="5" t="s">
        <v>12</v>
      </c>
      <c r="E8682" s="5" t="s">
        <v>13</v>
      </c>
    </row>
    <row r="8683" spans="1:5" x14ac:dyDescent="0.25">
      <c r="A8683" s="5">
        <f>8675</f>
      </c>
      <c r="B8683" s="5" t="s">
        <v>8686</v>
      </c>
      <c r="C8683" s="5" t="s">
        <v>11</v>
      </c>
      <c r="D8683" s="5" t="s">
        <v>12</v>
      </c>
      <c r="E8683" s="5" t="s">
        <v>13</v>
      </c>
    </row>
    <row r="8684" spans="1:5" x14ac:dyDescent="0.25">
      <c r="A8684" s="5">
        <f>8676</f>
      </c>
      <c r="B8684" s="5" t="s">
        <v>8687</v>
      </c>
      <c r="C8684" s="5" t="s">
        <v>11</v>
      </c>
      <c r="D8684" s="5" t="s">
        <v>12</v>
      </c>
      <c r="E8684" s="5" t="s">
        <v>13</v>
      </c>
    </row>
    <row r="8685" spans="1:5" x14ac:dyDescent="0.25">
      <c r="A8685" s="5">
        <f>8677</f>
      </c>
      <c r="B8685" s="5" t="s">
        <v>8688</v>
      </c>
      <c r="C8685" s="5" t="s">
        <v>11</v>
      </c>
      <c r="D8685" s="5" t="s">
        <v>12</v>
      </c>
      <c r="E8685" s="5" t="s">
        <v>13</v>
      </c>
    </row>
    <row r="8686" spans="1:5" x14ac:dyDescent="0.25">
      <c r="A8686" s="5">
        <f>8678</f>
      </c>
      <c r="B8686" s="5" t="s">
        <v>8689</v>
      </c>
      <c r="C8686" s="5" t="s">
        <v>11</v>
      </c>
      <c r="D8686" s="5" t="s">
        <v>12</v>
      </c>
      <c r="E8686" s="5" t="s">
        <v>13</v>
      </c>
    </row>
    <row r="8687" spans="1:5" x14ac:dyDescent="0.25">
      <c r="A8687" s="5">
        <f>8679</f>
      </c>
      <c r="B8687" s="5" t="s">
        <v>8690</v>
      </c>
      <c r="C8687" s="5" t="s">
        <v>11</v>
      </c>
      <c r="D8687" s="5" t="s">
        <v>12</v>
      </c>
      <c r="E8687" s="5" t="s">
        <v>13</v>
      </c>
    </row>
    <row r="8688" spans="1:5" x14ac:dyDescent="0.25">
      <c r="A8688" s="5">
        <f>8680</f>
      </c>
      <c r="B8688" s="5" t="s">
        <v>8691</v>
      </c>
      <c r="C8688" s="5" t="s">
        <v>11</v>
      </c>
      <c r="D8688" s="5" t="s">
        <v>12</v>
      </c>
      <c r="E8688" s="5" t="s">
        <v>13</v>
      </c>
    </row>
    <row r="8689" spans="1:5" x14ac:dyDescent="0.25">
      <c r="A8689" s="5">
        <f>8681</f>
      </c>
      <c r="B8689" s="5" t="s">
        <v>8692</v>
      </c>
      <c r="C8689" s="5" t="s">
        <v>11</v>
      </c>
      <c r="D8689" s="5" t="s">
        <v>12</v>
      </c>
      <c r="E8689" s="5" t="s">
        <v>13</v>
      </c>
    </row>
    <row r="8690" spans="1:5" x14ac:dyDescent="0.25">
      <c r="A8690" s="5">
        <f>8682</f>
      </c>
      <c r="B8690" s="5" t="s">
        <v>8693</v>
      </c>
      <c r="C8690" s="5" t="s">
        <v>11</v>
      </c>
      <c r="D8690" s="5" t="s">
        <v>12</v>
      </c>
      <c r="E8690" s="5" t="s">
        <v>13</v>
      </c>
    </row>
    <row r="8691" spans="1:5" x14ac:dyDescent="0.25">
      <c r="A8691" s="5">
        <f>8683</f>
      </c>
      <c r="B8691" s="5" t="s">
        <v>8694</v>
      </c>
      <c r="C8691" s="5" t="s">
        <v>11</v>
      </c>
      <c r="D8691" s="5" t="s">
        <v>12</v>
      </c>
      <c r="E8691" s="5" t="s">
        <v>13</v>
      </c>
    </row>
    <row r="8692" spans="1:5" x14ac:dyDescent="0.25">
      <c r="A8692" s="5">
        <f>8684</f>
      </c>
      <c r="B8692" s="5" t="s">
        <v>8695</v>
      </c>
      <c r="C8692" s="5" t="s">
        <v>11</v>
      </c>
      <c r="D8692" s="5" t="s">
        <v>12</v>
      </c>
      <c r="E8692" s="5" t="s">
        <v>13</v>
      </c>
    </row>
    <row r="8693" spans="1:5" x14ac:dyDescent="0.25">
      <c r="A8693" s="5">
        <f>8685</f>
      </c>
      <c r="B8693" s="5" t="s">
        <v>8696</v>
      </c>
      <c r="C8693" s="5" t="s">
        <v>11</v>
      </c>
      <c r="D8693" s="5" t="s">
        <v>12</v>
      </c>
      <c r="E8693" s="5" t="s">
        <v>13</v>
      </c>
    </row>
    <row r="8694" spans="1:5" x14ac:dyDescent="0.25">
      <c r="A8694" s="5">
        <f>8686</f>
      </c>
      <c r="B8694" s="5" t="s">
        <v>8697</v>
      </c>
      <c r="C8694" s="5" t="s">
        <v>11</v>
      </c>
      <c r="D8694" s="5" t="s">
        <v>12</v>
      </c>
      <c r="E8694" s="5" t="s">
        <v>13</v>
      </c>
    </row>
    <row r="8695" spans="1:5" x14ac:dyDescent="0.25">
      <c r="A8695" s="5">
        <f>8687</f>
      </c>
      <c r="B8695" s="5" t="s">
        <v>8698</v>
      </c>
      <c r="C8695" s="5" t="s">
        <v>11</v>
      </c>
      <c r="D8695" s="5" t="s">
        <v>12</v>
      </c>
      <c r="E8695" s="5" t="s">
        <v>13</v>
      </c>
    </row>
    <row r="8696" spans="1:5" x14ac:dyDescent="0.25">
      <c r="A8696" s="5">
        <f>8688</f>
      </c>
      <c r="B8696" s="5" t="s">
        <v>8699</v>
      </c>
      <c r="C8696" s="5" t="s">
        <v>11</v>
      </c>
      <c r="D8696" s="5" t="s">
        <v>12</v>
      </c>
      <c r="E8696" s="5" t="s">
        <v>13</v>
      </c>
    </row>
    <row r="8697" spans="1:5" x14ac:dyDescent="0.25">
      <c r="A8697" s="5">
        <f>8689</f>
      </c>
      <c r="B8697" s="5" t="s">
        <v>8700</v>
      </c>
      <c r="C8697" s="5" t="s">
        <v>11</v>
      </c>
      <c r="D8697" s="5" t="s">
        <v>12</v>
      </c>
      <c r="E8697" s="5" t="s">
        <v>13</v>
      </c>
    </row>
    <row r="8698" spans="1:5" x14ac:dyDescent="0.25">
      <c r="A8698" s="5">
        <f>8690</f>
      </c>
      <c r="B8698" s="5" t="s">
        <v>8701</v>
      </c>
      <c r="C8698" s="5" t="s">
        <v>11</v>
      </c>
      <c r="D8698" s="5" t="s">
        <v>12</v>
      </c>
      <c r="E8698" s="5" t="s">
        <v>13</v>
      </c>
    </row>
    <row r="8699" spans="1:5" x14ac:dyDescent="0.25">
      <c r="A8699" s="5">
        <f>8691</f>
      </c>
      <c r="B8699" s="5" t="s">
        <v>8702</v>
      </c>
      <c r="C8699" s="5" t="s">
        <v>11</v>
      </c>
      <c r="D8699" s="5" t="s">
        <v>12</v>
      </c>
      <c r="E8699" s="5" t="s">
        <v>13</v>
      </c>
    </row>
    <row r="8700" spans="1:5" x14ac:dyDescent="0.25">
      <c r="A8700" s="5">
        <f>8692</f>
      </c>
      <c r="B8700" s="5" t="s">
        <v>8703</v>
      </c>
      <c r="C8700" s="5" t="s">
        <v>11</v>
      </c>
      <c r="D8700" s="5" t="s">
        <v>12</v>
      </c>
      <c r="E8700" s="5" t="s">
        <v>13</v>
      </c>
    </row>
    <row r="8701" spans="1:5" x14ac:dyDescent="0.25">
      <c r="A8701" s="5">
        <f>8693</f>
      </c>
      <c r="B8701" s="5" t="s">
        <v>8704</v>
      </c>
      <c r="C8701" s="5" t="s">
        <v>11</v>
      </c>
      <c r="D8701" s="5" t="s">
        <v>12</v>
      </c>
      <c r="E8701" s="5" t="s">
        <v>13</v>
      </c>
    </row>
    <row r="8702" spans="1:5" x14ac:dyDescent="0.25">
      <c r="A8702" s="5">
        <f>8694</f>
      </c>
      <c r="B8702" s="5" t="s">
        <v>8705</v>
      </c>
      <c r="C8702" s="5" t="s">
        <v>11</v>
      </c>
      <c r="D8702" s="5" t="s">
        <v>12</v>
      </c>
      <c r="E8702" s="5" t="s">
        <v>13</v>
      </c>
    </row>
    <row r="8703" spans="1:5" x14ac:dyDescent="0.25">
      <c r="A8703" s="5">
        <f>8695</f>
      </c>
      <c r="B8703" s="5" t="s">
        <v>8706</v>
      </c>
      <c r="C8703" s="5" t="s">
        <v>11</v>
      </c>
      <c r="D8703" s="5" t="s">
        <v>12</v>
      </c>
      <c r="E8703" s="5" t="s">
        <v>13</v>
      </c>
    </row>
    <row r="8704" spans="1:5" x14ac:dyDescent="0.25">
      <c r="A8704" s="5">
        <f>8696</f>
      </c>
      <c r="B8704" s="5" t="s">
        <v>8707</v>
      </c>
      <c r="C8704" s="5" t="s">
        <v>11</v>
      </c>
      <c r="D8704" s="5" t="s">
        <v>12</v>
      </c>
      <c r="E8704" s="5" t="s">
        <v>13</v>
      </c>
    </row>
    <row r="8705" spans="1:5" x14ac:dyDescent="0.25">
      <c r="A8705" s="5">
        <f>8697</f>
      </c>
      <c r="B8705" s="5" t="s">
        <v>8708</v>
      </c>
      <c r="C8705" s="5" t="s">
        <v>11</v>
      </c>
      <c r="D8705" s="5" t="s">
        <v>12</v>
      </c>
      <c r="E8705" s="5" t="s">
        <v>13</v>
      </c>
    </row>
    <row r="8706" spans="1:5" x14ac:dyDescent="0.25">
      <c r="A8706" s="5">
        <f>8698</f>
      </c>
      <c r="B8706" s="5" t="s">
        <v>8709</v>
      </c>
      <c r="C8706" s="5" t="s">
        <v>11</v>
      </c>
      <c r="D8706" s="5" t="s">
        <v>12</v>
      </c>
      <c r="E8706" s="5" t="s">
        <v>13</v>
      </c>
    </row>
    <row r="8707" spans="1:5" x14ac:dyDescent="0.25">
      <c r="A8707" s="5">
        <f>8699</f>
      </c>
      <c r="B8707" s="5" t="s">
        <v>8710</v>
      </c>
      <c r="C8707" s="5" t="s">
        <v>11</v>
      </c>
      <c r="D8707" s="5" t="s">
        <v>12</v>
      </c>
      <c r="E8707" s="5" t="s">
        <v>13</v>
      </c>
    </row>
    <row r="8708" spans="1:5" x14ac:dyDescent="0.25">
      <c r="A8708" s="5">
        <f>8700</f>
      </c>
      <c r="B8708" s="5" t="s">
        <v>8711</v>
      </c>
      <c r="C8708" s="5" t="s">
        <v>11</v>
      </c>
      <c r="D8708" s="5" t="s">
        <v>12</v>
      </c>
      <c r="E8708" s="5" t="s">
        <v>13</v>
      </c>
    </row>
    <row r="8709" spans="1:5" x14ac:dyDescent="0.25">
      <c r="A8709" s="5">
        <f>8701</f>
      </c>
      <c r="B8709" s="5" t="s">
        <v>8712</v>
      </c>
      <c r="C8709" s="5" t="s">
        <v>11</v>
      </c>
      <c r="D8709" s="5" t="s">
        <v>12</v>
      </c>
      <c r="E8709" s="5" t="s">
        <v>13</v>
      </c>
    </row>
    <row r="8710" spans="1:5" x14ac:dyDescent="0.25">
      <c r="A8710" s="5">
        <f>8702</f>
      </c>
      <c r="B8710" s="5" t="s">
        <v>8713</v>
      </c>
      <c r="C8710" s="5" t="s">
        <v>11</v>
      </c>
      <c r="D8710" s="5" t="s">
        <v>12</v>
      </c>
      <c r="E8710" s="5" t="s">
        <v>13</v>
      </c>
    </row>
    <row r="8711" spans="1:5" x14ac:dyDescent="0.25">
      <c r="A8711" s="5">
        <f>8703</f>
      </c>
      <c r="B8711" s="5" t="s">
        <v>8714</v>
      </c>
      <c r="C8711" s="5" t="s">
        <v>11</v>
      </c>
      <c r="D8711" s="5" t="s">
        <v>12</v>
      </c>
      <c r="E8711" s="5" t="s">
        <v>13</v>
      </c>
    </row>
    <row r="8712" spans="1:5" x14ac:dyDescent="0.25">
      <c r="A8712" s="5">
        <f>8704</f>
      </c>
      <c r="B8712" s="5" t="s">
        <v>8715</v>
      </c>
      <c r="C8712" s="5" t="s">
        <v>11</v>
      </c>
      <c r="D8712" s="5" t="s">
        <v>12</v>
      </c>
      <c r="E8712" s="5" t="s">
        <v>13</v>
      </c>
    </row>
    <row r="8713" spans="1:5" x14ac:dyDescent="0.25">
      <c r="A8713" s="5">
        <f>8705</f>
      </c>
      <c r="B8713" s="5" t="s">
        <v>8716</v>
      </c>
      <c r="C8713" s="5" t="s">
        <v>11</v>
      </c>
      <c r="D8713" s="5" t="s">
        <v>12</v>
      </c>
      <c r="E8713" s="5" t="s">
        <v>13</v>
      </c>
    </row>
    <row r="8714" spans="1:5" x14ac:dyDescent="0.25">
      <c r="A8714" s="5">
        <f>8706</f>
      </c>
      <c r="B8714" s="5" t="s">
        <v>8717</v>
      </c>
      <c r="C8714" s="5" t="s">
        <v>11</v>
      </c>
      <c r="D8714" s="5" t="s">
        <v>12</v>
      </c>
      <c r="E8714" s="5" t="s">
        <v>13</v>
      </c>
    </row>
    <row r="8715" spans="1:5" x14ac:dyDescent="0.25">
      <c r="A8715" s="5">
        <f>8707</f>
      </c>
      <c r="B8715" s="5" t="s">
        <v>8718</v>
      </c>
      <c r="C8715" s="5" t="s">
        <v>11</v>
      </c>
      <c r="D8715" s="5" t="s">
        <v>12</v>
      </c>
      <c r="E8715" s="5" t="s">
        <v>13</v>
      </c>
    </row>
    <row r="8716" spans="1:5" x14ac:dyDescent="0.25">
      <c r="A8716" s="5">
        <f>8708</f>
      </c>
      <c r="B8716" s="5" t="s">
        <v>8719</v>
      </c>
      <c r="C8716" s="5" t="s">
        <v>11</v>
      </c>
      <c r="D8716" s="5" t="s">
        <v>12</v>
      </c>
      <c r="E8716" s="5" t="s">
        <v>13</v>
      </c>
    </row>
    <row r="8717" spans="1:5" x14ac:dyDescent="0.25">
      <c r="A8717" s="5">
        <f>8709</f>
      </c>
      <c r="B8717" s="5" t="s">
        <v>8720</v>
      </c>
      <c r="C8717" s="5" t="s">
        <v>11</v>
      </c>
      <c r="D8717" s="5" t="s">
        <v>12</v>
      </c>
      <c r="E8717" s="5" t="s">
        <v>13</v>
      </c>
    </row>
    <row r="8718" spans="1:5" x14ac:dyDescent="0.25">
      <c r="A8718" s="5">
        <f>8710</f>
      </c>
      <c r="B8718" s="5" t="s">
        <v>8721</v>
      </c>
      <c r="C8718" s="5" t="s">
        <v>11</v>
      </c>
      <c r="D8718" s="5" t="s">
        <v>12</v>
      </c>
      <c r="E8718" s="5" t="s">
        <v>13</v>
      </c>
    </row>
    <row r="8719" spans="1:5" x14ac:dyDescent="0.25">
      <c r="A8719" s="5">
        <f>8711</f>
      </c>
      <c r="B8719" s="5" t="s">
        <v>8722</v>
      </c>
      <c r="C8719" s="5" t="s">
        <v>11</v>
      </c>
      <c r="D8719" s="5" t="s">
        <v>12</v>
      </c>
      <c r="E8719" s="5" t="s">
        <v>13</v>
      </c>
    </row>
    <row r="8720" spans="1:5" x14ac:dyDescent="0.25">
      <c r="A8720" s="5">
        <f>8712</f>
      </c>
      <c r="B8720" s="5" t="s">
        <v>8723</v>
      </c>
      <c r="C8720" s="5" t="s">
        <v>11</v>
      </c>
      <c r="D8720" s="5" t="s">
        <v>12</v>
      </c>
      <c r="E8720" s="5" t="s">
        <v>13</v>
      </c>
    </row>
    <row r="8721" spans="1:5" x14ac:dyDescent="0.25">
      <c r="A8721" s="5">
        <f>8713</f>
      </c>
      <c r="B8721" s="5" t="s">
        <v>8724</v>
      </c>
      <c r="C8721" s="5" t="s">
        <v>11</v>
      </c>
      <c r="D8721" s="5" t="s">
        <v>12</v>
      </c>
      <c r="E8721" s="5" t="s">
        <v>13</v>
      </c>
    </row>
    <row r="8722" spans="1:5" x14ac:dyDescent="0.25">
      <c r="A8722" s="5">
        <f>8714</f>
      </c>
      <c r="B8722" s="5" t="s">
        <v>8725</v>
      </c>
      <c r="C8722" s="5" t="s">
        <v>11</v>
      </c>
      <c r="D8722" s="5" t="s">
        <v>12</v>
      </c>
      <c r="E8722" s="5" t="s">
        <v>13</v>
      </c>
    </row>
    <row r="8723" spans="1:5" x14ac:dyDescent="0.25">
      <c r="A8723" s="5">
        <f>8715</f>
      </c>
      <c r="B8723" s="5" t="s">
        <v>8726</v>
      </c>
      <c r="C8723" s="5" t="s">
        <v>11</v>
      </c>
      <c r="D8723" s="5" t="s">
        <v>12</v>
      </c>
      <c r="E8723" s="5" t="s">
        <v>13</v>
      </c>
    </row>
    <row r="8724" spans="1:5" x14ac:dyDescent="0.25">
      <c r="A8724" s="5">
        <f>8716</f>
      </c>
      <c r="B8724" s="5" t="s">
        <v>8727</v>
      </c>
      <c r="C8724" s="5" t="s">
        <v>11</v>
      </c>
      <c r="D8724" s="5" t="s">
        <v>12</v>
      </c>
      <c r="E8724" s="5" t="s">
        <v>13</v>
      </c>
    </row>
    <row r="8725" spans="1:5" x14ac:dyDescent="0.25">
      <c r="A8725" s="5">
        <f>8717</f>
      </c>
      <c r="B8725" s="5" t="s">
        <v>8728</v>
      </c>
      <c r="C8725" s="5" t="s">
        <v>11</v>
      </c>
      <c r="D8725" s="5" t="s">
        <v>12</v>
      </c>
      <c r="E8725" s="5" t="s">
        <v>13</v>
      </c>
    </row>
    <row r="8726" spans="1:5" x14ac:dyDescent="0.25">
      <c r="A8726" s="5">
        <f>8718</f>
      </c>
      <c r="B8726" s="5" t="s">
        <v>8729</v>
      </c>
      <c r="C8726" s="5" t="s">
        <v>11</v>
      </c>
      <c r="D8726" s="5" t="s">
        <v>12</v>
      </c>
      <c r="E8726" s="5" t="s">
        <v>13</v>
      </c>
    </row>
    <row r="8727" spans="1:5" x14ac:dyDescent="0.25">
      <c r="A8727" s="5">
        <f>8719</f>
      </c>
      <c r="B8727" s="5" t="s">
        <v>8730</v>
      </c>
      <c r="C8727" s="5" t="s">
        <v>11</v>
      </c>
      <c r="D8727" s="5" t="s">
        <v>12</v>
      </c>
      <c r="E8727" s="5" t="s">
        <v>13</v>
      </c>
    </row>
    <row r="8728" spans="1:5" x14ac:dyDescent="0.25">
      <c r="A8728" s="5">
        <f>8720</f>
      </c>
      <c r="B8728" s="5" t="s">
        <v>8731</v>
      </c>
      <c r="C8728" s="5" t="s">
        <v>11</v>
      </c>
      <c r="D8728" s="5" t="s">
        <v>12</v>
      </c>
      <c r="E8728" s="5" t="s">
        <v>13</v>
      </c>
    </row>
    <row r="8729" spans="1:5" x14ac:dyDescent="0.25">
      <c r="A8729" s="5">
        <f>8721</f>
      </c>
      <c r="B8729" s="5" t="s">
        <v>8732</v>
      </c>
      <c r="C8729" s="5" t="s">
        <v>11</v>
      </c>
      <c r="D8729" s="5" t="s">
        <v>12</v>
      </c>
      <c r="E8729" s="5" t="s">
        <v>13</v>
      </c>
    </row>
    <row r="8730" spans="1:5" x14ac:dyDescent="0.25">
      <c r="A8730" s="5">
        <f>8722</f>
      </c>
      <c r="B8730" s="5" t="s">
        <v>8733</v>
      </c>
      <c r="C8730" s="5" t="s">
        <v>11</v>
      </c>
      <c r="D8730" s="5" t="s">
        <v>12</v>
      </c>
      <c r="E8730" s="5" t="s">
        <v>13</v>
      </c>
    </row>
    <row r="8731" spans="1:5" x14ac:dyDescent="0.25">
      <c r="A8731" s="5">
        <f>8723</f>
      </c>
      <c r="B8731" s="5" t="s">
        <v>8734</v>
      </c>
      <c r="C8731" s="5" t="s">
        <v>11</v>
      </c>
      <c r="D8731" s="5" t="s">
        <v>12</v>
      </c>
      <c r="E8731" s="5" t="s">
        <v>13</v>
      </c>
    </row>
    <row r="8732" spans="1:5" x14ac:dyDescent="0.25">
      <c r="A8732" s="5">
        <f>8724</f>
      </c>
      <c r="B8732" s="5" t="s">
        <v>8735</v>
      </c>
      <c r="C8732" s="5" t="s">
        <v>11</v>
      </c>
      <c r="D8732" s="5" t="s">
        <v>12</v>
      </c>
      <c r="E8732" s="5" t="s">
        <v>13</v>
      </c>
    </row>
    <row r="8733" spans="1:5" x14ac:dyDescent="0.25">
      <c r="A8733" s="5">
        <f>8725</f>
      </c>
      <c r="B8733" s="5" t="s">
        <v>8736</v>
      </c>
      <c r="C8733" s="5" t="s">
        <v>11</v>
      </c>
      <c r="D8733" s="5" t="s">
        <v>12</v>
      </c>
      <c r="E8733" s="5" t="s">
        <v>13</v>
      </c>
    </row>
    <row r="8734" spans="1:5" x14ac:dyDescent="0.25">
      <c r="A8734" s="5">
        <f>8726</f>
      </c>
      <c r="B8734" s="5" t="s">
        <v>8737</v>
      </c>
      <c r="C8734" s="5" t="s">
        <v>11</v>
      </c>
      <c r="D8734" s="5" t="s">
        <v>12</v>
      </c>
      <c r="E8734" s="5" t="s">
        <v>13</v>
      </c>
    </row>
    <row r="8735" spans="1:5" x14ac:dyDescent="0.25">
      <c r="A8735" s="5">
        <f>8727</f>
      </c>
      <c r="B8735" s="5" t="s">
        <v>8738</v>
      </c>
      <c r="C8735" s="5" t="s">
        <v>11</v>
      </c>
      <c r="D8735" s="5" t="s">
        <v>12</v>
      </c>
      <c r="E8735" s="5" t="s">
        <v>13</v>
      </c>
    </row>
    <row r="8736" spans="1:5" x14ac:dyDescent="0.25">
      <c r="A8736" s="5">
        <f>8728</f>
      </c>
      <c r="B8736" s="5" t="s">
        <v>8739</v>
      </c>
      <c r="C8736" s="5" t="s">
        <v>11</v>
      </c>
      <c r="D8736" s="5" t="s">
        <v>12</v>
      </c>
      <c r="E8736" s="5" t="s">
        <v>13</v>
      </c>
    </row>
    <row r="8737" spans="1:5" x14ac:dyDescent="0.25">
      <c r="A8737" s="5">
        <f>8729</f>
      </c>
      <c r="B8737" s="5" t="s">
        <v>8740</v>
      </c>
      <c r="C8737" s="5" t="s">
        <v>11</v>
      </c>
      <c r="D8737" s="5" t="s">
        <v>12</v>
      </c>
      <c r="E8737" s="5" t="s">
        <v>13</v>
      </c>
    </row>
    <row r="8738" spans="1:5" x14ac:dyDescent="0.25">
      <c r="A8738" s="5">
        <f>8730</f>
      </c>
      <c r="B8738" s="5" t="s">
        <v>8741</v>
      </c>
      <c r="C8738" s="5" t="s">
        <v>11</v>
      </c>
      <c r="D8738" s="5" t="s">
        <v>12</v>
      </c>
      <c r="E8738" s="5" t="s">
        <v>13</v>
      </c>
    </row>
    <row r="8739" spans="1:5" x14ac:dyDescent="0.25">
      <c r="A8739" s="5">
        <f>8731</f>
      </c>
      <c r="B8739" s="5" t="s">
        <v>8742</v>
      </c>
      <c r="C8739" s="5" t="s">
        <v>11</v>
      </c>
      <c r="D8739" s="5" t="s">
        <v>12</v>
      </c>
      <c r="E8739" s="5" t="s">
        <v>13</v>
      </c>
    </row>
    <row r="8740" spans="1:5" x14ac:dyDescent="0.25">
      <c r="A8740" s="5">
        <f>8732</f>
      </c>
      <c r="B8740" s="5" t="s">
        <v>8743</v>
      </c>
      <c r="C8740" s="5" t="s">
        <v>11</v>
      </c>
      <c r="D8740" s="5" t="s">
        <v>12</v>
      </c>
      <c r="E8740" s="5" t="s">
        <v>13</v>
      </c>
    </row>
    <row r="8741" spans="1:5" x14ac:dyDescent="0.25">
      <c r="A8741" s="5">
        <f>8733</f>
      </c>
      <c r="B8741" s="5" t="s">
        <v>8744</v>
      </c>
      <c r="C8741" s="5" t="s">
        <v>11</v>
      </c>
      <c r="D8741" s="5" t="s">
        <v>12</v>
      </c>
      <c r="E8741" s="5" t="s">
        <v>13</v>
      </c>
    </row>
    <row r="8742" spans="1:5" x14ac:dyDescent="0.25">
      <c r="A8742" s="5">
        <f>8734</f>
      </c>
      <c r="B8742" s="5" t="s">
        <v>8745</v>
      </c>
      <c r="C8742" s="5" t="s">
        <v>11</v>
      </c>
      <c r="D8742" s="5" t="s">
        <v>12</v>
      </c>
      <c r="E8742" s="5" t="s">
        <v>13</v>
      </c>
    </row>
    <row r="8743" spans="1:5" x14ac:dyDescent="0.25">
      <c r="A8743" s="5">
        <f>8735</f>
      </c>
      <c r="B8743" s="5" t="s">
        <v>8746</v>
      </c>
      <c r="C8743" s="5" t="s">
        <v>11</v>
      </c>
      <c r="D8743" s="5" t="s">
        <v>12</v>
      </c>
      <c r="E8743" s="5" t="s">
        <v>13</v>
      </c>
    </row>
    <row r="8744" spans="1:5" x14ac:dyDescent="0.25">
      <c r="A8744" s="5">
        <f>8736</f>
      </c>
      <c r="B8744" s="5" t="s">
        <v>8747</v>
      </c>
      <c r="C8744" s="5" t="s">
        <v>11</v>
      </c>
      <c r="D8744" s="5" t="s">
        <v>12</v>
      </c>
      <c r="E8744" s="5" t="s">
        <v>13</v>
      </c>
    </row>
    <row r="8745" spans="1:5" x14ac:dyDescent="0.25">
      <c r="A8745" s="5">
        <f>8737</f>
      </c>
      <c r="B8745" s="5" t="s">
        <v>8748</v>
      </c>
      <c r="C8745" s="5" t="s">
        <v>11</v>
      </c>
      <c r="D8745" s="5" t="s">
        <v>12</v>
      </c>
      <c r="E8745" s="5" t="s">
        <v>13</v>
      </c>
    </row>
    <row r="8746" spans="1:5" x14ac:dyDescent="0.25">
      <c r="A8746" s="5">
        <f>8738</f>
      </c>
      <c r="B8746" s="5" t="s">
        <v>8749</v>
      </c>
      <c r="C8746" s="5" t="s">
        <v>11</v>
      </c>
      <c r="D8746" s="5" t="s">
        <v>12</v>
      </c>
      <c r="E8746" s="5" t="s">
        <v>13</v>
      </c>
    </row>
    <row r="8747" spans="1:5" x14ac:dyDescent="0.25">
      <c r="A8747" s="5">
        <f>8739</f>
      </c>
      <c r="B8747" s="5" t="s">
        <v>8750</v>
      </c>
      <c r="C8747" s="5" t="s">
        <v>11</v>
      </c>
      <c r="D8747" s="5" t="s">
        <v>12</v>
      </c>
      <c r="E8747" s="5" t="s">
        <v>13</v>
      </c>
    </row>
    <row r="8748" spans="1:5" x14ac:dyDescent="0.25">
      <c r="A8748" s="5">
        <f>8740</f>
      </c>
      <c r="B8748" s="5" t="s">
        <v>8751</v>
      </c>
      <c r="C8748" s="5" t="s">
        <v>11</v>
      </c>
      <c r="D8748" s="5" t="s">
        <v>12</v>
      </c>
      <c r="E8748" s="5" t="s">
        <v>13</v>
      </c>
    </row>
    <row r="8749" spans="1:5" x14ac:dyDescent="0.25">
      <c r="A8749" s="5">
        <f>8741</f>
      </c>
      <c r="B8749" s="5" t="s">
        <v>8752</v>
      </c>
      <c r="C8749" s="5" t="s">
        <v>11</v>
      </c>
      <c r="D8749" s="5" t="s">
        <v>12</v>
      </c>
      <c r="E8749" s="5" t="s">
        <v>13</v>
      </c>
    </row>
    <row r="8750" spans="1:5" x14ac:dyDescent="0.25">
      <c r="A8750" s="5">
        <f>8742</f>
      </c>
      <c r="B8750" s="5" t="s">
        <v>8753</v>
      </c>
      <c r="C8750" s="5" t="s">
        <v>11</v>
      </c>
      <c r="D8750" s="5" t="s">
        <v>12</v>
      </c>
      <c r="E8750" s="5" t="s">
        <v>13</v>
      </c>
    </row>
    <row r="8751" spans="1:5" x14ac:dyDescent="0.25">
      <c r="A8751" s="5">
        <f>8743</f>
      </c>
      <c r="B8751" s="5" t="s">
        <v>8754</v>
      </c>
      <c r="C8751" s="5" t="s">
        <v>11</v>
      </c>
      <c r="D8751" s="5" t="s">
        <v>12</v>
      </c>
      <c r="E8751" s="5" t="s">
        <v>13</v>
      </c>
    </row>
    <row r="8752" spans="1:5" x14ac:dyDescent="0.25">
      <c r="A8752" s="5">
        <f>8744</f>
      </c>
      <c r="B8752" s="5" t="s">
        <v>8755</v>
      </c>
      <c r="C8752" s="5" t="s">
        <v>11</v>
      </c>
      <c r="D8752" s="5" t="s">
        <v>12</v>
      </c>
      <c r="E8752" s="5" t="s">
        <v>13</v>
      </c>
    </row>
    <row r="8753" spans="1:5" x14ac:dyDescent="0.25">
      <c r="A8753" s="5">
        <f>8745</f>
      </c>
      <c r="B8753" s="5" t="s">
        <v>8756</v>
      </c>
      <c r="C8753" s="5" t="s">
        <v>11</v>
      </c>
      <c r="D8753" s="5" t="s">
        <v>12</v>
      </c>
      <c r="E8753" s="5" t="s">
        <v>13</v>
      </c>
    </row>
    <row r="8754" spans="1:5" x14ac:dyDescent="0.25">
      <c r="A8754" s="5">
        <f>8746</f>
      </c>
      <c r="B8754" s="5" t="s">
        <v>8757</v>
      </c>
      <c r="C8754" s="5" t="s">
        <v>11</v>
      </c>
      <c r="D8754" s="5" t="s">
        <v>12</v>
      </c>
      <c r="E8754" s="5" t="s">
        <v>13</v>
      </c>
    </row>
    <row r="8755" spans="1:5" x14ac:dyDescent="0.25">
      <c r="A8755" s="5">
        <f>8747</f>
      </c>
      <c r="B8755" s="5" t="s">
        <v>8758</v>
      </c>
      <c r="C8755" s="5" t="s">
        <v>11</v>
      </c>
      <c r="D8755" s="5" t="s">
        <v>12</v>
      </c>
      <c r="E8755" s="5" t="s">
        <v>13</v>
      </c>
    </row>
    <row r="8756" spans="1:5" x14ac:dyDescent="0.25">
      <c r="A8756" s="5">
        <f>8748</f>
      </c>
      <c r="B8756" s="5" t="s">
        <v>8759</v>
      </c>
      <c r="C8756" s="5" t="s">
        <v>11</v>
      </c>
      <c r="D8756" s="5" t="s">
        <v>12</v>
      </c>
      <c r="E8756" s="5" t="s">
        <v>13</v>
      </c>
    </row>
    <row r="8757" spans="1:5" x14ac:dyDescent="0.25">
      <c r="A8757" s="5">
        <f>8749</f>
      </c>
      <c r="B8757" s="5" t="s">
        <v>8760</v>
      </c>
      <c r="C8757" s="5" t="s">
        <v>11</v>
      </c>
      <c r="D8757" s="5" t="s">
        <v>12</v>
      </c>
      <c r="E8757" s="5" t="s">
        <v>13</v>
      </c>
    </row>
    <row r="8758" spans="1:5" x14ac:dyDescent="0.25">
      <c r="A8758" s="5">
        <f>8750</f>
      </c>
      <c r="B8758" s="5" t="s">
        <v>8761</v>
      </c>
      <c r="C8758" s="5" t="s">
        <v>11</v>
      </c>
      <c r="D8758" s="5" t="s">
        <v>12</v>
      </c>
      <c r="E8758" s="5" t="s">
        <v>13</v>
      </c>
    </row>
    <row r="8759" spans="1:5" x14ac:dyDescent="0.25">
      <c r="A8759" s="5">
        <f>8751</f>
      </c>
      <c r="B8759" s="5" t="s">
        <v>8762</v>
      </c>
      <c r="C8759" s="5" t="s">
        <v>11</v>
      </c>
      <c r="D8759" s="5" t="s">
        <v>12</v>
      </c>
      <c r="E8759" s="5" t="s">
        <v>13</v>
      </c>
    </row>
    <row r="8760" spans="1:5" x14ac:dyDescent="0.25">
      <c r="A8760" s="5">
        <f>8752</f>
      </c>
      <c r="B8760" s="5" t="s">
        <v>8763</v>
      </c>
      <c r="C8760" s="5" t="s">
        <v>11</v>
      </c>
      <c r="D8760" s="5" t="s">
        <v>12</v>
      </c>
      <c r="E8760" s="5" t="s">
        <v>13</v>
      </c>
    </row>
    <row r="8761" spans="1:5" x14ac:dyDescent="0.25">
      <c r="A8761" s="5">
        <f>8753</f>
      </c>
      <c r="B8761" s="5" t="s">
        <v>8764</v>
      </c>
      <c r="C8761" s="5" t="s">
        <v>11</v>
      </c>
      <c r="D8761" s="5" t="s">
        <v>12</v>
      </c>
      <c r="E8761" s="5" t="s">
        <v>13</v>
      </c>
    </row>
    <row r="8762" spans="1:5" x14ac:dyDescent="0.25">
      <c r="A8762" s="5">
        <f>8754</f>
      </c>
      <c r="B8762" s="5" t="s">
        <v>8765</v>
      </c>
      <c r="C8762" s="5" t="s">
        <v>11</v>
      </c>
      <c r="D8762" s="5" t="s">
        <v>12</v>
      </c>
      <c r="E8762" s="5" t="s">
        <v>13</v>
      </c>
    </row>
    <row r="8763" spans="1:5" x14ac:dyDescent="0.25">
      <c r="A8763" s="5">
        <f>8755</f>
      </c>
      <c r="B8763" s="5" t="s">
        <v>8766</v>
      </c>
      <c r="C8763" s="5" t="s">
        <v>11</v>
      </c>
      <c r="D8763" s="5" t="s">
        <v>12</v>
      </c>
      <c r="E8763" s="5" t="s">
        <v>13</v>
      </c>
    </row>
    <row r="8764" spans="1:5" x14ac:dyDescent="0.25">
      <c r="A8764" s="5">
        <f>8756</f>
      </c>
      <c r="B8764" s="5" t="s">
        <v>8767</v>
      </c>
      <c r="C8764" s="5" t="s">
        <v>11</v>
      </c>
      <c r="D8764" s="5" t="s">
        <v>12</v>
      </c>
      <c r="E8764" s="5" t="s">
        <v>13</v>
      </c>
    </row>
    <row r="8765" spans="1:5" x14ac:dyDescent="0.25">
      <c r="A8765" s="5">
        <f>8757</f>
      </c>
      <c r="B8765" s="5" t="s">
        <v>8768</v>
      </c>
      <c r="C8765" s="5" t="s">
        <v>11</v>
      </c>
      <c r="D8765" s="5" t="s">
        <v>12</v>
      </c>
      <c r="E8765" s="5" t="s">
        <v>13</v>
      </c>
    </row>
    <row r="8766" spans="1:5" x14ac:dyDescent="0.25">
      <c r="A8766" s="5">
        <f>8758</f>
      </c>
      <c r="B8766" s="5" t="s">
        <v>8769</v>
      </c>
      <c r="C8766" s="5" t="s">
        <v>11</v>
      </c>
      <c r="D8766" s="5" t="s">
        <v>12</v>
      </c>
      <c r="E8766" s="5" t="s">
        <v>13</v>
      </c>
    </row>
    <row r="8767" spans="1:5" x14ac:dyDescent="0.25">
      <c r="A8767" s="5">
        <f>8759</f>
      </c>
      <c r="B8767" s="5" t="s">
        <v>8770</v>
      </c>
      <c r="C8767" s="5" t="s">
        <v>11</v>
      </c>
      <c r="D8767" s="5" t="s">
        <v>12</v>
      </c>
      <c r="E8767" s="5" t="s">
        <v>13</v>
      </c>
    </row>
    <row r="8768" spans="1:5" x14ac:dyDescent="0.25">
      <c r="A8768" s="5">
        <f>8760</f>
      </c>
      <c r="B8768" s="5" t="s">
        <v>8771</v>
      </c>
      <c r="C8768" s="5" t="s">
        <v>11</v>
      </c>
      <c r="D8768" s="5" t="s">
        <v>12</v>
      </c>
      <c r="E8768" s="5" t="s">
        <v>13</v>
      </c>
    </row>
    <row r="8769" spans="1:5" x14ac:dyDescent="0.25">
      <c r="A8769" s="5">
        <f>8761</f>
      </c>
      <c r="B8769" s="5" t="s">
        <v>8772</v>
      </c>
      <c r="C8769" s="5" t="s">
        <v>11</v>
      </c>
      <c r="D8769" s="5" t="s">
        <v>12</v>
      </c>
      <c r="E8769" s="5" t="s">
        <v>13</v>
      </c>
    </row>
    <row r="8770" spans="1:5" x14ac:dyDescent="0.25">
      <c r="A8770" s="5">
        <f>8762</f>
      </c>
      <c r="B8770" s="5" t="s">
        <v>8773</v>
      </c>
      <c r="C8770" s="5" t="s">
        <v>11</v>
      </c>
      <c r="D8770" s="5" t="s">
        <v>12</v>
      </c>
      <c r="E8770" s="5" t="s">
        <v>13</v>
      </c>
    </row>
    <row r="8771" spans="1:5" x14ac:dyDescent="0.25">
      <c r="A8771" s="5">
        <f>8763</f>
      </c>
      <c r="B8771" s="5" t="s">
        <v>8774</v>
      </c>
      <c r="C8771" s="5" t="s">
        <v>11</v>
      </c>
      <c r="D8771" s="5" t="s">
        <v>12</v>
      </c>
      <c r="E8771" s="5" t="s">
        <v>13</v>
      </c>
    </row>
    <row r="8772" spans="1:5" x14ac:dyDescent="0.25">
      <c r="A8772" s="5">
        <f>8764</f>
      </c>
      <c r="B8772" s="5" t="s">
        <v>8775</v>
      </c>
      <c r="C8772" s="5" t="s">
        <v>11</v>
      </c>
      <c r="D8772" s="5" t="s">
        <v>12</v>
      </c>
      <c r="E8772" s="5" t="s">
        <v>13</v>
      </c>
    </row>
    <row r="8773" spans="1:5" x14ac:dyDescent="0.25">
      <c r="A8773" s="5">
        <f>8765</f>
      </c>
      <c r="B8773" s="5" t="s">
        <v>8776</v>
      </c>
      <c r="C8773" s="5" t="s">
        <v>11</v>
      </c>
      <c r="D8773" s="5" t="s">
        <v>12</v>
      </c>
      <c r="E8773" s="5" t="s">
        <v>13</v>
      </c>
    </row>
    <row r="8774" spans="1:5" x14ac:dyDescent="0.25">
      <c r="A8774" s="5">
        <f>8766</f>
      </c>
      <c r="B8774" s="5" t="s">
        <v>8777</v>
      </c>
      <c r="C8774" s="5" t="s">
        <v>11</v>
      </c>
      <c r="D8774" s="5" t="s">
        <v>12</v>
      </c>
      <c r="E8774" s="5" t="s">
        <v>13</v>
      </c>
    </row>
    <row r="8775" spans="1:5" x14ac:dyDescent="0.25">
      <c r="A8775" s="5">
        <f>8767</f>
      </c>
      <c r="B8775" s="5" t="s">
        <v>8778</v>
      </c>
      <c r="C8775" s="5" t="s">
        <v>11</v>
      </c>
      <c r="D8775" s="5" t="s">
        <v>12</v>
      </c>
      <c r="E8775" s="5" t="s">
        <v>13</v>
      </c>
    </row>
    <row r="8776" spans="1:5" x14ac:dyDescent="0.25">
      <c r="A8776" s="5">
        <f>8768</f>
      </c>
      <c r="B8776" s="5" t="s">
        <v>8779</v>
      </c>
      <c r="C8776" s="5" t="s">
        <v>11</v>
      </c>
      <c r="D8776" s="5" t="s">
        <v>12</v>
      </c>
      <c r="E8776" s="5" t="s">
        <v>13</v>
      </c>
    </row>
    <row r="8777" spans="1:5" x14ac:dyDescent="0.25">
      <c r="A8777" s="5">
        <f>8769</f>
      </c>
      <c r="B8777" s="5" t="s">
        <v>8780</v>
      </c>
      <c r="C8777" s="5" t="s">
        <v>11</v>
      </c>
      <c r="D8777" s="5" t="s">
        <v>12</v>
      </c>
      <c r="E8777" s="5" t="s">
        <v>13</v>
      </c>
    </row>
    <row r="8778" spans="1:5" x14ac:dyDescent="0.25">
      <c r="A8778" s="5">
        <f>8770</f>
      </c>
      <c r="B8778" s="5" t="s">
        <v>8781</v>
      </c>
      <c r="C8778" s="5" t="s">
        <v>11</v>
      </c>
      <c r="D8778" s="5" t="s">
        <v>12</v>
      </c>
      <c r="E8778" s="5" t="s">
        <v>13</v>
      </c>
    </row>
    <row r="8779" spans="1:5" x14ac:dyDescent="0.25">
      <c r="A8779" s="5">
        <f>8771</f>
      </c>
      <c r="B8779" s="5" t="s">
        <v>8782</v>
      </c>
      <c r="C8779" s="5" t="s">
        <v>11</v>
      </c>
      <c r="D8779" s="5" t="s">
        <v>12</v>
      </c>
      <c r="E8779" s="5" t="s">
        <v>13</v>
      </c>
    </row>
    <row r="8780" spans="1:5" x14ac:dyDescent="0.25">
      <c r="A8780" s="5">
        <f>8772</f>
      </c>
      <c r="B8780" s="5" t="s">
        <v>8783</v>
      </c>
      <c r="C8780" s="5" t="s">
        <v>11</v>
      </c>
      <c r="D8780" s="5" t="s">
        <v>12</v>
      </c>
      <c r="E8780" s="5" t="s">
        <v>13</v>
      </c>
    </row>
    <row r="8781" spans="1:5" x14ac:dyDescent="0.25">
      <c r="A8781" s="5">
        <f>8773</f>
      </c>
      <c r="B8781" s="5" t="s">
        <v>8784</v>
      </c>
      <c r="C8781" s="5" t="s">
        <v>11</v>
      </c>
      <c r="D8781" s="5" t="s">
        <v>12</v>
      </c>
      <c r="E8781" s="5" t="s">
        <v>13</v>
      </c>
    </row>
    <row r="8782" spans="1:5" x14ac:dyDescent="0.25">
      <c r="A8782" s="5">
        <f>8774</f>
      </c>
      <c r="B8782" s="5" t="s">
        <v>8785</v>
      </c>
      <c r="C8782" s="5" t="s">
        <v>11</v>
      </c>
      <c r="D8782" s="5" t="s">
        <v>12</v>
      </c>
      <c r="E8782" s="5" t="s">
        <v>13</v>
      </c>
    </row>
    <row r="8783" spans="1:5" x14ac:dyDescent="0.25">
      <c r="A8783" s="5">
        <f>8775</f>
      </c>
      <c r="B8783" s="5" t="s">
        <v>8786</v>
      </c>
      <c r="C8783" s="5" t="s">
        <v>11</v>
      </c>
      <c r="D8783" s="5" t="s">
        <v>12</v>
      </c>
      <c r="E8783" s="5" t="s">
        <v>13</v>
      </c>
    </row>
    <row r="8784" spans="1:5" x14ac:dyDescent="0.25">
      <c r="A8784" s="5">
        <f>8776</f>
      </c>
      <c r="B8784" s="5" t="s">
        <v>8787</v>
      </c>
      <c r="C8784" s="5" t="s">
        <v>11</v>
      </c>
      <c r="D8784" s="5" t="s">
        <v>12</v>
      </c>
      <c r="E8784" s="5" t="s">
        <v>13</v>
      </c>
    </row>
    <row r="8785" spans="1:5" x14ac:dyDescent="0.25">
      <c r="A8785" s="5">
        <f>8777</f>
      </c>
      <c r="B8785" s="5" t="s">
        <v>8788</v>
      </c>
      <c r="C8785" s="5" t="s">
        <v>11</v>
      </c>
      <c r="D8785" s="5" t="s">
        <v>12</v>
      </c>
      <c r="E8785" s="5" t="s">
        <v>13</v>
      </c>
    </row>
    <row r="8786" spans="1:5" x14ac:dyDescent="0.25">
      <c r="A8786" s="5">
        <f>8778</f>
      </c>
      <c r="B8786" s="5" t="s">
        <v>8789</v>
      </c>
      <c r="C8786" s="5" t="s">
        <v>11</v>
      </c>
      <c r="D8786" s="5" t="s">
        <v>12</v>
      </c>
      <c r="E8786" s="5" t="s">
        <v>13</v>
      </c>
    </row>
    <row r="8787" spans="1:5" x14ac:dyDescent="0.25">
      <c r="A8787" s="5">
        <f>8779</f>
      </c>
      <c r="B8787" s="5" t="s">
        <v>8790</v>
      </c>
      <c r="C8787" s="5" t="s">
        <v>11</v>
      </c>
      <c r="D8787" s="5" t="s">
        <v>12</v>
      </c>
      <c r="E8787" s="5" t="s">
        <v>13</v>
      </c>
    </row>
    <row r="8788" spans="1:5" x14ac:dyDescent="0.25">
      <c r="A8788" s="5">
        <f>8780</f>
      </c>
      <c r="B8788" s="5" t="s">
        <v>8791</v>
      </c>
      <c r="C8788" s="5" t="s">
        <v>11</v>
      </c>
      <c r="D8788" s="5" t="s">
        <v>12</v>
      </c>
      <c r="E8788" s="5" t="s">
        <v>13</v>
      </c>
    </row>
    <row r="8789" spans="1:5" x14ac:dyDescent="0.25">
      <c r="A8789" s="5">
        <f>8781</f>
      </c>
      <c r="B8789" s="5" t="s">
        <v>8792</v>
      </c>
      <c r="C8789" s="5" t="s">
        <v>11</v>
      </c>
      <c r="D8789" s="5" t="s">
        <v>12</v>
      </c>
      <c r="E8789" s="5" t="s">
        <v>13</v>
      </c>
    </row>
    <row r="8790" spans="1:5" x14ac:dyDescent="0.25">
      <c r="A8790" s="5">
        <f>8782</f>
      </c>
      <c r="B8790" s="5" t="s">
        <v>8793</v>
      </c>
      <c r="C8790" s="5" t="s">
        <v>11</v>
      </c>
      <c r="D8790" s="5" t="s">
        <v>12</v>
      </c>
      <c r="E8790" s="5" t="s">
        <v>13</v>
      </c>
    </row>
    <row r="8791" spans="1:5" x14ac:dyDescent="0.25">
      <c r="A8791" s="5">
        <f>8783</f>
      </c>
      <c r="B8791" s="5" t="s">
        <v>8794</v>
      </c>
      <c r="C8791" s="5" t="s">
        <v>11</v>
      </c>
      <c r="D8791" s="5" t="s">
        <v>12</v>
      </c>
      <c r="E8791" s="5" t="s">
        <v>13</v>
      </c>
    </row>
    <row r="8792" spans="1:5" x14ac:dyDescent="0.25">
      <c r="A8792" s="5">
        <f>8784</f>
      </c>
      <c r="B8792" s="5" t="s">
        <v>8795</v>
      </c>
      <c r="C8792" s="5" t="s">
        <v>11</v>
      </c>
      <c r="D8792" s="5" t="s">
        <v>12</v>
      </c>
      <c r="E8792" s="5" t="s">
        <v>13</v>
      </c>
    </row>
    <row r="8793" spans="1:5" x14ac:dyDescent="0.25">
      <c r="A8793" s="5">
        <f>8785</f>
      </c>
      <c r="B8793" s="5" t="s">
        <v>8796</v>
      </c>
      <c r="C8793" s="5" t="s">
        <v>11</v>
      </c>
      <c r="D8793" s="5" t="s">
        <v>12</v>
      </c>
      <c r="E8793" s="5" t="s">
        <v>13</v>
      </c>
    </row>
    <row r="8794" spans="1:5" x14ac:dyDescent="0.25">
      <c r="A8794" s="5">
        <f>8786</f>
      </c>
      <c r="B8794" s="5" t="s">
        <v>8797</v>
      </c>
      <c r="C8794" s="5" t="s">
        <v>11</v>
      </c>
      <c r="D8794" s="5" t="s">
        <v>12</v>
      </c>
      <c r="E8794" s="5" t="s">
        <v>13</v>
      </c>
    </row>
    <row r="8795" spans="1:5" x14ac:dyDescent="0.25">
      <c r="A8795" s="5">
        <f>8787</f>
      </c>
      <c r="B8795" s="5" t="s">
        <v>8798</v>
      </c>
      <c r="C8795" s="5" t="s">
        <v>11</v>
      </c>
      <c r="D8795" s="5" t="s">
        <v>12</v>
      </c>
      <c r="E8795" s="5" t="s">
        <v>13</v>
      </c>
    </row>
    <row r="8796" spans="1:5" x14ac:dyDescent="0.25">
      <c r="A8796" s="5">
        <f>8788</f>
      </c>
      <c r="B8796" s="5" t="s">
        <v>8799</v>
      </c>
      <c r="C8796" s="5" t="s">
        <v>11</v>
      </c>
      <c r="D8796" s="5" t="s">
        <v>12</v>
      </c>
      <c r="E8796" s="5" t="s">
        <v>13</v>
      </c>
    </row>
    <row r="8797" spans="1:5" x14ac:dyDescent="0.25">
      <c r="A8797" s="5">
        <f>8789</f>
      </c>
      <c r="B8797" s="5" t="s">
        <v>8800</v>
      </c>
      <c r="C8797" s="5" t="s">
        <v>11</v>
      </c>
      <c r="D8797" s="5" t="s">
        <v>12</v>
      </c>
      <c r="E8797" s="5" t="s">
        <v>13</v>
      </c>
    </row>
    <row r="8798" spans="1:5" x14ac:dyDescent="0.25">
      <c r="A8798" s="5">
        <f>8790</f>
      </c>
      <c r="B8798" s="5" t="s">
        <v>8801</v>
      </c>
      <c r="C8798" s="5" t="s">
        <v>11</v>
      </c>
      <c r="D8798" s="5" t="s">
        <v>12</v>
      </c>
      <c r="E8798" s="5" t="s">
        <v>13</v>
      </c>
    </row>
    <row r="8799" spans="1:5" x14ac:dyDescent="0.25">
      <c r="A8799" s="5">
        <f>8791</f>
      </c>
      <c r="B8799" s="5" t="s">
        <v>8802</v>
      </c>
      <c r="C8799" s="5" t="s">
        <v>11</v>
      </c>
      <c r="D8799" s="5" t="s">
        <v>12</v>
      </c>
      <c r="E8799" s="5" t="s">
        <v>13</v>
      </c>
    </row>
    <row r="8800" spans="1:5" x14ac:dyDescent="0.25">
      <c r="A8800" s="5">
        <f>8792</f>
      </c>
      <c r="B8800" s="5" t="s">
        <v>8803</v>
      </c>
      <c r="C8800" s="5" t="s">
        <v>11</v>
      </c>
      <c r="D8800" s="5" t="s">
        <v>12</v>
      </c>
      <c r="E8800" s="5" t="s">
        <v>13</v>
      </c>
    </row>
    <row r="8801" spans="1:5" x14ac:dyDescent="0.25">
      <c r="A8801" s="5">
        <f>8793</f>
      </c>
      <c r="B8801" s="5" t="s">
        <v>8804</v>
      </c>
      <c r="C8801" s="5" t="s">
        <v>11</v>
      </c>
      <c r="D8801" s="5" t="s">
        <v>12</v>
      </c>
      <c r="E8801" s="5" t="s">
        <v>13</v>
      </c>
    </row>
    <row r="8802" spans="1:5" x14ac:dyDescent="0.25">
      <c r="A8802" s="5">
        <f>8794</f>
      </c>
      <c r="B8802" s="5" t="s">
        <v>8805</v>
      </c>
      <c r="C8802" s="5" t="s">
        <v>11</v>
      </c>
      <c r="D8802" s="5" t="s">
        <v>12</v>
      </c>
      <c r="E8802" s="5" t="s">
        <v>13</v>
      </c>
    </row>
    <row r="8803" spans="1:5" x14ac:dyDescent="0.25">
      <c r="A8803" s="5">
        <f>8795</f>
      </c>
      <c r="B8803" s="5" t="s">
        <v>8806</v>
      </c>
      <c r="C8803" s="5" t="s">
        <v>11</v>
      </c>
      <c r="D8803" s="5" t="s">
        <v>12</v>
      </c>
      <c r="E8803" s="5" t="s">
        <v>13</v>
      </c>
    </row>
    <row r="8804" spans="1:5" x14ac:dyDescent="0.25">
      <c r="A8804" s="5">
        <f>8796</f>
      </c>
      <c r="B8804" s="5" t="s">
        <v>8807</v>
      </c>
      <c r="C8804" s="5" t="s">
        <v>11</v>
      </c>
      <c r="D8804" s="5" t="s">
        <v>12</v>
      </c>
      <c r="E8804" s="5" t="s">
        <v>13</v>
      </c>
    </row>
    <row r="8805" spans="1:5" x14ac:dyDescent="0.25">
      <c r="A8805" s="5">
        <f>8797</f>
      </c>
      <c r="B8805" s="5" t="s">
        <v>8808</v>
      </c>
      <c r="C8805" s="5" t="s">
        <v>11</v>
      </c>
      <c r="D8805" s="5" t="s">
        <v>12</v>
      </c>
      <c r="E8805" s="5" t="s">
        <v>13</v>
      </c>
    </row>
    <row r="8806" spans="1:5" x14ac:dyDescent="0.25">
      <c r="A8806" s="5">
        <f>8798</f>
      </c>
      <c r="B8806" s="5" t="s">
        <v>8809</v>
      </c>
      <c r="C8806" s="5" t="s">
        <v>11</v>
      </c>
      <c r="D8806" s="5" t="s">
        <v>12</v>
      </c>
      <c r="E8806" s="5" t="s">
        <v>13</v>
      </c>
    </row>
    <row r="8807" spans="1:5" x14ac:dyDescent="0.25">
      <c r="A8807" s="5">
        <f>8799</f>
      </c>
      <c r="B8807" s="5" t="s">
        <v>8810</v>
      </c>
      <c r="C8807" s="5" t="s">
        <v>11</v>
      </c>
      <c r="D8807" s="5" t="s">
        <v>12</v>
      </c>
      <c r="E8807" s="5" t="s">
        <v>13</v>
      </c>
    </row>
    <row r="8808" spans="1:5" x14ac:dyDescent="0.25">
      <c r="A8808" s="5">
        <f>8800</f>
      </c>
      <c r="B8808" s="5" t="s">
        <v>8811</v>
      </c>
      <c r="C8808" s="5" t="s">
        <v>11</v>
      </c>
      <c r="D8808" s="5" t="s">
        <v>12</v>
      </c>
      <c r="E8808" s="5" t="s">
        <v>13</v>
      </c>
    </row>
    <row r="8809" spans="1:5" x14ac:dyDescent="0.25">
      <c r="A8809" s="5">
        <f>8801</f>
      </c>
      <c r="B8809" s="5" t="s">
        <v>8812</v>
      </c>
      <c r="C8809" s="5" t="s">
        <v>11</v>
      </c>
      <c r="D8809" s="5" t="s">
        <v>12</v>
      </c>
      <c r="E8809" s="5" t="s">
        <v>13</v>
      </c>
    </row>
    <row r="8810" spans="1:5" x14ac:dyDescent="0.25">
      <c r="A8810" s="5">
        <f>8802</f>
      </c>
      <c r="B8810" s="5" t="s">
        <v>8813</v>
      </c>
      <c r="C8810" s="5" t="s">
        <v>11</v>
      </c>
      <c r="D8810" s="5" t="s">
        <v>12</v>
      </c>
      <c r="E8810" s="5" t="s">
        <v>13</v>
      </c>
    </row>
    <row r="8811" spans="1:5" x14ac:dyDescent="0.25">
      <c r="A8811" s="5">
        <f>8803</f>
      </c>
      <c r="B8811" s="5" t="s">
        <v>8814</v>
      </c>
      <c r="C8811" s="5" t="s">
        <v>11</v>
      </c>
      <c r="D8811" s="5" t="s">
        <v>12</v>
      </c>
      <c r="E8811" s="5" t="s">
        <v>13</v>
      </c>
    </row>
    <row r="8812" spans="1:5" x14ac:dyDescent="0.25">
      <c r="A8812" s="5">
        <f>8804</f>
      </c>
      <c r="B8812" s="5" t="s">
        <v>8815</v>
      </c>
      <c r="C8812" s="5" t="s">
        <v>11</v>
      </c>
      <c r="D8812" s="5" t="s">
        <v>12</v>
      </c>
      <c r="E8812" s="5" t="s">
        <v>13</v>
      </c>
    </row>
    <row r="8813" spans="1:5" x14ac:dyDescent="0.25">
      <c r="A8813" s="5">
        <f>8805</f>
      </c>
      <c r="B8813" s="5" t="s">
        <v>8816</v>
      </c>
      <c r="C8813" s="5" t="s">
        <v>11</v>
      </c>
      <c r="D8813" s="5" t="s">
        <v>12</v>
      </c>
      <c r="E8813" s="5" t="s">
        <v>13</v>
      </c>
    </row>
    <row r="8814" spans="1:5" x14ac:dyDescent="0.25">
      <c r="A8814" s="5">
        <f>8806</f>
      </c>
      <c r="B8814" s="5" t="s">
        <v>8817</v>
      </c>
      <c r="C8814" s="5" t="s">
        <v>11</v>
      </c>
      <c r="D8814" s="5" t="s">
        <v>12</v>
      </c>
      <c r="E8814" s="5" t="s">
        <v>13</v>
      </c>
    </row>
    <row r="8815" spans="1:5" x14ac:dyDescent="0.25">
      <c r="A8815" s="5">
        <f>8807</f>
      </c>
      <c r="B8815" s="5" t="s">
        <v>8818</v>
      </c>
      <c r="C8815" s="5" t="s">
        <v>11</v>
      </c>
      <c r="D8815" s="5" t="s">
        <v>12</v>
      </c>
      <c r="E8815" s="5" t="s">
        <v>13</v>
      </c>
    </row>
    <row r="8816" spans="1:5" x14ac:dyDescent="0.25">
      <c r="A8816" s="5">
        <f>8808</f>
      </c>
      <c r="B8816" s="5" t="s">
        <v>8819</v>
      </c>
      <c r="C8816" s="5" t="s">
        <v>11</v>
      </c>
      <c r="D8816" s="5" t="s">
        <v>12</v>
      </c>
      <c r="E8816" s="5" t="s">
        <v>13</v>
      </c>
    </row>
    <row r="8817" spans="1:5" x14ac:dyDescent="0.25">
      <c r="A8817" s="5">
        <f>8809</f>
      </c>
      <c r="B8817" s="5" t="s">
        <v>8820</v>
      </c>
      <c r="C8817" s="5" t="s">
        <v>11</v>
      </c>
      <c r="D8817" s="5" t="s">
        <v>12</v>
      </c>
      <c r="E8817" s="5" t="s">
        <v>13</v>
      </c>
    </row>
    <row r="8818" spans="1:5" x14ac:dyDescent="0.25">
      <c r="A8818" s="5">
        <f>8810</f>
      </c>
      <c r="B8818" s="5" t="s">
        <v>8821</v>
      </c>
      <c r="C8818" s="5" t="s">
        <v>11</v>
      </c>
      <c r="D8818" s="5" t="s">
        <v>12</v>
      </c>
      <c r="E8818" s="5" t="s">
        <v>13</v>
      </c>
    </row>
    <row r="8819" spans="1:5" x14ac:dyDescent="0.25">
      <c r="A8819" s="5">
        <f>8811</f>
      </c>
      <c r="B8819" s="5" t="s">
        <v>8822</v>
      </c>
      <c r="C8819" s="5" t="s">
        <v>11</v>
      </c>
      <c r="D8819" s="5" t="s">
        <v>12</v>
      </c>
      <c r="E8819" s="5" t="s">
        <v>13</v>
      </c>
    </row>
    <row r="8820" spans="1:5" x14ac:dyDescent="0.25">
      <c r="A8820" s="5">
        <f>8812</f>
      </c>
      <c r="B8820" s="5" t="s">
        <v>8823</v>
      </c>
      <c r="C8820" s="5" t="s">
        <v>11</v>
      </c>
      <c r="D8820" s="5" t="s">
        <v>12</v>
      </c>
      <c r="E8820" s="5" t="s">
        <v>13</v>
      </c>
    </row>
    <row r="8821" spans="1:5" x14ac:dyDescent="0.25">
      <c r="A8821" s="5">
        <f>8813</f>
      </c>
      <c r="B8821" s="5" t="s">
        <v>8824</v>
      </c>
      <c r="C8821" s="5" t="s">
        <v>11</v>
      </c>
      <c r="D8821" s="5" t="s">
        <v>12</v>
      </c>
      <c r="E8821" s="5" t="s">
        <v>13</v>
      </c>
    </row>
    <row r="8822" spans="1:5" x14ac:dyDescent="0.25">
      <c r="A8822" s="5">
        <f>8814</f>
      </c>
      <c r="B8822" s="5" t="s">
        <v>8825</v>
      </c>
      <c r="C8822" s="5" t="s">
        <v>11</v>
      </c>
      <c r="D8822" s="5" t="s">
        <v>12</v>
      </c>
      <c r="E8822" s="5" t="s">
        <v>13</v>
      </c>
    </row>
    <row r="8823" spans="1:5" x14ac:dyDescent="0.25">
      <c r="A8823" s="5">
        <f>8815</f>
      </c>
      <c r="B8823" s="5" t="s">
        <v>8826</v>
      </c>
      <c r="C8823" s="5" t="s">
        <v>11</v>
      </c>
      <c r="D8823" s="5" t="s">
        <v>12</v>
      </c>
      <c r="E8823" s="5" t="s">
        <v>13</v>
      </c>
    </row>
    <row r="8824" spans="1:5" x14ac:dyDescent="0.25">
      <c r="A8824" s="5">
        <f>8816</f>
      </c>
      <c r="B8824" s="5" t="s">
        <v>8827</v>
      </c>
      <c r="C8824" s="5" t="s">
        <v>11</v>
      </c>
      <c r="D8824" s="5" t="s">
        <v>12</v>
      </c>
      <c r="E8824" s="5" t="s">
        <v>13</v>
      </c>
    </row>
    <row r="8825" spans="1:5" x14ac:dyDescent="0.25">
      <c r="A8825" s="5">
        <f>8817</f>
      </c>
      <c r="B8825" s="5" t="s">
        <v>8828</v>
      </c>
      <c r="C8825" s="5" t="s">
        <v>11</v>
      </c>
      <c r="D8825" s="5" t="s">
        <v>12</v>
      </c>
      <c r="E8825" s="5" t="s">
        <v>13</v>
      </c>
    </row>
    <row r="8826" spans="1:5" x14ac:dyDescent="0.25">
      <c r="A8826" s="5">
        <f>8818</f>
      </c>
      <c r="B8826" s="5" t="s">
        <v>8829</v>
      </c>
      <c r="C8826" s="5" t="s">
        <v>11</v>
      </c>
      <c r="D8826" s="5" t="s">
        <v>12</v>
      </c>
      <c r="E8826" s="5" t="s">
        <v>13</v>
      </c>
    </row>
    <row r="8827" spans="1:5" x14ac:dyDescent="0.25">
      <c r="A8827" s="5">
        <f>8819</f>
      </c>
      <c r="B8827" s="5" t="s">
        <v>8830</v>
      </c>
      <c r="C8827" s="5" t="s">
        <v>11</v>
      </c>
      <c r="D8827" s="5" t="s">
        <v>12</v>
      </c>
      <c r="E8827" s="5" t="s">
        <v>13</v>
      </c>
    </row>
    <row r="8828" spans="1:5" x14ac:dyDescent="0.25">
      <c r="A8828" s="5">
        <f>8820</f>
      </c>
      <c r="B8828" s="5" t="s">
        <v>8831</v>
      </c>
      <c r="C8828" s="5" t="s">
        <v>11</v>
      </c>
      <c r="D8828" s="5" t="s">
        <v>12</v>
      </c>
      <c r="E8828" s="5" t="s">
        <v>13</v>
      </c>
    </row>
    <row r="8829" spans="1:5" x14ac:dyDescent="0.25">
      <c r="A8829" s="5">
        <f>8821</f>
      </c>
      <c r="B8829" s="5" t="s">
        <v>8832</v>
      </c>
      <c r="C8829" s="5" t="s">
        <v>11</v>
      </c>
      <c r="D8829" s="5" t="s">
        <v>12</v>
      </c>
      <c r="E8829" s="5" t="s">
        <v>13</v>
      </c>
    </row>
    <row r="8830" spans="1:5" x14ac:dyDescent="0.25">
      <c r="A8830" s="5">
        <f>8822</f>
      </c>
      <c r="B8830" s="5" t="s">
        <v>8833</v>
      </c>
      <c r="C8830" s="5" t="s">
        <v>11</v>
      </c>
      <c r="D8830" s="5" t="s">
        <v>12</v>
      </c>
      <c r="E8830" s="5" t="s">
        <v>13</v>
      </c>
    </row>
    <row r="8831" spans="1:5" x14ac:dyDescent="0.25">
      <c r="A8831" s="5">
        <f>8823</f>
      </c>
      <c r="B8831" s="5" t="s">
        <v>8834</v>
      </c>
      <c r="C8831" s="5" t="s">
        <v>11</v>
      </c>
      <c r="D8831" s="5" t="s">
        <v>12</v>
      </c>
      <c r="E8831" s="5" t="s">
        <v>13</v>
      </c>
    </row>
    <row r="8832" spans="1:5" x14ac:dyDescent="0.25">
      <c r="A8832" s="5">
        <f>8824</f>
      </c>
      <c r="B8832" s="5" t="s">
        <v>8835</v>
      </c>
      <c r="C8832" s="5" t="s">
        <v>11</v>
      </c>
      <c r="D8832" s="5" t="s">
        <v>12</v>
      </c>
      <c r="E8832" s="5" t="s">
        <v>13</v>
      </c>
    </row>
    <row r="8833" spans="1:5" x14ac:dyDescent="0.25">
      <c r="A8833" s="5">
        <f>8825</f>
      </c>
      <c r="B8833" s="5" t="s">
        <v>8836</v>
      </c>
      <c r="C8833" s="5" t="s">
        <v>11</v>
      </c>
      <c r="D8833" s="5" t="s">
        <v>12</v>
      </c>
      <c r="E8833" s="5" t="s">
        <v>13</v>
      </c>
    </row>
    <row r="8834" spans="1:5" x14ac:dyDescent="0.25">
      <c r="A8834" s="5">
        <f>8826</f>
      </c>
      <c r="B8834" s="5" t="s">
        <v>8837</v>
      </c>
      <c r="C8834" s="5" t="s">
        <v>11</v>
      </c>
      <c r="D8834" s="5" t="s">
        <v>12</v>
      </c>
      <c r="E8834" s="5" t="s">
        <v>13</v>
      </c>
    </row>
    <row r="8835" spans="1:5" x14ac:dyDescent="0.25">
      <c r="A8835" s="5">
        <f>8827</f>
      </c>
      <c r="B8835" s="5" t="s">
        <v>8838</v>
      </c>
      <c r="C8835" s="5" t="s">
        <v>11</v>
      </c>
      <c r="D8835" s="5" t="s">
        <v>12</v>
      </c>
      <c r="E8835" s="5" t="s">
        <v>13</v>
      </c>
    </row>
    <row r="8836" spans="1:5" x14ac:dyDescent="0.25">
      <c r="A8836" s="5">
        <f>8828</f>
      </c>
      <c r="B8836" s="5" t="s">
        <v>8839</v>
      </c>
      <c r="C8836" s="5" t="s">
        <v>11</v>
      </c>
      <c r="D8836" s="5" t="s">
        <v>12</v>
      </c>
      <c r="E8836" s="5" t="s">
        <v>13</v>
      </c>
    </row>
    <row r="8837" spans="1:5" x14ac:dyDescent="0.25">
      <c r="A8837" s="5">
        <f>8829</f>
      </c>
      <c r="B8837" s="5" t="s">
        <v>8840</v>
      </c>
      <c r="C8837" s="5" t="s">
        <v>11</v>
      </c>
      <c r="D8837" s="5" t="s">
        <v>12</v>
      </c>
      <c r="E8837" s="5" t="s">
        <v>13</v>
      </c>
    </row>
    <row r="8838" spans="1:5" x14ac:dyDescent="0.25">
      <c r="A8838" s="5">
        <f>8830</f>
      </c>
      <c r="B8838" s="5" t="s">
        <v>8841</v>
      </c>
      <c r="C8838" s="5" t="s">
        <v>11</v>
      </c>
      <c r="D8838" s="5" t="s">
        <v>12</v>
      </c>
      <c r="E8838" s="5" t="s">
        <v>13</v>
      </c>
    </row>
    <row r="8839" spans="1:5" x14ac:dyDescent="0.25">
      <c r="A8839" s="5">
        <f>8831</f>
      </c>
      <c r="B8839" s="5" t="s">
        <v>8842</v>
      </c>
      <c r="C8839" s="5" t="s">
        <v>11</v>
      </c>
      <c r="D8839" s="5" t="s">
        <v>12</v>
      </c>
      <c r="E8839" s="5" t="s">
        <v>13</v>
      </c>
    </row>
    <row r="8840" spans="1:5" x14ac:dyDescent="0.25">
      <c r="A8840" s="5">
        <f>8832</f>
      </c>
      <c r="B8840" s="5" t="s">
        <v>8843</v>
      </c>
      <c r="C8840" s="5" t="s">
        <v>11</v>
      </c>
      <c r="D8840" s="5" t="s">
        <v>12</v>
      </c>
      <c r="E8840" s="5" t="s">
        <v>13</v>
      </c>
    </row>
    <row r="8841" spans="1:5" x14ac:dyDescent="0.25">
      <c r="A8841" s="5">
        <f>8833</f>
      </c>
      <c r="B8841" s="5" t="s">
        <v>8844</v>
      </c>
      <c r="C8841" s="5" t="s">
        <v>11</v>
      </c>
      <c r="D8841" s="5" t="s">
        <v>12</v>
      </c>
      <c r="E8841" s="5" t="s">
        <v>13</v>
      </c>
    </row>
    <row r="8842" spans="1:5" x14ac:dyDescent="0.25">
      <c r="A8842" s="5">
        <f>8834</f>
      </c>
      <c r="B8842" s="5" t="s">
        <v>8845</v>
      </c>
      <c r="C8842" s="5" t="s">
        <v>11</v>
      </c>
      <c r="D8842" s="5" t="s">
        <v>12</v>
      </c>
      <c r="E8842" s="5" t="s">
        <v>13</v>
      </c>
    </row>
    <row r="8843" spans="1:5" x14ac:dyDescent="0.25">
      <c r="A8843" s="5">
        <f>8835</f>
      </c>
      <c r="B8843" s="5" t="s">
        <v>8846</v>
      </c>
      <c r="C8843" s="5" t="s">
        <v>11</v>
      </c>
      <c r="D8843" s="5" t="s">
        <v>12</v>
      </c>
      <c r="E8843" s="5" t="s">
        <v>13</v>
      </c>
    </row>
    <row r="8844" spans="1:5" x14ac:dyDescent="0.25">
      <c r="A8844" s="5">
        <f>8836</f>
      </c>
      <c r="B8844" s="5" t="s">
        <v>8847</v>
      </c>
      <c r="C8844" s="5" t="s">
        <v>11</v>
      </c>
      <c r="D8844" s="5" t="s">
        <v>12</v>
      </c>
      <c r="E8844" s="5" t="s">
        <v>13</v>
      </c>
    </row>
    <row r="8845" spans="1:5" x14ac:dyDescent="0.25">
      <c r="A8845" s="5">
        <f>8837</f>
      </c>
      <c r="B8845" s="5" t="s">
        <v>8848</v>
      </c>
      <c r="C8845" s="5" t="s">
        <v>11</v>
      </c>
      <c r="D8845" s="5" t="s">
        <v>12</v>
      </c>
      <c r="E8845" s="5" t="s">
        <v>13</v>
      </c>
    </row>
    <row r="8846" spans="1:5" x14ac:dyDescent="0.25">
      <c r="A8846" s="5">
        <f>8838</f>
      </c>
      <c r="B8846" s="5" t="s">
        <v>8849</v>
      </c>
      <c r="C8846" s="5" t="s">
        <v>11</v>
      </c>
      <c r="D8846" s="5" t="s">
        <v>12</v>
      </c>
      <c r="E8846" s="5" t="s">
        <v>13</v>
      </c>
    </row>
    <row r="8847" spans="1:5" x14ac:dyDescent="0.25">
      <c r="A8847" s="5">
        <f>8839</f>
      </c>
      <c r="B8847" s="5" t="s">
        <v>8850</v>
      </c>
      <c r="C8847" s="5" t="s">
        <v>11</v>
      </c>
      <c r="D8847" s="5" t="s">
        <v>12</v>
      </c>
      <c r="E8847" s="5" t="s">
        <v>13</v>
      </c>
    </row>
    <row r="8848" spans="1:5" x14ac:dyDescent="0.25">
      <c r="A8848" s="5">
        <f>8840</f>
      </c>
      <c r="B8848" s="5" t="s">
        <v>8851</v>
      </c>
      <c r="C8848" s="5" t="s">
        <v>11</v>
      </c>
      <c r="D8848" s="5" t="s">
        <v>12</v>
      </c>
      <c r="E8848" s="5" t="s">
        <v>13</v>
      </c>
    </row>
    <row r="8849" spans="1:5" x14ac:dyDescent="0.25">
      <c r="A8849" s="5">
        <f>8841</f>
      </c>
      <c r="B8849" s="5" t="s">
        <v>8852</v>
      </c>
      <c r="C8849" s="5" t="s">
        <v>11</v>
      </c>
      <c r="D8849" s="5" t="s">
        <v>12</v>
      </c>
      <c r="E8849" s="5" t="s">
        <v>13</v>
      </c>
    </row>
    <row r="8850" spans="1:5" x14ac:dyDescent="0.25">
      <c r="A8850" s="5">
        <f>8842</f>
      </c>
      <c r="B8850" s="5" t="s">
        <v>8853</v>
      </c>
      <c r="C8850" s="5" t="s">
        <v>11</v>
      </c>
      <c r="D8850" s="5" t="s">
        <v>12</v>
      </c>
      <c r="E8850" s="5" t="s">
        <v>13</v>
      </c>
    </row>
    <row r="8851" spans="1:5" x14ac:dyDescent="0.25">
      <c r="A8851" s="5">
        <f>8843</f>
      </c>
      <c r="B8851" s="5" t="s">
        <v>8854</v>
      </c>
      <c r="C8851" s="5" t="s">
        <v>11</v>
      </c>
      <c r="D8851" s="5" t="s">
        <v>12</v>
      </c>
      <c r="E8851" s="5" t="s">
        <v>13</v>
      </c>
    </row>
    <row r="8852" spans="1:5" x14ac:dyDescent="0.25">
      <c r="A8852" s="5">
        <f>8844</f>
      </c>
      <c r="B8852" s="5" t="s">
        <v>8855</v>
      </c>
      <c r="C8852" s="5" t="s">
        <v>11</v>
      </c>
      <c r="D8852" s="5" t="s">
        <v>12</v>
      </c>
      <c r="E8852" s="5" t="s">
        <v>13</v>
      </c>
    </row>
    <row r="8853" spans="1:5" x14ac:dyDescent="0.25">
      <c r="A8853" s="5">
        <f>8845</f>
      </c>
      <c r="B8853" s="5" t="s">
        <v>8856</v>
      </c>
      <c r="C8853" s="5" t="s">
        <v>11</v>
      </c>
      <c r="D8853" s="5" t="s">
        <v>12</v>
      </c>
      <c r="E8853" s="5" t="s">
        <v>13</v>
      </c>
    </row>
    <row r="8854" spans="1:5" x14ac:dyDescent="0.25">
      <c r="A8854" s="5">
        <f>8846</f>
      </c>
      <c r="B8854" s="5" t="s">
        <v>8857</v>
      </c>
      <c r="C8854" s="5" t="s">
        <v>11</v>
      </c>
      <c r="D8854" s="5" t="s">
        <v>12</v>
      </c>
      <c r="E8854" s="5" t="s">
        <v>13</v>
      </c>
    </row>
    <row r="8855" spans="1:5" x14ac:dyDescent="0.25">
      <c r="A8855" s="5">
        <f>8847</f>
      </c>
      <c r="B8855" s="5" t="s">
        <v>8858</v>
      </c>
      <c r="C8855" s="5" t="s">
        <v>11</v>
      </c>
      <c r="D8855" s="5" t="s">
        <v>12</v>
      </c>
      <c r="E8855" s="5" t="s">
        <v>13</v>
      </c>
    </row>
    <row r="8856" spans="1:5" x14ac:dyDescent="0.25">
      <c r="A8856" s="5">
        <f>8848</f>
      </c>
      <c r="B8856" s="5" t="s">
        <v>8859</v>
      </c>
      <c r="C8856" s="5" t="s">
        <v>11</v>
      </c>
      <c r="D8856" s="5" t="s">
        <v>12</v>
      </c>
      <c r="E8856" s="5" t="s">
        <v>13</v>
      </c>
    </row>
    <row r="8857" spans="1:5" x14ac:dyDescent="0.25">
      <c r="A8857" s="5">
        <f>8849</f>
      </c>
      <c r="B8857" s="5" t="s">
        <v>8860</v>
      </c>
      <c r="C8857" s="5" t="s">
        <v>11</v>
      </c>
      <c r="D8857" s="5" t="s">
        <v>12</v>
      </c>
      <c r="E8857" s="5" t="s">
        <v>13</v>
      </c>
    </row>
    <row r="8858" spans="1:5" x14ac:dyDescent="0.25">
      <c r="A8858" s="5">
        <f>8850</f>
      </c>
      <c r="B8858" s="5" t="s">
        <v>8861</v>
      </c>
      <c r="C8858" s="5" t="s">
        <v>11</v>
      </c>
      <c r="D8858" s="5" t="s">
        <v>12</v>
      </c>
      <c r="E8858" s="5" t="s">
        <v>13</v>
      </c>
    </row>
    <row r="8859" spans="1:5" x14ac:dyDescent="0.25">
      <c r="A8859" s="5">
        <f>8851</f>
      </c>
      <c r="B8859" s="5" t="s">
        <v>8862</v>
      </c>
      <c r="C8859" s="5" t="s">
        <v>11</v>
      </c>
      <c r="D8859" s="5" t="s">
        <v>12</v>
      </c>
      <c r="E8859" s="5" t="s">
        <v>13</v>
      </c>
    </row>
    <row r="8860" spans="1:5" x14ac:dyDescent="0.25">
      <c r="A8860" s="5">
        <f>8852</f>
      </c>
      <c r="B8860" s="5" t="s">
        <v>8863</v>
      </c>
      <c r="C8860" s="5" t="s">
        <v>11</v>
      </c>
      <c r="D8860" s="5" t="s">
        <v>12</v>
      </c>
      <c r="E8860" s="5" t="s">
        <v>13</v>
      </c>
    </row>
    <row r="8861" spans="1:5" x14ac:dyDescent="0.25">
      <c r="A8861" s="5">
        <f>8853</f>
      </c>
      <c r="B8861" s="5" t="s">
        <v>8864</v>
      </c>
      <c r="C8861" s="5" t="s">
        <v>11</v>
      </c>
      <c r="D8861" s="5" t="s">
        <v>12</v>
      </c>
      <c r="E8861" s="5" t="s">
        <v>13</v>
      </c>
    </row>
    <row r="8862" spans="1:5" x14ac:dyDescent="0.25">
      <c r="A8862" s="5">
        <f>8854</f>
      </c>
      <c r="B8862" s="5" t="s">
        <v>8865</v>
      </c>
      <c r="C8862" s="5" t="s">
        <v>11</v>
      </c>
      <c r="D8862" s="5" t="s">
        <v>12</v>
      </c>
      <c r="E8862" s="5" t="s">
        <v>13</v>
      </c>
    </row>
    <row r="8863" spans="1:5" x14ac:dyDescent="0.25">
      <c r="A8863" s="5">
        <f>8855</f>
      </c>
      <c r="B8863" s="5" t="s">
        <v>8866</v>
      </c>
      <c r="C8863" s="5" t="s">
        <v>11</v>
      </c>
      <c r="D8863" s="5" t="s">
        <v>12</v>
      </c>
      <c r="E8863" s="5" t="s">
        <v>13</v>
      </c>
    </row>
    <row r="8864" spans="1:5" x14ac:dyDescent="0.25">
      <c r="A8864" s="5">
        <f>8856</f>
      </c>
      <c r="B8864" s="5" t="s">
        <v>8867</v>
      </c>
      <c r="C8864" s="5" t="s">
        <v>11</v>
      </c>
      <c r="D8864" s="5" t="s">
        <v>12</v>
      </c>
      <c r="E8864" s="5" t="s">
        <v>13</v>
      </c>
    </row>
    <row r="8865" spans="1:5" x14ac:dyDescent="0.25">
      <c r="A8865" s="5">
        <f>8857</f>
      </c>
      <c r="B8865" s="5" t="s">
        <v>8868</v>
      </c>
      <c r="C8865" s="5" t="s">
        <v>11</v>
      </c>
      <c r="D8865" s="5" t="s">
        <v>12</v>
      </c>
      <c r="E8865" s="5" t="s">
        <v>13</v>
      </c>
    </row>
    <row r="8866" spans="1:5" x14ac:dyDescent="0.25">
      <c r="A8866" s="5">
        <f>8858</f>
      </c>
      <c r="B8866" s="5" t="s">
        <v>8869</v>
      </c>
      <c r="C8866" s="5" t="s">
        <v>11</v>
      </c>
      <c r="D8866" s="5" t="s">
        <v>12</v>
      </c>
      <c r="E8866" s="5" t="s">
        <v>13</v>
      </c>
    </row>
    <row r="8867" spans="1:5" x14ac:dyDescent="0.25">
      <c r="A8867" s="5">
        <f>8859</f>
      </c>
      <c r="B8867" s="5" t="s">
        <v>8870</v>
      </c>
      <c r="C8867" s="5" t="s">
        <v>11</v>
      </c>
      <c r="D8867" s="5" t="s">
        <v>12</v>
      </c>
      <c r="E8867" s="5" t="s">
        <v>13</v>
      </c>
    </row>
    <row r="8868" spans="1:5" x14ac:dyDescent="0.25">
      <c r="A8868" s="5">
        <f>8860</f>
      </c>
      <c r="B8868" s="5" t="s">
        <v>8871</v>
      </c>
      <c r="C8868" s="5" t="s">
        <v>11</v>
      </c>
      <c r="D8868" s="5" t="s">
        <v>12</v>
      </c>
      <c r="E8868" s="5" t="s">
        <v>13</v>
      </c>
    </row>
    <row r="8869" spans="1:5" x14ac:dyDescent="0.25">
      <c r="A8869" s="5">
        <f>8861</f>
      </c>
      <c r="B8869" s="5" t="s">
        <v>8872</v>
      </c>
      <c r="C8869" s="5" t="s">
        <v>11</v>
      </c>
      <c r="D8869" s="5" t="s">
        <v>12</v>
      </c>
      <c r="E8869" s="5" t="s">
        <v>13</v>
      </c>
    </row>
    <row r="8870" spans="1:5" x14ac:dyDescent="0.25">
      <c r="A8870" s="5">
        <f>8862</f>
      </c>
      <c r="B8870" s="5" t="s">
        <v>8873</v>
      </c>
      <c r="C8870" s="5" t="s">
        <v>11</v>
      </c>
      <c r="D8870" s="5" t="s">
        <v>12</v>
      </c>
      <c r="E8870" s="5" t="s">
        <v>13</v>
      </c>
    </row>
    <row r="8871" spans="1:5" x14ac:dyDescent="0.25">
      <c r="A8871" s="5">
        <f>8863</f>
      </c>
      <c r="B8871" s="5" t="s">
        <v>8874</v>
      </c>
      <c r="C8871" s="5" t="s">
        <v>11</v>
      </c>
      <c r="D8871" s="5" t="s">
        <v>12</v>
      </c>
      <c r="E8871" s="5" t="s">
        <v>13</v>
      </c>
    </row>
    <row r="8872" spans="1:5" x14ac:dyDescent="0.25">
      <c r="A8872" s="5">
        <f>8864</f>
      </c>
      <c r="B8872" s="5" t="s">
        <v>8875</v>
      </c>
      <c r="C8872" s="5" t="s">
        <v>11</v>
      </c>
      <c r="D8872" s="5" t="s">
        <v>12</v>
      </c>
      <c r="E8872" s="5" t="s">
        <v>13</v>
      </c>
    </row>
    <row r="8873" spans="1:5" x14ac:dyDescent="0.25">
      <c r="A8873" s="5">
        <f>8865</f>
      </c>
      <c r="B8873" s="5" t="s">
        <v>8876</v>
      </c>
      <c r="C8873" s="5" t="s">
        <v>11</v>
      </c>
      <c r="D8873" s="5" t="s">
        <v>12</v>
      </c>
      <c r="E8873" s="5" t="s">
        <v>13</v>
      </c>
    </row>
    <row r="8874" spans="1:5" x14ac:dyDescent="0.25">
      <c r="A8874" s="5">
        <f>8866</f>
      </c>
      <c r="B8874" s="5" t="s">
        <v>8877</v>
      </c>
      <c r="C8874" s="5" t="s">
        <v>11</v>
      </c>
      <c r="D8874" s="5" t="s">
        <v>12</v>
      </c>
      <c r="E8874" s="5" t="s">
        <v>13</v>
      </c>
    </row>
    <row r="8875" spans="1:5" x14ac:dyDescent="0.25">
      <c r="A8875" s="5">
        <f>8867</f>
      </c>
      <c r="B8875" s="5" t="s">
        <v>8878</v>
      </c>
      <c r="C8875" s="5" t="s">
        <v>11</v>
      </c>
      <c r="D8875" s="5" t="s">
        <v>12</v>
      </c>
      <c r="E8875" s="5" t="s">
        <v>13</v>
      </c>
    </row>
    <row r="8876" spans="1:5" x14ac:dyDescent="0.25">
      <c r="A8876" s="5">
        <f>8868</f>
      </c>
      <c r="B8876" s="5" t="s">
        <v>8879</v>
      </c>
      <c r="C8876" s="5" t="s">
        <v>11</v>
      </c>
      <c r="D8876" s="5" t="s">
        <v>12</v>
      </c>
      <c r="E8876" s="5" t="s">
        <v>13</v>
      </c>
    </row>
    <row r="8877" spans="1:5" x14ac:dyDescent="0.25">
      <c r="A8877" s="5">
        <f>8869</f>
      </c>
      <c r="B8877" s="5" t="s">
        <v>8880</v>
      </c>
      <c r="C8877" s="5" t="s">
        <v>11</v>
      </c>
      <c r="D8877" s="5" t="s">
        <v>12</v>
      </c>
      <c r="E8877" s="5" t="s">
        <v>13</v>
      </c>
    </row>
    <row r="8878" spans="1:5" x14ac:dyDescent="0.25">
      <c r="A8878" s="5">
        <f>8870</f>
      </c>
      <c r="B8878" s="5" t="s">
        <v>8881</v>
      </c>
      <c r="C8878" s="5" t="s">
        <v>11</v>
      </c>
      <c r="D8878" s="5" t="s">
        <v>12</v>
      </c>
      <c r="E8878" s="5" t="s">
        <v>13</v>
      </c>
    </row>
    <row r="8879" spans="1:5" x14ac:dyDescent="0.25">
      <c r="A8879" s="5">
        <f>8871</f>
      </c>
      <c r="B8879" s="5" t="s">
        <v>8882</v>
      </c>
      <c r="C8879" s="5" t="s">
        <v>11</v>
      </c>
      <c r="D8879" s="5" t="s">
        <v>12</v>
      </c>
      <c r="E8879" s="5" t="s">
        <v>13</v>
      </c>
    </row>
    <row r="8880" spans="1:5" x14ac:dyDescent="0.25">
      <c r="A8880" s="5">
        <f>8872</f>
      </c>
      <c r="B8880" s="5" t="s">
        <v>8883</v>
      </c>
      <c r="C8880" s="5" t="s">
        <v>11</v>
      </c>
      <c r="D8880" s="5" t="s">
        <v>12</v>
      </c>
      <c r="E8880" s="5" t="s">
        <v>13</v>
      </c>
    </row>
    <row r="8881" spans="1:5" x14ac:dyDescent="0.25">
      <c r="A8881" s="5">
        <f>8873</f>
      </c>
      <c r="B8881" s="5" t="s">
        <v>8884</v>
      </c>
      <c r="C8881" s="5" t="s">
        <v>11</v>
      </c>
      <c r="D8881" s="5" t="s">
        <v>12</v>
      </c>
      <c r="E8881" s="5" t="s">
        <v>13</v>
      </c>
    </row>
    <row r="8882" spans="1:5" x14ac:dyDescent="0.25">
      <c r="A8882" s="5">
        <f>8874</f>
      </c>
      <c r="B8882" s="5" t="s">
        <v>8885</v>
      </c>
      <c r="C8882" s="5" t="s">
        <v>11</v>
      </c>
      <c r="D8882" s="5" t="s">
        <v>12</v>
      </c>
      <c r="E8882" s="5" t="s">
        <v>13</v>
      </c>
    </row>
    <row r="8883" spans="1:5" x14ac:dyDescent="0.25">
      <c r="A8883" s="5">
        <f>8875</f>
      </c>
      <c r="B8883" s="5" t="s">
        <v>8886</v>
      </c>
      <c r="C8883" s="5" t="s">
        <v>11</v>
      </c>
      <c r="D8883" s="5" t="s">
        <v>12</v>
      </c>
      <c r="E8883" s="5" t="s">
        <v>13</v>
      </c>
    </row>
    <row r="8884" spans="1:5" x14ac:dyDescent="0.25">
      <c r="A8884" s="5">
        <f>8876</f>
      </c>
      <c r="B8884" s="5" t="s">
        <v>8887</v>
      </c>
      <c r="C8884" s="5" t="s">
        <v>11</v>
      </c>
      <c r="D8884" s="5" t="s">
        <v>12</v>
      </c>
      <c r="E8884" s="5" t="s">
        <v>13</v>
      </c>
    </row>
    <row r="8885" spans="1:5" x14ac:dyDescent="0.25">
      <c r="A8885" s="5">
        <f>8877</f>
      </c>
      <c r="B8885" s="5" t="s">
        <v>8888</v>
      </c>
      <c r="C8885" s="5" t="s">
        <v>11</v>
      </c>
      <c r="D8885" s="5" t="s">
        <v>12</v>
      </c>
      <c r="E8885" s="5" t="s">
        <v>13</v>
      </c>
    </row>
    <row r="8886" spans="1:5" x14ac:dyDescent="0.25">
      <c r="A8886" s="5">
        <f>8878</f>
      </c>
      <c r="B8886" s="5" t="s">
        <v>8889</v>
      </c>
      <c r="C8886" s="5" t="s">
        <v>11</v>
      </c>
      <c r="D8886" s="5" t="s">
        <v>12</v>
      </c>
      <c r="E8886" s="5" t="s">
        <v>13</v>
      </c>
    </row>
    <row r="8887" spans="1:5" x14ac:dyDescent="0.25">
      <c r="A8887" s="5">
        <f>8879</f>
      </c>
      <c r="B8887" s="5" t="s">
        <v>8890</v>
      </c>
      <c r="C8887" s="5" t="s">
        <v>11</v>
      </c>
      <c r="D8887" s="5" t="s">
        <v>12</v>
      </c>
      <c r="E8887" s="5" t="s">
        <v>13</v>
      </c>
    </row>
    <row r="8888" spans="1:5" x14ac:dyDescent="0.25">
      <c r="A8888" s="5">
        <f>8880</f>
      </c>
      <c r="B8888" s="5" t="s">
        <v>8891</v>
      </c>
      <c r="C8888" s="5" t="s">
        <v>11</v>
      </c>
      <c r="D8888" s="5" t="s">
        <v>12</v>
      </c>
      <c r="E8888" s="5" t="s">
        <v>13</v>
      </c>
    </row>
    <row r="8889" spans="1:5" x14ac:dyDescent="0.25">
      <c r="A8889" s="5">
        <f>8881</f>
      </c>
      <c r="B8889" s="5" t="s">
        <v>8892</v>
      </c>
      <c r="C8889" s="5" t="s">
        <v>11</v>
      </c>
      <c r="D8889" s="5" t="s">
        <v>12</v>
      </c>
      <c r="E8889" s="5" t="s">
        <v>13</v>
      </c>
    </row>
    <row r="8890" spans="1:5" x14ac:dyDescent="0.25">
      <c r="A8890" s="5">
        <f>8882</f>
      </c>
      <c r="B8890" s="5" t="s">
        <v>8893</v>
      </c>
      <c r="C8890" s="5" t="s">
        <v>11</v>
      </c>
      <c r="D8890" s="5" t="s">
        <v>12</v>
      </c>
      <c r="E8890" s="5" t="s">
        <v>13</v>
      </c>
    </row>
    <row r="8891" spans="1:5" x14ac:dyDescent="0.25">
      <c r="A8891" s="5">
        <f>8883</f>
      </c>
      <c r="B8891" s="5" t="s">
        <v>8894</v>
      </c>
      <c r="C8891" s="5" t="s">
        <v>11</v>
      </c>
      <c r="D8891" s="5" t="s">
        <v>12</v>
      </c>
      <c r="E8891" s="5" t="s">
        <v>13</v>
      </c>
    </row>
    <row r="8892" spans="1:5" x14ac:dyDescent="0.25">
      <c r="A8892" s="5">
        <f>8884</f>
      </c>
      <c r="B8892" s="5" t="s">
        <v>8895</v>
      </c>
      <c r="C8892" s="5" t="s">
        <v>11</v>
      </c>
      <c r="D8892" s="5" t="s">
        <v>12</v>
      </c>
      <c r="E8892" s="5" t="s">
        <v>13</v>
      </c>
    </row>
    <row r="8893" spans="1:5" x14ac:dyDescent="0.25">
      <c r="A8893" s="5">
        <f>8885</f>
      </c>
      <c r="B8893" s="5" t="s">
        <v>8896</v>
      </c>
      <c r="C8893" s="5" t="s">
        <v>11</v>
      </c>
      <c r="D8893" s="5" t="s">
        <v>12</v>
      </c>
      <c r="E8893" s="5" t="s">
        <v>13</v>
      </c>
    </row>
    <row r="8894" spans="1:5" x14ac:dyDescent="0.25">
      <c r="A8894" s="5">
        <f>8886</f>
      </c>
      <c r="B8894" s="5" t="s">
        <v>8897</v>
      </c>
      <c r="C8894" s="5" t="s">
        <v>11</v>
      </c>
      <c r="D8894" s="5" t="s">
        <v>12</v>
      </c>
      <c r="E8894" s="5" t="s">
        <v>13</v>
      </c>
    </row>
    <row r="8895" spans="1:5" x14ac:dyDescent="0.25">
      <c r="A8895" s="5">
        <f>8887</f>
      </c>
      <c r="B8895" s="5" t="s">
        <v>8898</v>
      </c>
      <c r="C8895" s="5" t="s">
        <v>11</v>
      </c>
      <c r="D8895" s="5" t="s">
        <v>12</v>
      </c>
      <c r="E8895" s="5" t="s">
        <v>13</v>
      </c>
    </row>
    <row r="8896" spans="1:5" x14ac:dyDescent="0.25">
      <c r="A8896" s="5">
        <f>8888</f>
      </c>
      <c r="B8896" s="5" t="s">
        <v>8899</v>
      </c>
      <c r="C8896" s="5" t="s">
        <v>11</v>
      </c>
      <c r="D8896" s="5" t="s">
        <v>12</v>
      </c>
      <c r="E8896" s="5" t="s">
        <v>13</v>
      </c>
    </row>
    <row r="8897" spans="1:5" x14ac:dyDescent="0.25">
      <c r="A8897" s="5">
        <f>8889</f>
      </c>
      <c r="B8897" s="5" t="s">
        <v>8900</v>
      </c>
      <c r="C8897" s="5" t="s">
        <v>11</v>
      </c>
      <c r="D8897" s="5" t="s">
        <v>12</v>
      </c>
      <c r="E8897" s="5" t="s">
        <v>13</v>
      </c>
    </row>
    <row r="8898" spans="1:5" x14ac:dyDescent="0.25">
      <c r="A8898" s="5">
        <f>8890</f>
      </c>
      <c r="B8898" s="5" t="s">
        <v>8901</v>
      </c>
      <c r="C8898" s="5" t="s">
        <v>11</v>
      </c>
      <c r="D8898" s="5" t="s">
        <v>12</v>
      </c>
      <c r="E8898" s="5" t="s">
        <v>13</v>
      </c>
    </row>
    <row r="8899" spans="1:5" x14ac:dyDescent="0.25">
      <c r="A8899" s="5">
        <f>8891</f>
      </c>
      <c r="B8899" s="5" t="s">
        <v>8902</v>
      </c>
      <c r="C8899" s="5" t="s">
        <v>11</v>
      </c>
      <c r="D8899" s="5" t="s">
        <v>12</v>
      </c>
      <c r="E8899" s="5" t="s">
        <v>13</v>
      </c>
    </row>
    <row r="8900" spans="1:5" x14ac:dyDescent="0.25">
      <c r="A8900" s="5">
        <f>8892</f>
      </c>
      <c r="B8900" s="5" t="s">
        <v>8903</v>
      </c>
      <c r="C8900" s="5" t="s">
        <v>11</v>
      </c>
      <c r="D8900" s="5" t="s">
        <v>12</v>
      </c>
      <c r="E8900" s="5" t="s">
        <v>13</v>
      </c>
    </row>
    <row r="8901" spans="1:5" x14ac:dyDescent="0.25">
      <c r="A8901" s="5">
        <f>8893</f>
      </c>
      <c r="B8901" s="5" t="s">
        <v>8904</v>
      </c>
      <c r="C8901" s="5" t="s">
        <v>11</v>
      </c>
      <c r="D8901" s="5" t="s">
        <v>12</v>
      </c>
      <c r="E8901" s="5" t="s">
        <v>13</v>
      </c>
    </row>
    <row r="8902" spans="1:5" x14ac:dyDescent="0.25">
      <c r="A8902" s="5">
        <f>8894</f>
      </c>
      <c r="B8902" s="5" t="s">
        <v>8905</v>
      </c>
      <c r="C8902" s="5" t="s">
        <v>11</v>
      </c>
      <c r="D8902" s="5" t="s">
        <v>12</v>
      </c>
      <c r="E8902" s="5" t="s">
        <v>13</v>
      </c>
    </row>
    <row r="8903" spans="1:5" x14ac:dyDescent="0.25">
      <c r="A8903" s="5">
        <f>8895</f>
      </c>
      <c r="B8903" s="5" t="s">
        <v>8906</v>
      </c>
      <c r="C8903" s="5" t="s">
        <v>11</v>
      </c>
      <c r="D8903" s="5" t="s">
        <v>12</v>
      </c>
      <c r="E8903" s="5" t="s">
        <v>13</v>
      </c>
    </row>
    <row r="8904" spans="1:5" x14ac:dyDescent="0.25">
      <c r="A8904" s="5">
        <f>8896</f>
      </c>
      <c r="B8904" s="5" t="s">
        <v>8907</v>
      </c>
      <c r="C8904" s="5" t="s">
        <v>11</v>
      </c>
      <c r="D8904" s="5" t="s">
        <v>12</v>
      </c>
      <c r="E8904" s="5" t="s">
        <v>13</v>
      </c>
    </row>
    <row r="8905" spans="1:5" x14ac:dyDescent="0.25">
      <c r="A8905" s="5">
        <f>8897</f>
      </c>
      <c r="B8905" s="5" t="s">
        <v>8908</v>
      </c>
      <c r="C8905" s="5" t="s">
        <v>11</v>
      </c>
      <c r="D8905" s="5" t="s">
        <v>12</v>
      </c>
      <c r="E8905" s="5" t="s">
        <v>13</v>
      </c>
    </row>
    <row r="8906" spans="1:5" x14ac:dyDescent="0.25">
      <c r="A8906" s="5">
        <f>8898</f>
      </c>
      <c r="B8906" s="5" t="s">
        <v>8909</v>
      </c>
      <c r="C8906" s="5" t="s">
        <v>11</v>
      </c>
      <c r="D8906" s="5" t="s">
        <v>12</v>
      </c>
      <c r="E8906" s="5" t="s">
        <v>13</v>
      </c>
    </row>
    <row r="8907" spans="1:5" x14ac:dyDescent="0.25">
      <c r="A8907" s="5">
        <f>8899</f>
      </c>
      <c r="B8907" s="5" t="s">
        <v>8910</v>
      </c>
      <c r="C8907" s="5" t="s">
        <v>11</v>
      </c>
      <c r="D8907" s="5" t="s">
        <v>12</v>
      </c>
      <c r="E8907" s="5" t="s">
        <v>13</v>
      </c>
    </row>
    <row r="8908" spans="1:5" x14ac:dyDescent="0.25">
      <c r="A8908" s="5">
        <f>8900</f>
      </c>
      <c r="B8908" s="5" t="s">
        <v>8911</v>
      </c>
      <c r="C8908" s="5" t="s">
        <v>11</v>
      </c>
      <c r="D8908" s="5" t="s">
        <v>12</v>
      </c>
      <c r="E8908" s="5" t="s">
        <v>13</v>
      </c>
    </row>
    <row r="8909" spans="1:5" x14ac:dyDescent="0.25">
      <c r="A8909" s="5">
        <f>8901</f>
      </c>
      <c r="B8909" s="5" t="s">
        <v>8912</v>
      </c>
      <c r="C8909" s="5" t="s">
        <v>11</v>
      </c>
      <c r="D8909" s="5" t="s">
        <v>12</v>
      </c>
      <c r="E8909" s="5" t="s">
        <v>13</v>
      </c>
    </row>
    <row r="8910" spans="1:5" x14ac:dyDescent="0.25">
      <c r="A8910" s="5">
        <f>8902</f>
      </c>
      <c r="B8910" s="5" t="s">
        <v>8913</v>
      </c>
      <c r="C8910" s="5" t="s">
        <v>11</v>
      </c>
      <c r="D8910" s="5" t="s">
        <v>12</v>
      </c>
      <c r="E8910" s="5" t="s">
        <v>13</v>
      </c>
    </row>
    <row r="8911" spans="1:5" x14ac:dyDescent="0.25">
      <c r="A8911" s="5">
        <f>8903</f>
      </c>
      <c r="B8911" s="5" t="s">
        <v>8914</v>
      </c>
      <c r="C8911" s="5" t="s">
        <v>11</v>
      </c>
      <c r="D8911" s="5" t="s">
        <v>12</v>
      </c>
      <c r="E8911" s="5" t="s">
        <v>13</v>
      </c>
    </row>
    <row r="8912" spans="1:5" x14ac:dyDescent="0.25">
      <c r="A8912" s="5">
        <f>8904</f>
      </c>
      <c r="B8912" s="5" t="s">
        <v>8915</v>
      </c>
      <c r="C8912" s="5" t="s">
        <v>11</v>
      </c>
      <c r="D8912" s="5" t="s">
        <v>12</v>
      </c>
      <c r="E8912" s="5" t="s">
        <v>13</v>
      </c>
    </row>
    <row r="8913" spans="1:5" x14ac:dyDescent="0.25">
      <c r="A8913" s="5">
        <f>8905</f>
      </c>
      <c r="B8913" s="5" t="s">
        <v>8916</v>
      </c>
      <c r="C8913" s="5" t="s">
        <v>11</v>
      </c>
      <c r="D8913" s="5" t="s">
        <v>12</v>
      </c>
      <c r="E8913" s="5" t="s">
        <v>13</v>
      </c>
    </row>
    <row r="8914" spans="1:5" x14ac:dyDescent="0.25">
      <c r="A8914" s="5">
        <f>8906</f>
      </c>
      <c r="B8914" s="5" t="s">
        <v>8917</v>
      </c>
      <c r="C8914" s="5" t="s">
        <v>11</v>
      </c>
      <c r="D8914" s="5" t="s">
        <v>12</v>
      </c>
      <c r="E8914" s="5" t="s">
        <v>13</v>
      </c>
    </row>
    <row r="8915" spans="1:5" x14ac:dyDescent="0.25">
      <c r="A8915" s="5">
        <f>8907</f>
      </c>
      <c r="B8915" s="5" t="s">
        <v>8918</v>
      </c>
      <c r="C8915" s="5" t="s">
        <v>11</v>
      </c>
      <c r="D8915" s="5" t="s">
        <v>12</v>
      </c>
      <c r="E8915" s="5" t="s">
        <v>13</v>
      </c>
    </row>
    <row r="8916" spans="1:5" x14ac:dyDescent="0.25">
      <c r="A8916" s="5">
        <f>8908</f>
      </c>
      <c r="B8916" s="5" t="s">
        <v>8919</v>
      </c>
      <c r="C8916" s="5" t="s">
        <v>11</v>
      </c>
      <c r="D8916" s="5" t="s">
        <v>12</v>
      </c>
      <c r="E8916" s="5" t="s">
        <v>13</v>
      </c>
    </row>
    <row r="8917" spans="1:5" x14ac:dyDescent="0.25">
      <c r="A8917" s="5">
        <f>8909</f>
      </c>
      <c r="B8917" s="5" t="s">
        <v>8920</v>
      </c>
      <c r="C8917" s="5" t="s">
        <v>11</v>
      </c>
      <c r="D8917" s="5" t="s">
        <v>12</v>
      </c>
      <c r="E8917" s="5" t="s">
        <v>13</v>
      </c>
    </row>
    <row r="8918" spans="1:5" x14ac:dyDescent="0.25">
      <c r="A8918" s="5">
        <f>8910</f>
      </c>
      <c r="B8918" s="5" t="s">
        <v>8921</v>
      </c>
      <c r="C8918" s="5" t="s">
        <v>11</v>
      </c>
      <c r="D8918" s="5" t="s">
        <v>12</v>
      </c>
      <c r="E8918" s="5" t="s">
        <v>13</v>
      </c>
    </row>
    <row r="8919" spans="1:5" x14ac:dyDescent="0.25">
      <c r="A8919" s="5">
        <f>8911</f>
      </c>
      <c r="B8919" s="5" t="s">
        <v>8922</v>
      </c>
      <c r="C8919" s="5" t="s">
        <v>11</v>
      </c>
      <c r="D8919" s="5" t="s">
        <v>12</v>
      </c>
      <c r="E8919" s="5" t="s">
        <v>13</v>
      </c>
    </row>
    <row r="8920" spans="1:5" x14ac:dyDescent="0.25">
      <c r="A8920" s="5">
        <f>8912</f>
      </c>
      <c r="B8920" s="5" t="s">
        <v>8923</v>
      </c>
      <c r="C8920" s="5" t="s">
        <v>11</v>
      </c>
      <c r="D8920" s="5" t="s">
        <v>12</v>
      </c>
      <c r="E8920" s="5" t="s">
        <v>13</v>
      </c>
    </row>
    <row r="8921" spans="1:5" x14ac:dyDescent="0.25">
      <c r="A8921" s="5">
        <f>8913</f>
      </c>
      <c r="B8921" s="5" t="s">
        <v>8924</v>
      </c>
      <c r="C8921" s="5" t="s">
        <v>11</v>
      </c>
      <c r="D8921" s="5" t="s">
        <v>12</v>
      </c>
      <c r="E8921" s="5" t="s">
        <v>13</v>
      </c>
    </row>
    <row r="8922" spans="1:5" x14ac:dyDescent="0.25">
      <c r="A8922" s="5">
        <f>8914</f>
      </c>
      <c r="B8922" s="5" t="s">
        <v>8925</v>
      </c>
      <c r="C8922" s="5" t="s">
        <v>11</v>
      </c>
      <c r="D8922" s="5" t="s">
        <v>12</v>
      </c>
      <c r="E8922" s="5" t="s">
        <v>13</v>
      </c>
    </row>
    <row r="8923" spans="1:5" x14ac:dyDescent="0.25">
      <c r="A8923" s="5">
        <f>8915</f>
      </c>
      <c r="B8923" s="5" t="s">
        <v>8926</v>
      </c>
      <c r="C8923" s="5" t="s">
        <v>11</v>
      </c>
      <c r="D8923" s="5" t="s">
        <v>12</v>
      </c>
      <c r="E8923" s="5" t="s">
        <v>13</v>
      </c>
    </row>
    <row r="8924" spans="1:5" x14ac:dyDescent="0.25">
      <c r="A8924" s="5">
        <f>8916</f>
      </c>
      <c r="B8924" s="5" t="s">
        <v>8927</v>
      </c>
      <c r="C8924" s="5" t="s">
        <v>11</v>
      </c>
      <c r="D8924" s="5" t="s">
        <v>12</v>
      </c>
      <c r="E8924" s="5" t="s">
        <v>13</v>
      </c>
    </row>
    <row r="8925" spans="1:5" x14ac:dyDescent="0.25">
      <c r="A8925" s="5">
        <f>8917</f>
      </c>
      <c r="B8925" s="5" t="s">
        <v>8928</v>
      </c>
      <c r="C8925" s="5" t="s">
        <v>11</v>
      </c>
      <c r="D8925" s="5" t="s">
        <v>12</v>
      </c>
      <c r="E8925" s="5" t="s">
        <v>13</v>
      </c>
    </row>
    <row r="8926" spans="1:5" x14ac:dyDescent="0.25">
      <c r="A8926" s="5">
        <f>8918</f>
      </c>
      <c r="B8926" s="5" t="s">
        <v>8929</v>
      </c>
      <c r="C8926" s="5" t="s">
        <v>11</v>
      </c>
      <c r="D8926" s="5" t="s">
        <v>12</v>
      </c>
      <c r="E8926" s="5" t="s">
        <v>13</v>
      </c>
    </row>
    <row r="8927" spans="1:5" x14ac:dyDescent="0.25">
      <c r="A8927" s="5">
        <f>8919</f>
      </c>
      <c r="B8927" s="5" t="s">
        <v>8930</v>
      </c>
      <c r="C8927" s="5" t="s">
        <v>11</v>
      </c>
      <c r="D8927" s="5" t="s">
        <v>12</v>
      </c>
      <c r="E8927" s="5" t="s">
        <v>13</v>
      </c>
    </row>
    <row r="8928" spans="1:5" x14ac:dyDescent="0.25">
      <c r="A8928" s="5">
        <f>8920</f>
      </c>
      <c r="B8928" s="5" t="s">
        <v>8931</v>
      </c>
      <c r="C8928" s="5" t="s">
        <v>11</v>
      </c>
      <c r="D8928" s="5" t="s">
        <v>12</v>
      </c>
      <c r="E8928" s="5" t="s">
        <v>13</v>
      </c>
    </row>
    <row r="8929" spans="1:5" x14ac:dyDescent="0.25">
      <c r="A8929" s="5">
        <f>8921</f>
      </c>
      <c r="B8929" s="5" t="s">
        <v>8932</v>
      </c>
      <c r="C8929" s="5" t="s">
        <v>11</v>
      </c>
      <c r="D8929" s="5" t="s">
        <v>12</v>
      </c>
      <c r="E8929" s="5" t="s">
        <v>13</v>
      </c>
    </row>
    <row r="8930" spans="1:5" x14ac:dyDescent="0.25">
      <c r="A8930" s="5">
        <f>8922</f>
      </c>
      <c r="B8930" s="5" t="s">
        <v>8933</v>
      </c>
      <c r="C8930" s="5" t="s">
        <v>11</v>
      </c>
      <c r="D8930" s="5" t="s">
        <v>12</v>
      </c>
      <c r="E8930" s="5" t="s">
        <v>13</v>
      </c>
    </row>
    <row r="8931" spans="1:5" x14ac:dyDescent="0.25">
      <c r="A8931" s="5">
        <f>8923</f>
      </c>
      <c r="B8931" s="5" t="s">
        <v>8934</v>
      </c>
      <c r="C8931" s="5" t="s">
        <v>11</v>
      </c>
      <c r="D8931" s="5" t="s">
        <v>12</v>
      </c>
      <c r="E8931" s="5" t="s">
        <v>13</v>
      </c>
    </row>
    <row r="8932" spans="1:5" x14ac:dyDescent="0.25">
      <c r="A8932" s="5">
        <f>8924</f>
      </c>
      <c r="B8932" s="5" t="s">
        <v>8935</v>
      </c>
      <c r="C8932" s="5" t="s">
        <v>11</v>
      </c>
      <c r="D8932" s="5" t="s">
        <v>12</v>
      </c>
      <c r="E8932" s="5" t="s">
        <v>13</v>
      </c>
    </row>
    <row r="8933" spans="1:5" x14ac:dyDescent="0.25">
      <c r="A8933" s="5">
        <f>8925</f>
      </c>
      <c r="B8933" s="5" t="s">
        <v>8936</v>
      </c>
      <c r="C8933" s="5" t="s">
        <v>11</v>
      </c>
      <c r="D8933" s="5" t="s">
        <v>12</v>
      </c>
      <c r="E8933" s="5" t="s">
        <v>13</v>
      </c>
    </row>
    <row r="8934" spans="1:5" x14ac:dyDescent="0.25">
      <c r="A8934" s="5">
        <f>8926</f>
      </c>
      <c r="B8934" s="5" t="s">
        <v>8937</v>
      </c>
      <c r="C8934" s="5" t="s">
        <v>11</v>
      </c>
      <c r="D8934" s="5" t="s">
        <v>12</v>
      </c>
      <c r="E8934" s="5" t="s">
        <v>13</v>
      </c>
    </row>
    <row r="8935" spans="1:5" x14ac:dyDescent="0.25">
      <c r="A8935" s="5">
        <f>8927</f>
      </c>
      <c r="B8935" s="5" t="s">
        <v>8938</v>
      </c>
      <c r="C8935" s="5" t="s">
        <v>11</v>
      </c>
      <c r="D8935" s="5" t="s">
        <v>12</v>
      </c>
      <c r="E8935" s="5" t="s">
        <v>13</v>
      </c>
    </row>
    <row r="8936" spans="1:5" x14ac:dyDescent="0.25">
      <c r="A8936" s="5">
        <f>8928</f>
      </c>
      <c r="B8936" s="5" t="s">
        <v>8939</v>
      </c>
      <c r="C8936" s="5" t="s">
        <v>11</v>
      </c>
      <c r="D8936" s="5" t="s">
        <v>12</v>
      </c>
      <c r="E8936" s="5" t="s">
        <v>13</v>
      </c>
    </row>
    <row r="8937" spans="1:5" x14ac:dyDescent="0.25">
      <c r="A8937" s="5">
        <f>8929</f>
      </c>
      <c r="B8937" s="5" t="s">
        <v>8940</v>
      </c>
      <c r="C8937" s="5" t="s">
        <v>11</v>
      </c>
      <c r="D8937" s="5" t="s">
        <v>12</v>
      </c>
      <c r="E8937" s="5" t="s">
        <v>13</v>
      </c>
    </row>
    <row r="8938" spans="1:5" x14ac:dyDescent="0.25">
      <c r="A8938" s="5">
        <f>8930</f>
      </c>
      <c r="B8938" s="5" t="s">
        <v>8941</v>
      </c>
      <c r="C8938" s="5" t="s">
        <v>11</v>
      </c>
      <c r="D8938" s="5" t="s">
        <v>12</v>
      </c>
      <c r="E8938" s="5" t="s">
        <v>13</v>
      </c>
    </row>
    <row r="8939" spans="1:5" x14ac:dyDescent="0.25">
      <c r="A8939" s="5">
        <f>8931</f>
      </c>
      <c r="B8939" s="5" t="s">
        <v>8942</v>
      </c>
      <c r="C8939" s="5" t="s">
        <v>11</v>
      </c>
      <c r="D8939" s="5" t="s">
        <v>12</v>
      </c>
      <c r="E8939" s="5" t="s">
        <v>13</v>
      </c>
    </row>
    <row r="8940" spans="1:5" x14ac:dyDescent="0.25">
      <c r="A8940" s="5">
        <f>8932</f>
      </c>
      <c r="B8940" s="5" t="s">
        <v>8943</v>
      </c>
      <c r="C8940" s="5" t="s">
        <v>11</v>
      </c>
      <c r="D8940" s="5" t="s">
        <v>12</v>
      </c>
      <c r="E8940" s="5" t="s">
        <v>13</v>
      </c>
    </row>
    <row r="8941" spans="1:5" x14ac:dyDescent="0.25">
      <c r="A8941" s="5">
        <f>8933</f>
      </c>
      <c r="B8941" s="5" t="s">
        <v>8944</v>
      </c>
      <c r="C8941" s="5" t="s">
        <v>11</v>
      </c>
      <c r="D8941" s="5" t="s">
        <v>12</v>
      </c>
      <c r="E8941" s="5" t="s">
        <v>13</v>
      </c>
    </row>
    <row r="8942" spans="1:5" x14ac:dyDescent="0.25">
      <c r="A8942" s="5">
        <f>8934</f>
      </c>
      <c r="B8942" s="5" t="s">
        <v>8945</v>
      </c>
      <c r="C8942" s="5" t="s">
        <v>11</v>
      </c>
      <c r="D8942" s="5" t="s">
        <v>12</v>
      </c>
      <c r="E8942" s="5" t="s">
        <v>13</v>
      </c>
    </row>
    <row r="8943" spans="1:5" x14ac:dyDescent="0.25">
      <c r="A8943" s="5">
        <f>8935</f>
      </c>
      <c r="B8943" s="5" t="s">
        <v>8946</v>
      </c>
      <c r="C8943" s="5" t="s">
        <v>11</v>
      </c>
      <c r="D8943" s="5" t="s">
        <v>12</v>
      </c>
      <c r="E8943" s="5" t="s">
        <v>13</v>
      </c>
    </row>
    <row r="8944" spans="1:5" x14ac:dyDescent="0.25">
      <c r="A8944" s="5">
        <f>8936</f>
      </c>
      <c r="B8944" s="5" t="s">
        <v>8947</v>
      </c>
      <c r="C8944" s="5" t="s">
        <v>11</v>
      </c>
      <c r="D8944" s="5" t="s">
        <v>12</v>
      </c>
      <c r="E8944" s="5" t="s">
        <v>13</v>
      </c>
    </row>
    <row r="8945" spans="1:5" x14ac:dyDescent="0.25">
      <c r="A8945" s="5">
        <f>8937</f>
      </c>
      <c r="B8945" s="5" t="s">
        <v>8948</v>
      </c>
      <c r="C8945" s="5" t="s">
        <v>11</v>
      </c>
      <c r="D8945" s="5" t="s">
        <v>12</v>
      </c>
      <c r="E8945" s="5" t="s">
        <v>13</v>
      </c>
    </row>
    <row r="8946" spans="1:5" x14ac:dyDescent="0.25">
      <c r="A8946" s="5">
        <f>8938</f>
      </c>
      <c r="B8946" s="5" t="s">
        <v>8949</v>
      </c>
      <c r="C8946" s="5" t="s">
        <v>11</v>
      </c>
      <c r="D8946" s="5" t="s">
        <v>12</v>
      </c>
      <c r="E8946" s="5" t="s">
        <v>13</v>
      </c>
    </row>
    <row r="8947" spans="1:5" x14ac:dyDescent="0.25">
      <c r="A8947" s="5">
        <f>8939</f>
      </c>
      <c r="B8947" s="5" t="s">
        <v>8950</v>
      </c>
      <c r="C8947" s="5" t="s">
        <v>11</v>
      </c>
      <c r="D8947" s="5" t="s">
        <v>12</v>
      </c>
      <c r="E8947" s="5" t="s">
        <v>13</v>
      </c>
    </row>
    <row r="8948" spans="1:5" x14ac:dyDescent="0.25">
      <c r="A8948" s="5">
        <f>8940</f>
      </c>
      <c r="B8948" s="5" t="s">
        <v>8951</v>
      </c>
      <c r="C8948" s="5" t="s">
        <v>11</v>
      </c>
      <c r="D8948" s="5" t="s">
        <v>12</v>
      </c>
      <c r="E8948" s="5" t="s">
        <v>13</v>
      </c>
    </row>
    <row r="8949" spans="1:5" x14ac:dyDescent="0.25">
      <c r="A8949" s="5">
        <f>8941</f>
      </c>
      <c r="B8949" s="5" t="s">
        <v>8952</v>
      </c>
      <c r="C8949" s="5" t="s">
        <v>11</v>
      </c>
      <c r="D8949" s="5" t="s">
        <v>12</v>
      </c>
      <c r="E8949" s="5" t="s">
        <v>13</v>
      </c>
    </row>
    <row r="8950" spans="1:5" x14ac:dyDescent="0.25">
      <c r="A8950" s="5">
        <f>8942</f>
      </c>
      <c r="B8950" s="5" t="s">
        <v>8953</v>
      </c>
      <c r="C8950" s="5" t="s">
        <v>11</v>
      </c>
      <c r="D8950" s="5" t="s">
        <v>12</v>
      </c>
      <c r="E8950" s="5" t="s">
        <v>13</v>
      </c>
    </row>
    <row r="8951" spans="1:5" x14ac:dyDescent="0.25">
      <c r="A8951" s="5">
        <f>8943</f>
      </c>
      <c r="B8951" s="5" t="s">
        <v>8954</v>
      </c>
      <c r="C8951" s="5" t="s">
        <v>11</v>
      </c>
      <c r="D8951" s="5" t="s">
        <v>12</v>
      </c>
      <c r="E8951" s="5" t="s">
        <v>13</v>
      </c>
    </row>
    <row r="8952" spans="1:5" x14ac:dyDescent="0.25">
      <c r="A8952" s="5">
        <f>8944</f>
      </c>
      <c r="B8952" s="5" t="s">
        <v>8955</v>
      </c>
      <c r="C8952" s="5" t="s">
        <v>11</v>
      </c>
      <c r="D8952" s="5" t="s">
        <v>12</v>
      </c>
      <c r="E8952" s="5" t="s">
        <v>13</v>
      </c>
    </row>
    <row r="8953" spans="1:5" x14ac:dyDescent="0.25">
      <c r="A8953" s="5">
        <f>8945</f>
      </c>
      <c r="B8953" s="5" t="s">
        <v>8956</v>
      </c>
      <c r="C8953" s="5" t="s">
        <v>11</v>
      </c>
      <c r="D8953" s="5" t="s">
        <v>12</v>
      </c>
      <c r="E8953" s="5" t="s">
        <v>13</v>
      </c>
    </row>
    <row r="8954" spans="1:5" x14ac:dyDescent="0.25">
      <c r="A8954" s="5">
        <f>8946</f>
      </c>
      <c r="B8954" s="5" t="s">
        <v>8957</v>
      </c>
      <c r="C8954" s="5" t="s">
        <v>11</v>
      </c>
      <c r="D8954" s="5" t="s">
        <v>12</v>
      </c>
      <c r="E8954" s="5" t="s">
        <v>13</v>
      </c>
    </row>
    <row r="8955" spans="1:5" x14ac:dyDescent="0.25">
      <c r="A8955" s="5">
        <f>8947</f>
      </c>
      <c r="B8955" s="5" t="s">
        <v>8958</v>
      </c>
      <c r="C8955" s="5" t="s">
        <v>11</v>
      </c>
      <c r="D8955" s="5" t="s">
        <v>12</v>
      </c>
      <c r="E8955" s="5" t="s">
        <v>13</v>
      </c>
    </row>
    <row r="8956" spans="1:5" x14ac:dyDescent="0.25">
      <c r="A8956" s="5">
        <f>8948</f>
      </c>
      <c r="B8956" s="5" t="s">
        <v>8959</v>
      </c>
      <c r="C8956" s="5" t="s">
        <v>11</v>
      </c>
      <c r="D8956" s="5" t="s">
        <v>12</v>
      </c>
      <c r="E8956" s="5" t="s">
        <v>13</v>
      </c>
    </row>
    <row r="8957" spans="1:5" x14ac:dyDescent="0.25">
      <c r="A8957" s="5">
        <f>8949</f>
      </c>
      <c r="B8957" s="5" t="s">
        <v>8960</v>
      </c>
      <c r="C8957" s="5" t="s">
        <v>11</v>
      </c>
      <c r="D8957" s="5" t="s">
        <v>12</v>
      </c>
      <c r="E8957" s="5" t="s">
        <v>13</v>
      </c>
    </row>
    <row r="8958" spans="1:5" x14ac:dyDescent="0.25">
      <c r="A8958" s="5">
        <f>8950</f>
      </c>
      <c r="B8958" s="5" t="s">
        <v>8961</v>
      </c>
      <c r="C8958" s="5" t="s">
        <v>11</v>
      </c>
      <c r="D8958" s="5" t="s">
        <v>12</v>
      </c>
      <c r="E8958" s="5" t="s">
        <v>13</v>
      </c>
    </row>
    <row r="8959" spans="1:5" x14ac:dyDescent="0.25">
      <c r="A8959" s="5">
        <f>8951</f>
      </c>
      <c r="B8959" s="5" t="s">
        <v>8962</v>
      </c>
      <c r="C8959" s="5" t="s">
        <v>11</v>
      </c>
      <c r="D8959" s="5" t="s">
        <v>12</v>
      </c>
      <c r="E8959" s="5" t="s">
        <v>13</v>
      </c>
    </row>
    <row r="8960" spans="1:5" x14ac:dyDescent="0.25">
      <c r="A8960" s="5">
        <f>8952</f>
      </c>
      <c r="B8960" s="5" t="s">
        <v>8963</v>
      </c>
      <c r="C8960" s="5" t="s">
        <v>11</v>
      </c>
      <c r="D8960" s="5" t="s">
        <v>12</v>
      </c>
      <c r="E8960" s="5" t="s">
        <v>13</v>
      </c>
    </row>
    <row r="8961" spans="1:5" x14ac:dyDescent="0.25">
      <c r="A8961" s="5">
        <f>8953</f>
      </c>
      <c r="B8961" s="5" t="s">
        <v>8964</v>
      </c>
      <c r="C8961" s="5" t="s">
        <v>11</v>
      </c>
      <c r="D8961" s="5" t="s">
        <v>12</v>
      </c>
      <c r="E8961" s="5" t="s">
        <v>13</v>
      </c>
    </row>
    <row r="8962" spans="1:5" x14ac:dyDescent="0.25">
      <c r="A8962" s="5">
        <f>8954</f>
      </c>
      <c r="B8962" s="5" t="s">
        <v>8965</v>
      </c>
      <c r="C8962" s="5" t="s">
        <v>11</v>
      </c>
      <c r="D8962" s="5" t="s">
        <v>12</v>
      </c>
      <c r="E8962" s="5" t="s">
        <v>13</v>
      </c>
    </row>
    <row r="8963" spans="1:5" x14ac:dyDescent="0.25">
      <c r="A8963" s="5">
        <f>8955</f>
      </c>
      <c r="B8963" s="5" t="s">
        <v>8966</v>
      </c>
      <c r="C8963" s="5" t="s">
        <v>11</v>
      </c>
      <c r="D8963" s="5" t="s">
        <v>12</v>
      </c>
      <c r="E8963" s="5" t="s">
        <v>13</v>
      </c>
    </row>
    <row r="8964" spans="1:5" x14ac:dyDescent="0.25">
      <c r="A8964" s="5">
        <f>8956</f>
      </c>
      <c r="B8964" s="5" t="s">
        <v>8967</v>
      </c>
      <c r="C8964" s="5" t="s">
        <v>11</v>
      </c>
      <c r="D8964" s="5" t="s">
        <v>12</v>
      </c>
      <c r="E8964" s="5" t="s">
        <v>13</v>
      </c>
    </row>
    <row r="8965" spans="1:5" x14ac:dyDescent="0.25">
      <c r="A8965" s="5">
        <f>8957</f>
      </c>
      <c r="B8965" s="5" t="s">
        <v>8968</v>
      </c>
      <c r="C8965" s="5" t="s">
        <v>11</v>
      </c>
      <c r="D8965" s="5" t="s">
        <v>12</v>
      </c>
      <c r="E8965" s="5" t="s">
        <v>13</v>
      </c>
    </row>
    <row r="8966" spans="1:5" x14ac:dyDescent="0.25">
      <c r="A8966" s="5">
        <f>8958</f>
      </c>
      <c r="B8966" s="5" t="s">
        <v>8969</v>
      </c>
      <c r="C8966" s="5" t="s">
        <v>11</v>
      </c>
      <c r="D8966" s="5" t="s">
        <v>12</v>
      </c>
      <c r="E8966" s="5" t="s">
        <v>13</v>
      </c>
    </row>
    <row r="8967" spans="1:5" x14ac:dyDescent="0.25">
      <c r="A8967" s="5">
        <f>8959</f>
      </c>
      <c r="B8967" s="5" t="s">
        <v>8970</v>
      </c>
      <c r="C8967" s="5" t="s">
        <v>11</v>
      </c>
      <c r="D8967" s="5" t="s">
        <v>12</v>
      </c>
      <c r="E8967" s="5" t="s">
        <v>13</v>
      </c>
    </row>
    <row r="8968" spans="1:5" x14ac:dyDescent="0.25">
      <c r="A8968" s="5">
        <f>8960</f>
      </c>
      <c r="B8968" s="5" t="s">
        <v>8971</v>
      </c>
      <c r="C8968" s="5" t="s">
        <v>11</v>
      </c>
      <c r="D8968" s="5" t="s">
        <v>12</v>
      </c>
      <c r="E8968" s="5" t="s">
        <v>13</v>
      </c>
    </row>
    <row r="8969" spans="1:5" x14ac:dyDescent="0.25">
      <c r="A8969" s="5">
        <f>8961</f>
      </c>
      <c r="B8969" s="5" t="s">
        <v>8972</v>
      </c>
      <c r="C8969" s="5" t="s">
        <v>11</v>
      </c>
      <c r="D8969" s="5" t="s">
        <v>12</v>
      </c>
      <c r="E8969" s="5" t="s">
        <v>13</v>
      </c>
    </row>
    <row r="8970" spans="1:5" x14ac:dyDescent="0.25">
      <c r="A8970" s="5">
        <f>8962</f>
      </c>
      <c r="B8970" s="5" t="s">
        <v>8973</v>
      </c>
      <c r="C8970" s="5" t="s">
        <v>11</v>
      </c>
      <c r="D8970" s="5" t="s">
        <v>12</v>
      </c>
      <c r="E8970" s="5" t="s">
        <v>13</v>
      </c>
    </row>
    <row r="8971" spans="1:5" x14ac:dyDescent="0.25">
      <c r="A8971" s="5">
        <f>8963</f>
      </c>
      <c r="B8971" s="5" t="s">
        <v>8974</v>
      </c>
      <c r="C8971" s="5" t="s">
        <v>11</v>
      </c>
      <c r="D8971" s="5" t="s">
        <v>12</v>
      </c>
      <c r="E8971" s="5" t="s">
        <v>13</v>
      </c>
    </row>
    <row r="8972" spans="1:5" x14ac:dyDescent="0.25">
      <c r="A8972" s="5">
        <f>8964</f>
      </c>
      <c r="B8972" s="5" t="s">
        <v>8975</v>
      </c>
      <c r="C8972" s="5" t="s">
        <v>11</v>
      </c>
      <c r="D8972" s="5" t="s">
        <v>12</v>
      </c>
      <c r="E8972" s="5" t="s">
        <v>13</v>
      </c>
    </row>
    <row r="8973" spans="1:5" x14ac:dyDescent="0.25">
      <c r="A8973" s="5">
        <f>8965</f>
      </c>
      <c r="B8973" s="5" t="s">
        <v>8976</v>
      </c>
      <c r="C8973" s="5" t="s">
        <v>11</v>
      </c>
      <c r="D8973" s="5" t="s">
        <v>12</v>
      </c>
      <c r="E8973" s="5" t="s">
        <v>13</v>
      </c>
    </row>
    <row r="8974" spans="1:5" x14ac:dyDescent="0.25">
      <c r="A8974" s="5">
        <f>8966</f>
      </c>
      <c r="B8974" s="5" t="s">
        <v>8977</v>
      </c>
      <c r="C8974" s="5" t="s">
        <v>11</v>
      </c>
      <c r="D8974" s="5" t="s">
        <v>12</v>
      </c>
      <c r="E8974" s="5" t="s">
        <v>13</v>
      </c>
    </row>
    <row r="8975" spans="1:5" x14ac:dyDescent="0.25">
      <c r="A8975" s="5">
        <f>8967</f>
      </c>
      <c r="B8975" s="5" t="s">
        <v>8978</v>
      </c>
      <c r="C8975" s="5" t="s">
        <v>11</v>
      </c>
      <c r="D8975" s="5" t="s">
        <v>12</v>
      </c>
      <c r="E8975" s="5" t="s">
        <v>13</v>
      </c>
    </row>
    <row r="8976" spans="1:5" x14ac:dyDescent="0.25">
      <c r="A8976" s="5">
        <f>8968</f>
      </c>
      <c r="B8976" s="5" t="s">
        <v>8979</v>
      </c>
      <c r="C8976" s="5" t="s">
        <v>11</v>
      </c>
      <c r="D8976" s="5" t="s">
        <v>12</v>
      </c>
      <c r="E8976" s="5" t="s">
        <v>13</v>
      </c>
    </row>
    <row r="8977" spans="1:5" x14ac:dyDescent="0.25">
      <c r="A8977" s="5">
        <f>8969</f>
      </c>
      <c r="B8977" s="5" t="s">
        <v>8980</v>
      </c>
      <c r="C8977" s="5" t="s">
        <v>11</v>
      </c>
      <c r="D8977" s="5" t="s">
        <v>12</v>
      </c>
      <c r="E8977" s="5" t="s">
        <v>13</v>
      </c>
    </row>
    <row r="8978" spans="1:5" x14ac:dyDescent="0.25">
      <c r="A8978" s="5">
        <f>8970</f>
      </c>
      <c r="B8978" s="5" t="s">
        <v>8981</v>
      </c>
      <c r="C8978" s="5" t="s">
        <v>11</v>
      </c>
      <c r="D8978" s="5" t="s">
        <v>12</v>
      </c>
      <c r="E8978" s="5" t="s">
        <v>13</v>
      </c>
    </row>
    <row r="8979" spans="1:5" x14ac:dyDescent="0.25">
      <c r="A8979" s="5">
        <f>8971</f>
      </c>
      <c r="B8979" s="5" t="s">
        <v>8982</v>
      </c>
      <c r="C8979" s="5" t="s">
        <v>11</v>
      </c>
      <c r="D8979" s="5" t="s">
        <v>12</v>
      </c>
      <c r="E8979" s="5" t="s">
        <v>13</v>
      </c>
    </row>
    <row r="8980" spans="1:5" x14ac:dyDescent="0.25">
      <c r="A8980" s="5">
        <f>8972</f>
      </c>
      <c r="B8980" s="5" t="s">
        <v>8983</v>
      </c>
      <c r="C8980" s="5" t="s">
        <v>11</v>
      </c>
      <c r="D8980" s="5" t="s">
        <v>12</v>
      </c>
      <c r="E8980" s="5" t="s">
        <v>13</v>
      </c>
    </row>
    <row r="8981" spans="1:5" x14ac:dyDescent="0.25">
      <c r="A8981" s="5">
        <f>8973</f>
      </c>
      <c r="B8981" s="5" t="s">
        <v>8984</v>
      </c>
      <c r="C8981" s="5" t="s">
        <v>11</v>
      </c>
      <c r="D8981" s="5" t="s">
        <v>12</v>
      </c>
      <c r="E8981" s="5" t="s">
        <v>13</v>
      </c>
    </row>
    <row r="8982" spans="1:5" x14ac:dyDescent="0.25">
      <c r="A8982" s="5">
        <f>8974</f>
      </c>
      <c r="B8982" s="5" t="s">
        <v>8985</v>
      </c>
      <c r="C8982" s="5" t="s">
        <v>11</v>
      </c>
      <c r="D8982" s="5" t="s">
        <v>12</v>
      </c>
      <c r="E8982" s="5" t="s">
        <v>13</v>
      </c>
    </row>
    <row r="8983" spans="1:5" x14ac:dyDescent="0.25">
      <c r="A8983" s="5">
        <f>8975</f>
      </c>
      <c r="B8983" s="5" t="s">
        <v>8986</v>
      </c>
      <c r="C8983" s="5" t="s">
        <v>11</v>
      </c>
      <c r="D8983" s="5" t="s">
        <v>12</v>
      </c>
      <c r="E8983" s="5" t="s">
        <v>13</v>
      </c>
    </row>
    <row r="8984" spans="1:5" x14ac:dyDescent="0.25">
      <c r="A8984" s="5">
        <f>8976</f>
      </c>
      <c r="B8984" s="5" t="s">
        <v>8987</v>
      </c>
      <c r="C8984" s="5" t="s">
        <v>11</v>
      </c>
      <c r="D8984" s="5" t="s">
        <v>12</v>
      </c>
      <c r="E8984" s="5" t="s">
        <v>13</v>
      </c>
    </row>
    <row r="8985" spans="1:5" x14ac:dyDescent="0.25">
      <c r="A8985" s="5">
        <f>8977</f>
      </c>
      <c r="B8985" s="5" t="s">
        <v>8988</v>
      </c>
      <c r="C8985" s="5" t="s">
        <v>11</v>
      </c>
      <c r="D8985" s="5" t="s">
        <v>12</v>
      </c>
      <c r="E8985" s="5" t="s">
        <v>13</v>
      </c>
    </row>
    <row r="8986" spans="1:5" x14ac:dyDescent="0.25">
      <c r="A8986" s="5">
        <f>8978</f>
      </c>
      <c r="B8986" s="5" t="s">
        <v>8989</v>
      </c>
      <c r="C8986" s="5" t="s">
        <v>11</v>
      </c>
      <c r="D8986" s="5" t="s">
        <v>12</v>
      </c>
      <c r="E8986" s="5" t="s">
        <v>13</v>
      </c>
    </row>
    <row r="8987" spans="1:5" x14ac:dyDescent="0.25">
      <c r="A8987" s="5">
        <f>8979</f>
      </c>
      <c r="B8987" s="5" t="s">
        <v>8990</v>
      </c>
      <c r="C8987" s="5" t="s">
        <v>11</v>
      </c>
      <c r="D8987" s="5" t="s">
        <v>12</v>
      </c>
      <c r="E8987" s="5" t="s">
        <v>13</v>
      </c>
    </row>
    <row r="8988" spans="1:5" x14ac:dyDescent="0.25">
      <c r="A8988" s="5">
        <f>8980</f>
      </c>
      <c r="B8988" s="5" t="s">
        <v>8991</v>
      </c>
      <c r="C8988" s="5" t="s">
        <v>11</v>
      </c>
      <c r="D8988" s="5" t="s">
        <v>12</v>
      </c>
      <c r="E8988" s="5" t="s">
        <v>13</v>
      </c>
    </row>
    <row r="8989" spans="1:5" x14ac:dyDescent="0.25">
      <c r="A8989" s="5">
        <f>8981</f>
      </c>
      <c r="B8989" s="5" t="s">
        <v>8992</v>
      </c>
      <c r="C8989" s="5" t="s">
        <v>11</v>
      </c>
      <c r="D8989" s="5" t="s">
        <v>12</v>
      </c>
      <c r="E8989" s="5" t="s">
        <v>13</v>
      </c>
    </row>
    <row r="8990" spans="1:5" x14ac:dyDescent="0.25">
      <c r="A8990" s="5">
        <f>8982</f>
      </c>
      <c r="B8990" s="5" t="s">
        <v>8993</v>
      </c>
      <c r="C8990" s="5" t="s">
        <v>11</v>
      </c>
      <c r="D8990" s="5" t="s">
        <v>12</v>
      </c>
      <c r="E8990" s="5" t="s">
        <v>13</v>
      </c>
    </row>
    <row r="8991" spans="1:5" x14ac:dyDescent="0.25">
      <c r="A8991" s="5">
        <f>8983</f>
      </c>
      <c r="B8991" s="5" t="s">
        <v>8994</v>
      </c>
      <c r="C8991" s="5" t="s">
        <v>11</v>
      </c>
      <c r="D8991" s="5" t="s">
        <v>12</v>
      </c>
      <c r="E8991" s="5" t="s">
        <v>13</v>
      </c>
    </row>
    <row r="8992" spans="1:5" x14ac:dyDescent="0.25">
      <c r="A8992" s="5">
        <f>8984</f>
      </c>
      <c r="B8992" s="5" t="s">
        <v>8995</v>
      </c>
      <c r="C8992" s="5" t="s">
        <v>11</v>
      </c>
      <c r="D8992" s="5" t="s">
        <v>12</v>
      </c>
      <c r="E8992" s="5" t="s">
        <v>13</v>
      </c>
    </row>
    <row r="8993" spans="1:5" x14ac:dyDescent="0.25">
      <c r="A8993" s="5">
        <f>8985</f>
      </c>
      <c r="B8993" s="5" t="s">
        <v>8996</v>
      </c>
      <c r="C8993" s="5" t="s">
        <v>11</v>
      </c>
      <c r="D8993" s="5" t="s">
        <v>12</v>
      </c>
      <c r="E8993" s="5" t="s">
        <v>13</v>
      </c>
    </row>
    <row r="8994" spans="1:5" x14ac:dyDescent="0.25">
      <c r="A8994" s="5">
        <f>8986</f>
      </c>
      <c r="B8994" s="5" t="s">
        <v>8997</v>
      </c>
      <c r="C8994" s="5" t="s">
        <v>11</v>
      </c>
      <c r="D8994" s="5" t="s">
        <v>12</v>
      </c>
      <c r="E8994" s="5" t="s">
        <v>13</v>
      </c>
    </row>
    <row r="8995" spans="1:5" x14ac:dyDescent="0.25">
      <c r="A8995" s="5">
        <f>8987</f>
      </c>
      <c r="B8995" s="5" t="s">
        <v>8998</v>
      </c>
      <c r="C8995" s="5" t="s">
        <v>11</v>
      </c>
      <c r="D8995" s="5" t="s">
        <v>12</v>
      </c>
      <c r="E8995" s="5" t="s">
        <v>13</v>
      </c>
    </row>
    <row r="8996" spans="1:5" x14ac:dyDescent="0.25">
      <c r="A8996" s="5">
        <f>8988</f>
      </c>
      <c r="B8996" s="5" t="s">
        <v>8999</v>
      </c>
      <c r="C8996" s="5" t="s">
        <v>11</v>
      </c>
      <c r="D8996" s="5" t="s">
        <v>12</v>
      </c>
      <c r="E8996" s="5" t="s">
        <v>13</v>
      </c>
    </row>
    <row r="8997" spans="1:5" x14ac:dyDescent="0.25">
      <c r="A8997" s="5">
        <f>8989</f>
      </c>
      <c r="B8997" s="5" t="s">
        <v>9000</v>
      </c>
      <c r="C8997" s="5" t="s">
        <v>11</v>
      </c>
      <c r="D8997" s="5" t="s">
        <v>12</v>
      </c>
      <c r="E8997" s="5" t="s">
        <v>13</v>
      </c>
    </row>
    <row r="8998" spans="1:5" x14ac:dyDescent="0.25">
      <c r="A8998" s="5">
        <f>8990</f>
      </c>
      <c r="B8998" s="5" t="s">
        <v>9001</v>
      </c>
      <c r="C8998" s="5" t="s">
        <v>11</v>
      </c>
      <c r="D8998" s="5" t="s">
        <v>12</v>
      </c>
      <c r="E8998" s="5" t="s">
        <v>13</v>
      </c>
    </row>
    <row r="8999" spans="1:5" x14ac:dyDescent="0.25">
      <c r="A8999" s="5">
        <f>8991</f>
      </c>
      <c r="B8999" s="5" t="s">
        <v>9002</v>
      </c>
      <c r="C8999" s="5" t="s">
        <v>11</v>
      </c>
      <c r="D8999" s="5" t="s">
        <v>12</v>
      </c>
      <c r="E8999" s="5" t="s">
        <v>13</v>
      </c>
    </row>
    <row r="9000" spans="1:5" x14ac:dyDescent="0.25">
      <c r="A9000" s="5">
        <f>8992</f>
      </c>
      <c r="B9000" s="5" t="s">
        <v>9003</v>
      </c>
      <c r="C9000" s="5" t="s">
        <v>11</v>
      </c>
      <c r="D9000" s="5" t="s">
        <v>12</v>
      </c>
      <c r="E9000" s="5" t="s">
        <v>13</v>
      </c>
    </row>
    <row r="9001" spans="1:5" x14ac:dyDescent="0.25">
      <c r="A9001" s="5">
        <f>8993</f>
      </c>
      <c r="B9001" s="5" t="s">
        <v>9004</v>
      </c>
      <c r="C9001" s="5" t="s">
        <v>11</v>
      </c>
      <c r="D9001" s="5" t="s">
        <v>12</v>
      </c>
      <c r="E9001" s="5" t="s">
        <v>13</v>
      </c>
    </row>
    <row r="9002" spans="1:5" x14ac:dyDescent="0.25">
      <c r="A9002" s="5">
        <f>8994</f>
      </c>
      <c r="B9002" s="5" t="s">
        <v>9005</v>
      </c>
      <c r="C9002" s="5" t="s">
        <v>11</v>
      </c>
      <c r="D9002" s="5" t="s">
        <v>12</v>
      </c>
      <c r="E9002" s="5" t="s">
        <v>13</v>
      </c>
    </row>
    <row r="9003" spans="1:5" x14ac:dyDescent="0.25">
      <c r="A9003" s="5">
        <f>8995</f>
      </c>
      <c r="B9003" s="5" t="s">
        <v>9006</v>
      </c>
      <c r="C9003" s="5" t="s">
        <v>11</v>
      </c>
      <c r="D9003" s="5" t="s">
        <v>12</v>
      </c>
      <c r="E9003" s="5" t="s">
        <v>13</v>
      </c>
    </row>
    <row r="9004" spans="1:5" x14ac:dyDescent="0.25">
      <c r="A9004" s="5">
        <f>8996</f>
      </c>
      <c r="B9004" s="5" t="s">
        <v>9007</v>
      </c>
      <c r="C9004" s="5" t="s">
        <v>11</v>
      </c>
      <c r="D9004" s="5" t="s">
        <v>12</v>
      </c>
      <c r="E9004" s="5" t="s">
        <v>13</v>
      </c>
    </row>
    <row r="9005" spans="1:5" x14ac:dyDescent="0.25">
      <c r="A9005" s="5">
        <f>8997</f>
      </c>
      <c r="B9005" s="5" t="s">
        <v>9008</v>
      </c>
      <c r="C9005" s="5" t="s">
        <v>11</v>
      </c>
      <c r="D9005" s="5" t="s">
        <v>12</v>
      </c>
      <c r="E9005" s="5" t="s">
        <v>13</v>
      </c>
    </row>
    <row r="9006" spans="1:5" x14ac:dyDescent="0.25">
      <c r="A9006" s="5">
        <f>8998</f>
      </c>
      <c r="B9006" s="5" t="s">
        <v>9009</v>
      </c>
      <c r="C9006" s="5" t="s">
        <v>11</v>
      </c>
      <c r="D9006" s="5" t="s">
        <v>12</v>
      </c>
      <c r="E9006" s="5" t="s">
        <v>13</v>
      </c>
    </row>
    <row r="9007" spans="1:5" x14ac:dyDescent="0.25">
      <c r="A9007" s="5">
        <f>8999</f>
      </c>
      <c r="B9007" s="5" t="s">
        <v>9010</v>
      </c>
      <c r="C9007" s="5" t="s">
        <v>11</v>
      </c>
      <c r="D9007" s="5" t="s">
        <v>12</v>
      </c>
      <c r="E9007" s="5" t="s">
        <v>13</v>
      </c>
    </row>
    <row r="9008" spans="1:5" x14ac:dyDescent="0.25">
      <c r="A9008" s="5">
        <f>9000</f>
      </c>
      <c r="B9008" s="5" t="s">
        <v>9011</v>
      </c>
      <c r="C9008" s="5" t="s">
        <v>11</v>
      </c>
      <c r="D9008" s="5" t="s">
        <v>12</v>
      </c>
      <c r="E9008" s="5" t="s">
        <v>13</v>
      </c>
    </row>
    <row r="9009" spans="1:5" x14ac:dyDescent="0.25">
      <c r="A9009" s="5">
        <f>9001</f>
      </c>
      <c r="B9009" s="5" t="s">
        <v>9012</v>
      </c>
      <c r="C9009" s="5" t="s">
        <v>11</v>
      </c>
      <c r="D9009" s="5" t="s">
        <v>12</v>
      </c>
      <c r="E9009" s="5" t="s">
        <v>13</v>
      </c>
    </row>
    <row r="9010" spans="1:5" x14ac:dyDescent="0.25">
      <c r="A9010" s="5">
        <f>9002</f>
      </c>
      <c r="B9010" s="5" t="s">
        <v>9013</v>
      </c>
      <c r="C9010" s="5" t="s">
        <v>11</v>
      </c>
      <c r="D9010" s="5" t="s">
        <v>12</v>
      </c>
      <c r="E9010" s="5" t="s">
        <v>13</v>
      </c>
    </row>
    <row r="9011" spans="1:5" x14ac:dyDescent="0.25">
      <c r="A9011" s="5">
        <f>9003</f>
      </c>
      <c r="B9011" s="5" t="s">
        <v>9014</v>
      </c>
      <c r="C9011" s="5" t="s">
        <v>11</v>
      </c>
      <c r="D9011" s="5" t="s">
        <v>12</v>
      </c>
      <c r="E9011" s="5" t="s">
        <v>13</v>
      </c>
    </row>
    <row r="9012" spans="1:5" x14ac:dyDescent="0.25">
      <c r="A9012" s="5">
        <f>9004</f>
      </c>
      <c r="B9012" s="5" t="s">
        <v>9015</v>
      </c>
      <c r="C9012" s="5" t="s">
        <v>11</v>
      </c>
      <c r="D9012" s="5" t="s">
        <v>12</v>
      </c>
      <c r="E9012" s="5" t="s">
        <v>13</v>
      </c>
    </row>
    <row r="9013" spans="1:5" x14ac:dyDescent="0.25">
      <c r="A9013" s="5">
        <f>9005</f>
      </c>
      <c r="B9013" s="5" t="s">
        <v>9016</v>
      </c>
      <c r="C9013" s="5" t="s">
        <v>11</v>
      </c>
      <c r="D9013" s="5" t="s">
        <v>12</v>
      </c>
      <c r="E9013" s="5" t="s">
        <v>13</v>
      </c>
    </row>
    <row r="9014" spans="1:5" x14ac:dyDescent="0.25">
      <c r="A9014" s="5">
        <f>9006</f>
      </c>
      <c r="B9014" s="5" t="s">
        <v>9017</v>
      </c>
      <c r="C9014" s="5" t="s">
        <v>11</v>
      </c>
      <c r="D9014" s="5" t="s">
        <v>12</v>
      </c>
      <c r="E9014" s="5" t="s">
        <v>13</v>
      </c>
    </row>
    <row r="9015" spans="1:5" x14ac:dyDescent="0.25">
      <c r="A9015" s="5">
        <f>9007</f>
      </c>
      <c r="B9015" s="5" t="s">
        <v>9018</v>
      </c>
      <c r="C9015" s="5" t="s">
        <v>11</v>
      </c>
      <c r="D9015" s="5" t="s">
        <v>12</v>
      </c>
      <c r="E9015" s="5" t="s">
        <v>13</v>
      </c>
    </row>
    <row r="9016" spans="1:5" x14ac:dyDescent="0.25">
      <c r="A9016" s="5">
        <f>9008</f>
      </c>
      <c r="B9016" s="5" t="s">
        <v>9019</v>
      </c>
      <c r="C9016" s="5" t="s">
        <v>11</v>
      </c>
      <c r="D9016" s="5" t="s">
        <v>12</v>
      </c>
      <c r="E9016" s="5" t="s">
        <v>13</v>
      </c>
    </row>
    <row r="9017" spans="1:5" x14ac:dyDescent="0.25">
      <c r="A9017" s="5">
        <f>9009</f>
      </c>
      <c r="B9017" s="5" t="s">
        <v>9020</v>
      </c>
      <c r="C9017" s="5" t="s">
        <v>11</v>
      </c>
      <c r="D9017" s="5" t="s">
        <v>12</v>
      </c>
      <c r="E9017" s="5" t="s">
        <v>13</v>
      </c>
    </row>
    <row r="9018" spans="1:5" x14ac:dyDescent="0.25">
      <c r="A9018" s="5">
        <f>9010</f>
      </c>
      <c r="B9018" s="5" t="s">
        <v>9021</v>
      </c>
      <c r="C9018" s="5" t="s">
        <v>11</v>
      </c>
      <c r="D9018" s="5" t="s">
        <v>12</v>
      </c>
      <c r="E9018" s="5" t="s">
        <v>13</v>
      </c>
    </row>
    <row r="9019" spans="1:5" x14ac:dyDescent="0.25">
      <c r="A9019" s="5">
        <f>9011</f>
      </c>
      <c r="B9019" s="5" t="s">
        <v>9022</v>
      </c>
      <c r="C9019" s="5" t="s">
        <v>11</v>
      </c>
      <c r="D9019" s="5" t="s">
        <v>12</v>
      </c>
      <c r="E9019" s="5" t="s">
        <v>13</v>
      </c>
    </row>
    <row r="9020" spans="1:5" x14ac:dyDescent="0.25">
      <c r="A9020" s="5">
        <f>9012</f>
      </c>
      <c r="B9020" s="5" t="s">
        <v>9023</v>
      </c>
      <c r="C9020" s="5" t="s">
        <v>11</v>
      </c>
      <c r="D9020" s="5" t="s">
        <v>12</v>
      </c>
      <c r="E9020" s="5" t="s">
        <v>13</v>
      </c>
    </row>
    <row r="9021" spans="1:5" x14ac:dyDescent="0.25">
      <c r="A9021" s="5">
        <f>9013</f>
      </c>
      <c r="B9021" s="5" t="s">
        <v>9024</v>
      </c>
      <c r="C9021" s="5" t="s">
        <v>11</v>
      </c>
      <c r="D9021" s="5" t="s">
        <v>12</v>
      </c>
      <c r="E9021" s="5" t="s">
        <v>13</v>
      </c>
    </row>
    <row r="9022" spans="1:5" x14ac:dyDescent="0.25">
      <c r="A9022" s="5">
        <f>9014</f>
      </c>
      <c r="B9022" s="5" t="s">
        <v>9025</v>
      </c>
      <c r="C9022" s="5" t="s">
        <v>11</v>
      </c>
      <c r="D9022" s="5" t="s">
        <v>12</v>
      </c>
      <c r="E9022" s="5" t="s">
        <v>13</v>
      </c>
    </row>
    <row r="9023" spans="1:5" x14ac:dyDescent="0.25">
      <c r="A9023" s="5">
        <f>9015</f>
      </c>
      <c r="B9023" s="5" t="s">
        <v>9026</v>
      </c>
      <c r="C9023" s="5" t="s">
        <v>11</v>
      </c>
      <c r="D9023" s="5" t="s">
        <v>12</v>
      </c>
      <c r="E9023" s="5" t="s">
        <v>13</v>
      </c>
    </row>
    <row r="9024" spans="1:5" x14ac:dyDescent="0.25">
      <c r="A9024" s="5">
        <f>9016</f>
      </c>
      <c r="B9024" s="5" t="s">
        <v>9027</v>
      </c>
      <c r="C9024" s="5" t="s">
        <v>11</v>
      </c>
      <c r="D9024" s="5" t="s">
        <v>12</v>
      </c>
      <c r="E9024" s="5" t="s">
        <v>13</v>
      </c>
    </row>
    <row r="9025" spans="1:5" x14ac:dyDescent="0.25">
      <c r="A9025" s="5">
        <f>9017</f>
      </c>
      <c r="B9025" s="5" t="s">
        <v>9028</v>
      </c>
      <c r="C9025" s="5" t="s">
        <v>11</v>
      </c>
      <c r="D9025" s="5" t="s">
        <v>12</v>
      </c>
      <c r="E9025" s="5" t="s">
        <v>13</v>
      </c>
    </row>
    <row r="9026" spans="1:5" x14ac:dyDescent="0.25">
      <c r="A9026" s="5">
        <f>9018</f>
      </c>
      <c r="B9026" s="5" t="s">
        <v>9029</v>
      </c>
      <c r="C9026" s="5" t="s">
        <v>11</v>
      </c>
      <c r="D9026" s="5" t="s">
        <v>12</v>
      </c>
      <c r="E9026" s="5" t="s">
        <v>13</v>
      </c>
    </row>
    <row r="9027" spans="1:5" x14ac:dyDescent="0.25">
      <c r="A9027" s="5">
        <f>9019</f>
      </c>
      <c r="B9027" s="5" t="s">
        <v>9030</v>
      </c>
      <c r="C9027" s="5" t="s">
        <v>11</v>
      </c>
      <c r="D9027" s="5" t="s">
        <v>12</v>
      </c>
      <c r="E9027" s="5" t="s">
        <v>13</v>
      </c>
    </row>
    <row r="9028" spans="1:5" x14ac:dyDescent="0.25">
      <c r="A9028" s="5">
        <f>9020</f>
      </c>
      <c r="B9028" s="5" t="s">
        <v>9031</v>
      </c>
      <c r="C9028" s="5" t="s">
        <v>11</v>
      </c>
      <c r="D9028" s="5" t="s">
        <v>12</v>
      </c>
      <c r="E9028" s="5" t="s">
        <v>13</v>
      </c>
    </row>
    <row r="9029" spans="1:5" x14ac:dyDescent="0.25">
      <c r="A9029" s="5">
        <f>9021</f>
      </c>
      <c r="B9029" s="5" t="s">
        <v>9032</v>
      </c>
      <c r="C9029" s="5" t="s">
        <v>11</v>
      </c>
      <c r="D9029" s="5" t="s">
        <v>12</v>
      </c>
      <c r="E9029" s="5" t="s">
        <v>13</v>
      </c>
    </row>
    <row r="9030" spans="1:5" x14ac:dyDescent="0.25">
      <c r="A9030" s="5">
        <f>9022</f>
      </c>
      <c r="B9030" s="5" t="s">
        <v>9033</v>
      </c>
      <c r="C9030" s="5" t="s">
        <v>11</v>
      </c>
      <c r="D9030" s="5" t="s">
        <v>12</v>
      </c>
      <c r="E9030" s="5" t="s">
        <v>13</v>
      </c>
    </row>
    <row r="9031" spans="1:5" x14ac:dyDescent="0.25">
      <c r="A9031" s="5">
        <f>9023</f>
      </c>
      <c r="B9031" s="5" t="s">
        <v>9034</v>
      </c>
      <c r="C9031" s="5" t="s">
        <v>11</v>
      </c>
      <c r="D9031" s="5" t="s">
        <v>12</v>
      </c>
      <c r="E9031" s="5" t="s">
        <v>13</v>
      </c>
    </row>
    <row r="9032" spans="1:5" x14ac:dyDescent="0.25">
      <c r="A9032" s="5">
        <f>9024</f>
      </c>
      <c r="B9032" s="5" t="s">
        <v>9035</v>
      </c>
      <c r="C9032" s="5" t="s">
        <v>11</v>
      </c>
      <c r="D9032" s="5" t="s">
        <v>12</v>
      </c>
      <c r="E9032" s="5" t="s">
        <v>13</v>
      </c>
    </row>
    <row r="9033" spans="1:5" x14ac:dyDescent="0.25">
      <c r="A9033" s="5">
        <f>9025</f>
      </c>
      <c r="B9033" s="5" t="s">
        <v>9036</v>
      </c>
      <c r="C9033" s="5" t="s">
        <v>11</v>
      </c>
      <c r="D9033" s="5" t="s">
        <v>12</v>
      </c>
      <c r="E9033" s="5" t="s">
        <v>13</v>
      </c>
    </row>
    <row r="9034" spans="1:5" x14ac:dyDescent="0.25">
      <c r="A9034" s="5">
        <f>9026</f>
      </c>
      <c r="B9034" s="5" t="s">
        <v>9037</v>
      </c>
      <c r="C9034" s="5" t="s">
        <v>11</v>
      </c>
      <c r="D9034" s="5" t="s">
        <v>12</v>
      </c>
      <c r="E9034" s="5" t="s">
        <v>13</v>
      </c>
    </row>
    <row r="9035" spans="1:5" x14ac:dyDescent="0.25">
      <c r="A9035" s="5">
        <f>9027</f>
      </c>
      <c r="B9035" s="5" t="s">
        <v>9038</v>
      </c>
      <c r="C9035" s="5" t="s">
        <v>11</v>
      </c>
      <c r="D9035" s="5" t="s">
        <v>12</v>
      </c>
      <c r="E9035" s="5" t="s">
        <v>13</v>
      </c>
    </row>
    <row r="9036" spans="1:5" x14ac:dyDescent="0.25">
      <c r="A9036" s="5">
        <f>9028</f>
      </c>
      <c r="B9036" s="5" t="s">
        <v>9039</v>
      </c>
      <c r="C9036" s="5" t="s">
        <v>11</v>
      </c>
      <c r="D9036" s="5" t="s">
        <v>12</v>
      </c>
      <c r="E9036" s="5" t="s">
        <v>13</v>
      </c>
    </row>
    <row r="9037" spans="1:5" x14ac:dyDescent="0.25">
      <c r="A9037" s="5">
        <f>9029</f>
      </c>
      <c r="B9037" s="5" t="s">
        <v>9040</v>
      </c>
      <c r="C9037" s="5" t="s">
        <v>11</v>
      </c>
      <c r="D9037" s="5" t="s">
        <v>12</v>
      </c>
      <c r="E9037" s="5" t="s">
        <v>13</v>
      </c>
    </row>
    <row r="9038" spans="1:5" x14ac:dyDescent="0.25">
      <c r="A9038" s="5">
        <f>9030</f>
      </c>
      <c r="B9038" s="5" t="s">
        <v>9041</v>
      </c>
      <c r="C9038" s="5" t="s">
        <v>11</v>
      </c>
      <c r="D9038" s="5" t="s">
        <v>12</v>
      </c>
      <c r="E9038" s="5" t="s">
        <v>13</v>
      </c>
    </row>
    <row r="9039" spans="1:5" x14ac:dyDescent="0.25">
      <c r="A9039" s="5">
        <f>9031</f>
      </c>
      <c r="B9039" s="5" t="s">
        <v>9042</v>
      </c>
      <c r="C9039" s="5" t="s">
        <v>11</v>
      </c>
      <c r="D9039" s="5" t="s">
        <v>12</v>
      </c>
      <c r="E9039" s="5" t="s">
        <v>13</v>
      </c>
    </row>
    <row r="9040" spans="1:5" x14ac:dyDescent="0.25">
      <c r="A9040" s="5">
        <f>9032</f>
      </c>
      <c r="B9040" s="5" t="s">
        <v>9043</v>
      </c>
      <c r="C9040" s="5" t="s">
        <v>11</v>
      </c>
      <c r="D9040" s="5" t="s">
        <v>12</v>
      </c>
      <c r="E9040" s="5" t="s">
        <v>13</v>
      </c>
    </row>
    <row r="9041" spans="1:5" x14ac:dyDescent="0.25">
      <c r="A9041" s="5">
        <f>9033</f>
      </c>
      <c r="B9041" s="5" t="s">
        <v>9044</v>
      </c>
      <c r="C9041" s="5" t="s">
        <v>11</v>
      </c>
      <c r="D9041" s="5" t="s">
        <v>12</v>
      </c>
      <c r="E9041" s="5" t="s">
        <v>13</v>
      </c>
    </row>
    <row r="9042" spans="1:5" x14ac:dyDescent="0.25">
      <c r="A9042" s="5">
        <f>9034</f>
      </c>
      <c r="B9042" s="5" t="s">
        <v>9045</v>
      </c>
      <c r="C9042" s="5" t="s">
        <v>11</v>
      </c>
      <c r="D9042" s="5" t="s">
        <v>12</v>
      </c>
      <c r="E9042" s="5" t="s">
        <v>13</v>
      </c>
    </row>
    <row r="9043" spans="1:5" x14ac:dyDescent="0.25">
      <c r="A9043" s="5">
        <f>9035</f>
      </c>
      <c r="B9043" s="5" t="s">
        <v>9046</v>
      </c>
      <c r="C9043" s="5" t="s">
        <v>11</v>
      </c>
      <c r="D9043" s="5" t="s">
        <v>12</v>
      </c>
      <c r="E9043" s="5" t="s">
        <v>13</v>
      </c>
    </row>
    <row r="9044" spans="1:5" x14ac:dyDescent="0.25">
      <c r="A9044" s="5">
        <f>9036</f>
      </c>
      <c r="B9044" s="5" t="s">
        <v>9047</v>
      </c>
      <c r="C9044" s="5" t="s">
        <v>11</v>
      </c>
      <c r="D9044" s="5" t="s">
        <v>12</v>
      </c>
      <c r="E9044" s="5" t="s">
        <v>13</v>
      </c>
    </row>
    <row r="9045" spans="1:5" x14ac:dyDescent="0.25">
      <c r="A9045" s="5">
        <f>9037</f>
      </c>
      <c r="B9045" s="5" t="s">
        <v>9048</v>
      </c>
      <c r="C9045" s="5" t="s">
        <v>11</v>
      </c>
      <c r="D9045" s="5" t="s">
        <v>12</v>
      </c>
      <c r="E9045" s="5" t="s">
        <v>13</v>
      </c>
    </row>
    <row r="9046" spans="1:5" x14ac:dyDescent="0.25">
      <c r="A9046" s="5">
        <f>9038</f>
      </c>
      <c r="B9046" s="5" t="s">
        <v>9049</v>
      </c>
      <c r="C9046" s="5" t="s">
        <v>11</v>
      </c>
      <c r="D9046" s="5" t="s">
        <v>12</v>
      </c>
      <c r="E9046" s="5" t="s">
        <v>13</v>
      </c>
    </row>
    <row r="9047" spans="1:5" x14ac:dyDescent="0.25">
      <c r="A9047" s="5">
        <f>9039</f>
      </c>
      <c r="B9047" s="5" t="s">
        <v>9050</v>
      </c>
      <c r="C9047" s="5" t="s">
        <v>11</v>
      </c>
      <c r="D9047" s="5" t="s">
        <v>12</v>
      </c>
      <c r="E9047" s="5" t="s">
        <v>13</v>
      </c>
    </row>
    <row r="9048" spans="1:5" x14ac:dyDescent="0.25">
      <c r="A9048" s="5">
        <f>9040</f>
      </c>
      <c r="B9048" s="5" t="s">
        <v>9051</v>
      </c>
      <c r="C9048" s="5" t="s">
        <v>11</v>
      </c>
      <c r="D9048" s="5" t="s">
        <v>12</v>
      </c>
      <c r="E9048" s="5" t="s">
        <v>13</v>
      </c>
    </row>
    <row r="9049" spans="1:5" x14ac:dyDescent="0.25">
      <c r="A9049" s="5">
        <f>9041</f>
      </c>
      <c r="B9049" s="5" t="s">
        <v>9052</v>
      </c>
      <c r="C9049" s="5" t="s">
        <v>11</v>
      </c>
      <c r="D9049" s="5" t="s">
        <v>12</v>
      </c>
      <c r="E9049" s="5" t="s">
        <v>13</v>
      </c>
    </row>
    <row r="9050" spans="1:5" x14ac:dyDescent="0.25">
      <c r="A9050" s="5">
        <f>9042</f>
      </c>
      <c r="B9050" s="5" t="s">
        <v>9053</v>
      </c>
      <c r="C9050" s="5" t="s">
        <v>11</v>
      </c>
      <c r="D9050" s="5" t="s">
        <v>12</v>
      </c>
      <c r="E9050" s="5" t="s">
        <v>13</v>
      </c>
    </row>
    <row r="9051" spans="1:5" x14ac:dyDescent="0.25">
      <c r="A9051" s="5">
        <f>9043</f>
      </c>
      <c r="B9051" s="5" t="s">
        <v>9054</v>
      </c>
      <c r="C9051" s="5" t="s">
        <v>11</v>
      </c>
      <c r="D9051" s="5" t="s">
        <v>12</v>
      </c>
      <c r="E9051" s="5" t="s">
        <v>13</v>
      </c>
    </row>
    <row r="9052" spans="1:5" x14ac:dyDescent="0.25">
      <c r="A9052" s="5">
        <f>9044</f>
      </c>
      <c r="B9052" s="5" t="s">
        <v>9055</v>
      </c>
      <c r="C9052" s="5" t="s">
        <v>11</v>
      </c>
      <c r="D9052" s="5" t="s">
        <v>12</v>
      </c>
      <c r="E9052" s="5" t="s">
        <v>13</v>
      </c>
    </row>
    <row r="9053" spans="1:5" x14ac:dyDescent="0.25">
      <c r="A9053" s="5">
        <f>9045</f>
      </c>
      <c r="B9053" s="5" t="s">
        <v>9056</v>
      </c>
      <c r="C9053" s="5" t="s">
        <v>11</v>
      </c>
      <c r="D9053" s="5" t="s">
        <v>12</v>
      </c>
      <c r="E9053" s="5" t="s">
        <v>13</v>
      </c>
    </row>
    <row r="9054" spans="1:5" x14ac:dyDescent="0.25">
      <c r="A9054" s="5">
        <f>9046</f>
      </c>
      <c r="B9054" s="5" t="s">
        <v>9057</v>
      </c>
      <c r="C9054" s="5" t="s">
        <v>11</v>
      </c>
      <c r="D9054" s="5" t="s">
        <v>12</v>
      </c>
      <c r="E9054" s="5" t="s">
        <v>13</v>
      </c>
    </row>
    <row r="9055" spans="1:5" x14ac:dyDescent="0.25">
      <c r="A9055" s="5">
        <f>9047</f>
      </c>
      <c r="B9055" s="5" t="s">
        <v>9058</v>
      </c>
      <c r="C9055" s="5" t="s">
        <v>11</v>
      </c>
      <c r="D9055" s="5" t="s">
        <v>12</v>
      </c>
      <c r="E9055" s="5" t="s">
        <v>13</v>
      </c>
    </row>
    <row r="9056" spans="1:5" x14ac:dyDescent="0.25">
      <c r="A9056" s="5">
        <f>9048</f>
      </c>
      <c r="B9056" s="5" t="s">
        <v>9059</v>
      </c>
      <c r="C9056" s="5" t="s">
        <v>11</v>
      </c>
      <c r="D9056" s="5" t="s">
        <v>12</v>
      </c>
      <c r="E9056" s="5" t="s">
        <v>13</v>
      </c>
    </row>
    <row r="9057" spans="1:5" x14ac:dyDescent="0.25">
      <c r="A9057" s="5">
        <f>9049</f>
      </c>
      <c r="B9057" s="5" t="s">
        <v>9060</v>
      </c>
      <c r="C9057" s="5" t="s">
        <v>11</v>
      </c>
      <c r="D9057" s="5" t="s">
        <v>12</v>
      </c>
      <c r="E9057" s="5" t="s">
        <v>13</v>
      </c>
    </row>
    <row r="9058" spans="1:5" x14ac:dyDescent="0.25">
      <c r="A9058" s="5">
        <f>9050</f>
      </c>
      <c r="B9058" s="5" t="s">
        <v>9061</v>
      </c>
      <c r="C9058" s="5" t="s">
        <v>11</v>
      </c>
      <c r="D9058" s="5" t="s">
        <v>12</v>
      </c>
      <c r="E9058" s="5" t="s">
        <v>13</v>
      </c>
    </row>
    <row r="9059" spans="1:5" x14ac:dyDescent="0.25">
      <c r="A9059" s="5">
        <f>9051</f>
      </c>
      <c r="B9059" s="5" t="s">
        <v>9062</v>
      </c>
      <c r="C9059" s="5" t="s">
        <v>11</v>
      </c>
      <c r="D9059" s="5" t="s">
        <v>12</v>
      </c>
      <c r="E9059" s="5" t="s">
        <v>13</v>
      </c>
    </row>
    <row r="9060" spans="1:5" x14ac:dyDescent="0.25">
      <c r="A9060" s="5">
        <f>9052</f>
      </c>
      <c r="B9060" s="5" t="s">
        <v>9063</v>
      </c>
      <c r="C9060" s="5" t="s">
        <v>11</v>
      </c>
      <c r="D9060" s="5" t="s">
        <v>12</v>
      </c>
      <c r="E9060" s="5" t="s">
        <v>13</v>
      </c>
    </row>
    <row r="9061" spans="1:5" x14ac:dyDescent="0.25">
      <c r="A9061" s="5">
        <f>9053</f>
      </c>
      <c r="B9061" s="5" t="s">
        <v>9064</v>
      </c>
      <c r="C9061" s="5" t="s">
        <v>11</v>
      </c>
      <c r="D9061" s="5" t="s">
        <v>12</v>
      </c>
      <c r="E9061" s="5" t="s">
        <v>13</v>
      </c>
    </row>
    <row r="9062" spans="1:5" x14ac:dyDescent="0.25">
      <c r="A9062" s="5">
        <f>9054</f>
      </c>
      <c r="B9062" s="5" t="s">
        <v>9065</v>
      </c>
      <c r="C9062" s="5" t="s">
        <v>11</v>
      </c>
      <c r="D9062" s="5" t="s">
        <v>12</v>
      </c>
      <c r="E9062" s="5" t="s">
        <v>13</v>
      </c>
    </row>
    <row r="9063" spans="1:5" x14ac:dyDescent="0.25">
      <c r="A9063" s="5">
        <f>9055</f>
      </c>
      <c r="B9063" s="5" t="s">
        <v>9066</v>
      </c>
      <c r="C9063" s="5" t="s">
        <v>11</v>
      </c>
      <c r="D9063" s="5" t="s">
        <v>12</v>
      </c>
      <c r="E9063" s="5" t="s">
        <v>13</v>
      </c>
    </row>
    <row r="9064" spans="1:5" x14ac:dyDescent="0.25">
      <c r="A9064" s="5">
        <f>9056</f>
      </c>
      <c r="B9064" s="5" t="s">
        <v>9067</v>
      </c>
      <c r="C9064" s="5" t="s">
        <v>11</v>
      </c>
      <c r="D9064" s="5" t="s">
        <v>12</v>
      </c>
      <c r="E9064" s="5" t="s">
        <v>13</v>
      </c>
    </row>
    <row r="9065" spans="1:5" x14ac:dyDescent="0.25">
      <c r="A9065" s="5">
        <f>9057</f>
      </c>
      <c r="B9065" s="5" t="s">
        <v>9068</v>
      </c>
      <c r="C9065" s="5" t="s">
        <v>11</v>
      </c>
      <c r="D9065" s="5" t="s">
        <v>12</v>
      </c>
      <c r="E9065" s="5" t="s">
        <v>13</v>
      </c>
    </row>
    <row r="9066" spans="1:5" x14ac:dyDescent="0.25">
      <c r="A9066" s="5">
        <f>9058</f>
      </c>
      <c r="B9066" s="5" t="s">
        <v>9069</v>
      </c>
      <c r="C9066" s="5" t="s">
        <v>11</v>
      </c>
      <c r="D9066" s="5" t="s">
        <v>12</v>
      </c>
      <c r="E9066" s="5" t="s">
        <v>13</v>
      </c>
    </row>
    <row r="9067" spans="1:5" x14ac:dyDescent="0.25">
      <c r="A9067" s="5">
        <f>9059</f>
      </c>
      <c r="B9067" s="5" t="s">
        <v>9070</v>
      </c>
      <c r="C9067" s="5" t="s">
        <v>11</v>
      </c>
      <c r="D9067" s="5" t="s">
        <v>12</v>
      </c>
      <c r="E9067" s="5" t="s">
        <v>13</v>
      </c>
    </row>
    <row r="9068" spans="1:5" x14ac:dyDescent="0.25">
      <c r="A9068" s="5">
        <f>9060</f>
      </c>
      <c r="B9068" s="5" t="s">
        <v>9071</v>
      </c>
      <c r="C9068" s="5" t="s">
        <v>11</v>
      </c>
      <c r="D9068" s="5" t="s">
        <v>12</v>
      </c>
      <c r="E9068" s="5" t="s">
        <v>13</v>
      </c>
    </row>
    <row r="9069" spans="1:5" x14ac:dyDescent="0.25">
      <c r="A9069" s="5">
        <f>9061</f>
      </c>
      <c r="B9069" s="5" t="s">
        <v>9072</v>
      </c>
      <c r="C9069" s="5" t="s">
        <v>11</v>
      </c>
      <c r="D9069" s="5" t="s">
        <v>12</v>
      </c>
      <c r="E9069" s="5" t="s">
        <v>13</v>
      </c>
    </row>
    <row r="9070" spans="1:5" x14ac:dyDescent="0.25">
      <c r="A9070" s="5">
        <f>9062</f>
      </c>
      <c r="B9070" s="5" t="s">
        <v>9073</v>
      </c>
      <c r="C9070" s="5" t="s">
        <v>11</v>
      </c>
      <c r="D9070" s="5" t="s">
        <v>12</v>
      </c>
      <c r="E9070" s="5" t="s">
        <v>13</v>
      </c>
    </row>
    <row r="9071" spans="1:5" x14ac:dyDescent="0.25">
      <c r="A9071" s="5">
        <f>9063</f>
      </c>
      <c r="B9071" s="5" t="s">
        <v>9074</v>
      </c>
      <c r="C9071" s="5" t="s">
        <v>11</v>
      </c>
      <c r="D9071" s="5" t="s">
        <v>12</v>
      </c>
      <c r="E9071" s="5" t="s">
        <v>13</v>
      </c>
    </row>
    <row r="9072" spans="1:5" x14ac:dyDescent="0.25">
      <c r="A9072" s="5">
        <f>9064</f>
      </c>
      <c r="B9072" s="5" t="s">
        <v>9075</v>
      </c>
      <c r="C9072" s="5" t="s">
        <v>11</v>
      </c>
      <c r="D9072" s="5" t="s">
        <v>12</v>
      </c>
      <c r="E9072" s="5" t="s">
        <v>13</v>
      </c>
    </row>
    <row r="9073" spans="1:5" x14ac:dyDescent="0.25">
      <c r="A9073" s="5">
        <f>9065</f>
      </c>
      <c r="B9073" s="5" t="s">
        <v>9076</v>
      </c>
      <c r="C9073" s="5" t="s">
        <v>11</v>
      </c>
      <c r="D9073" s="5" t="s">
        <v>12</v>
      </c>
      <c r="E9073" s="5" t="s">
        <v>13</v>
      </c>
    </row>
    <row r="9074" spans="1:5" x14ac:dyDescent="0.25">
      <c r="A9074" s="5">
        <f>9066</f>
      </c>
      <c r="B9074" s="5" t="s">
        <v>9077</v>
      </c>
      <c r="C9074" s="5" t="s">
        <v>11</v>
      </c>
      <c r="D9074" s="5" t="s">
        <v>12</v>
      </c>
      <c r="E9074" s="5" t="s">
        <v>13</v>
      </c>
    </row>
    <row r="9075" spans="1:5" x14ac:dyDescent="0.25">
      <c r="A9075" s="5">
        <f>9067</f>
      </c>
      <c r="B9075" s="5" t="s">
        <v>9078</v>
      </c>
      <c r="C9075" s="5" t="s">
        <v>11</v>
      </c>
      <c r="D9075" s="5" t="s">
        <v>12</v>
      </c>
      <c r="E9075" s="5" t="s">
        <v>13</v>
      </c>
    </row>
    <row r="9076" spans="1:5" x14ac:dyDescent="0.25">
      <c r="A9076" s="5">
        <f>9068</f>
      </c>
      <c r="B9076" s="5" t="s">
        <v>9079</v>
      </c>
      <c r="C9076" s="5" t="s">
        <v>11</v>
      </c>
      <c r="D9076" s="5" t="s">
        <v>12</v>
      </c>
      <c r="E9076" s="5" t="s">
        <v>13</v>
      </c>
    </row>
    <row r="9077" spans="1:5" x14ac:dyDescent="0.25">
      <c r="A9077" s="5">
        <f>9069</f>
      </c>
      <c r="B9077" s="5" t="s">
        <v>9080</v>
      </c>
      <c r="C9077" s="5" t="s">
        <v>11</v>
      </c>
      <c r="D9077" s="5" t="s">
        <v>12</v>
      </c>
      <c r="E9077" s="5" t="s">
        <v>13</v>
      </c>
    </row>
    <row r="9078" spans="1:5" x14ac:dyDescent="0.25">
      <c r="A9078" s="5">
        <f>9070</f>
      </c>
      <c r="B9078" s="5" t="s">
        <v>9081</v>
      </c>
      <c r="C9078" s="5" t="s">
        <v>11</v>
      </c>
      <c r="D9078" s="5" t="s">
        <v>12</v>
      </c>
      <c r="E9078" s="5" t="s">
        <v>13</v>
      </c>
    </row>
    <row r="9079" spans="1:5" x14ac:dyDescent="0.25">
      <c r="A9079" s="5">
        <f>9071</f>
      </c>
      <c r="B9079" s="5" t="s">
        <v>9082</v>
      </c>
      <c r="C9079" s="5" t="s">
        <v>11</v>
      </c>
      <c r="D9079" s="5" t="s">
        <v>12</v>
      </c>
      <c r="E9079" s="5" t="s">
        <v>13</v>
      </c>
    </row>
    <row r="9080" spans="1:5" x14ac:dyDescent="0.25">
      <c r="A9080" s="5">
        <f>9072</f>
      </c>
      <c r="B9080" s="5" t="s">
        <v>9083</v>
      </c>
      <c r="C9080" s="5" t="s">
        <v>11</v>
      </c>
      <c r="D9080" s="5" t="s">
        <v>12</v>
      </c>
      <c r="E9080" s="5" t="s">
        <v>13</v>
      </c>
    </row>
    <row r="9081" spans="1:5" x14ac:dyDescent="0.25">
      <c r="A9081" s="5">
        <f>9073</f>
      </c>
      <c r="B9081" s="5" t="s">
        <v>9084</v>
      </c>
      <c r="C9081" s="5" t="s">
        <v>11</v>
      </c>
      <c r="D9081" s="5" t="s">
        <v>12</v>
      </c>
      <c r="E9081" s="5" t="s">
        <v>13</v>
      </c>
    </row>
    <row r="9082" spans="1:5" x14ac:dyDescent="0.25">
      <c r="A9082" s="5">
        <f>9074</f>
      </c>
      <c r="B9082" s="5" t="s">
        <v>9085</v>
      </c>
      <c r="C9082" s="5" t="s">
        <v>11</v>
      </c>
      <c r="D9082" s="5" t="s">
        <v>12</v>
      </c>
      <c r="E9082" s="5" t="s">
        <v>13</v>
      </c>
    </row>
    <row r="9083" spans="1:5" x14ac:dyDescent="0.25">
      <c r="A9083" s="5">
        <f>9075</f>
      </c>
      <c r="B9083" s="5" t="s">
        <v>9086</v>
      </c>
      <c r="C9083" s="5" t="s">
        <v>11</v>
      </c>
      <c r="D9083" s="5" t="s">
        <v>12</v>
      </c>
      <c r="E9083" s="5" t="s">
        <v>13</v>
      </c>
    </row>
    <row r="9084" spans="1:5" x14ac:dyDescent="0.25">
      <c r="A9084" s="5">
        <f>9076</f>
      </c>
      <c r="B9084" s="5" t="s">
        <v>9087</v>
      </c>
      <c r="C9084" s="5" t="s">
        <v>11</v>
      </c>
      <c r="D9084" s="5" t="s">
        <v>12</v>
      </c>
      <c r="E9084" s="5" t="s">
        <v>13</v>
      </c>
    </row>
    <row r="9085" spans="1:5" x14ac:dyDescent="0.25">
      <c r="A9085" s="5">
        <f>9077</f>
      </c>
      <c r="B9085" s="5" t="s">
        <v>9088</v>
      </c>
      <c r="C9085" s="5" t="s">
        <v>11</v>
      </c>
      <c r="D9085" s="5" t="s">
        <v>12</v>
      </c>
      <c r="E9085" s="5" t="s">
        <v>13</v>
      </c>
    </row>
    <row r="9086" spans="1:5" x14ac:dyDescent="0.25">
      <c r="A9086" s="5">
        <f>9078</f>
      </c>
      <c r="B9086" s="5" t="s">
        <v>9089</v>
      </c>
      <c r="C9086" s="5" t="s">
        <v>11</v>
      </c>
      <c r="D9086" s="5" t="s">
        <v>12</v>
      </c>
      <c r="E9086" s="5" t="s">
        <v>13</v>
      </c>
    </row>
    <row r="9087" spans="1:5" x14ac:dyDescent="0.25">
      <c r="A9087" s="5">
        <f>9079</f>
      </c>
      <c r="B9087" s="5" t="s">
        <v>9090</v>
      </c>
      <c r="C9087" s="5" t="s">
        <v>11</v>
      </c>
      <c r="D9087" s="5" t="s">
        <v>12</v>
      </c>
      <c r="E9087" s="5" t="s">
        <v>13</v>
      </c>
    </row>
    <row r="9088" spans="1:5" x14ac:dyDescent="0.25">
      <c r="A9088" s="5">
        <f>9080</f>
      </c>
      <c r="B9088" s="5" t="s">
        <v>9091</v>
      </c>
      <c r="C9088" s="5" t="s">
        <v>11</v>
      </c>
      <c r="D9088" s="5" t="s">
        <v>12</v>
      </c>
      <c r="E9088" s="5" t="s">
        <v>13</v>
      </c>
    </row>
    <row r="9089" spans="1:5" x14ac:dyDescent="0.25">
      <c r="A9089" s="5">
        <f>9081</f>
      </c>
      <c r="B9089" s="5" t="s">
        <v>9092</v>
      </c>
      <c r="C9089" s="5" t="s">
        <v>11</v>
      </c>
      <c r="D9089" s="5" t="s">
        <v>12</v>
      </c>
      <c r="E9089" s="5" t="s">
        <v>13</v>
      </c>
    </row>
    <row r="9090" spans="1:5" x14ac:dyDescent="0.25">
      <c r="A9090" s="5">
        <f>9082</f>
      </c>
      <c r="B9090" s="5" t="s">
        <v>9093</v>
      </c>
      <c r="C9090" s="5" t="s">
        <v>11</v>
      </c>
      <c r="D9090" s="5" t="s">
        <v>12</v>
      </c>
      <c r="E9090" s="5" t="s">
        <v>13</v>
      </c>
    </row>
    <row r="9091" spans="1:5" x14ac:dyDescent="0.25">
      <c r="A9091" s="5">
        <f>9083</f>
      </c>
      <c r="B9091" s="5" t="s">
        <v>9094</v>
      </c>
      <c r="C9091" s="5" t="s">
        <v>11</v>
      </c>
      <c r="D9091" s="5" t="s">
        <v>12</v>
      </c>
      <c r="E9091" s="5" t="s">
        <v>13</v>
      </c>
    </row>
    <row r="9092" spans="1:5" x14ac:dyDescent="0.25">
      <c r="A9092" s="5">
        <f>9084</f>
      </c>
      <c r="B9092" s="5" t="s">
        <v>9095</v>
      </c>
      <c r="C9092" s="5" t="s">
        <v>11</v>
      </c>
      <c r="D9092" s="5" t="s">
        <v>12</v>
      </c>
      <c r="E9092" s="5" t="s">
        <v>13</v>
      </c>
    </row>
    <row r="9093" spans="1:5" x14ac:dyDescent="0.25">
      <c r="A9093" s="5">
        <f>9085</f>
      </c>
      <c r="B9093" s="5" t="s">
        <v>9096</v>
      </c>
      <c r="C9093" s="5" t="s">
        <v>11</v>
      </c>
      <c r="D9093" s="5" t="s">
        <v>12</v>
      </c>
      <c r="E9093" s="5" t="s">
        <v>13</v>
      </c>
    </row>
    <row r="9094" spans="1:5" x14ac:dyDescent="0.25">
      <c r="A9094" s="5">
        <f>9086</f>
      </c>
      <c r="B9094" s="5" t="s">
        <v>9097</v>
      </c>
      <c r="C9094" s="5" t="s">
        <v>11</v>
      </c>
      <c r="D9094" s="5" t="s">
        <v>12</v>
      </c>
      <c r="E9094" s="5" t="s">
        <v>13</v>
      </c>
    </row>
    <row r="9095" spans="1:5" x14ac:dyDescent="0.25">
      <c r="A9095" s="5">
        <f>9087</f>
      </c>
      <c r="B9095" s="5" t="s">
        <v>9098</v>
      </c>
      <c r="C9095" s="5" t="s">
        <v>11</v>
      </c>
      <c r="D9095" s="5" t="s">
        <v>12</v>
      </c>
      <c r="E9095" s="5" t="s">
        <v>13</v>
      </c>
    </row>
    <row r="9096" spans="1:5" x14ac:dyDescent="0.25">
      <c r="A9096" s="5">
        <f>9088</f>
      </c>
      <c r="B9096" s="5" t="s">
        <v>9099</v>
      </c>
      <c r="C9096" s="5" t="s">
        <v>11</v>
      </c>
      <c r="D9096" s="5" t="s">
        <v>12</v>
      </c>
      <c r="E9096" s="5" t="s">
        <v>13</v>
      </c>
    </row>
    <row r="9097" spans="1:5" x14ac:dyDescent="0.25">
      <c r="A9097" s="5">
        <f>9089</f>
      </c>
      <c r="B9097" s="5" t="s">
        <v>9100</v>
      </c>
      <c r="C9097" s="5" t="s">
        <v>11</v>
      </c>
      <c r="D9097" s="5" t="s">
        <v>12</v>
      </c>
      <c r="E9097" s="5" t="s">
        <v>13</v>
      </c>
    </row>
    <row r="9098" spans="1:5" x14ac:dyDescent="0.25">
      <c r="A9098" s="5">
        <f>9090</f>
      </c>
      <c r="B9098" s="5" t="s">
        <v>9101</v>
      </c>
      <c r="C9098" s="5" t="s">
        <v>11</v>
      </c>
      <c r="D9098" s="5" t="s">
        <v>12</v>
      </c>
      <c r="E9098" s="5" t="s">
        <v>13</v>
      </c>
    </row>
    <row r="9099" spans="1:5" x14ac:dyDescent="0.25">
      <c r="A9099" s="5">
        <f>9091</f>
      </c>
      <c r="B9099" s="5" t="s">
        <v>9102</v>
      </c>
      <c r="C9099" s="5" t="s">
        <v>11</v>
      </c>
      <c r="D9099" s="5" t="s">
        <v>12</v>
      </c>
      <c r="E9099" s="5" t="s">
        <v>13</v>
      </c>
    </row>
    <row r="9100" spans="1:5" x14ac:dyDescent="0.25">
      <c r="A9100" s="5">
        <f>9092</f>
      </c>
      <c r="B9100" s="5" t="s">
        <v>9103</v>
      </c>
      <c r="C9100" s="5" t="s">
        <v>11</v>
      </c>
      <c r="D9100" s="5" t="s">
        <v>12</v>
      </c>
      <c r="E9100" s="5" t="s">
        <v>13</v>
      </c>
    </row>
    <row r="9101" spans="1:5" x14ac:dyDescent="0.25">
      <c r="A9101" s="5">
        <f>9093</f>
      </c>
      <c r="B9101" s="5" t="s">
        <v>9104</v>
      </c>
      <c r="C9101" s="5" t="s">
        <v>11</v>
      </c>
      <c r="D9101" s="5" t="s">
        <v>12</v>
      </c>
      <c r="E9101" s="5" t="s">
        <v>13</v>
      </c>
    </row>
    <row r="9102" spans="1:5" x14ac:dyDescent="0.25">
      <c r="A9102" s="5">
        <f>9094</f>
      </c>
      <c r="B9102" s="5" t="s">
        <v>9105</v>
      </c>
      <c r="C9102" s="5" t="s">
        <v>11</v>
      </c>
      <c r="D9102" s="5" t="s">
        <v>12</v>
      </c>
      <c r="E9102" s="5" t="s">
        <v>13</v>
      </c>
    </row>
    <row r="9103" spans="1:5" x14ac:dyDescent="0.25">
      <c r="A9103" s="5">
        <f>9095</f>
      </c>
      <c r="B9103" s="5" t="s">
        <v>9106</v>
      </c>
      <c r="C9103" s="5" t="s">
        <v>11</v>
      </c>
      <c r="D9103" s="5" t="s">
        <v>12</v>
      </c>
      <c r="E9103" s="5" t="s">
        <v>13</v>
      </c>
    </row>
    <row r="9104" spans="1:5" x14ac:dyDescent="0.25">
      <c r="A9104" s="5">
        <f>9096</f>
      </c>
      <c r="B9104" s="5" t="s">
        <v>9107</v>
      </c>
      <c r="C9104" s="5" t="s">
        <v>11</v>
      </c>
      <c r="D9104" s="5" t="s">
        <v>12</v>
      </c>
      <c r="E9104" s="5" t="s">
        <v>13</v>
      </c>
    </row>
    <row r="9105" spans="1:5" x14ac:dyDescent="0.25">
      <c r="A9105" s="5">
        <f>9097</f>
      </c>
      <c r="B9105" s="5" t="s">
        <v>9108</v>
      </c>
      <c r="C9105" s="5" t="s">
        <v>11</v>
      </c>
      <c r="D9105" s="5" t="s">
        <v>12</v>
      </c>
      <c r="E9105" s="5" t="s">
        <v>13</v>
      </c>
    </row>
    <row r="9106" spans="1:5" x14ac:dyDescent="0.25">
      <c r="A9106" s="5">
        <f>9098</f>
      </c>
      <c r="B9106" s="5" t="s">
        <v>9109</v>
      </c>
      <c r="C9106" s="5" t="s">
        <v>11</v>
      </c>
      <c r="D9106" s="5" t="s">
        <v>12</v>
      </c>
      <c r="E9106" s="5" t="s">
        <v>13</v>
      </c>
    </row>
    <row r="9107" spans="1:5" x14ac:dyDescent="0.25">
      <c r="A9107" s="5">
        <f>9099</f>
      </c>
      <c r="B9107" s="5" t="s">
        <v>9110</v>
      </c>
      <c r="C9107" s="5" t="s">
        <v>11</v>
      </c>
      <c r="D9107" s="5" t="s">
        <v>12</v>
      </c>
      <c r="E9107" s="5" t="s">
        <v>13</v>
      </c>
    </row>
    <row r="9108" spans="1:5" x14ac:dyDescent="0.25">
      <c r="A9108" s="5">
        <f>9100</f>
      </c>
      <c r="B9108" s="5" t="s">
        <v>9111</v>
      </c>
      <c r="C9108" s="5" t="s">
        <v>11</v>
      </c>
      <c r="D9108" s="5" t="s">
        <v>12</v>
      </c>
      <c r="E9108" s="5" t="s">
        <v>13</v>
      </c>
    </row>
    <row r="9109" spans="1:5" x14ac:dyDescent="0.25">
      <c r="A9109" s="5">
        <f>9101</f>
      </c>
      <c r="B9109" s="5" t="s">
        <v>9112</v>
      </c>
      <c r="C9109" s="5" t="s">
        <v>11</v>
      </c>
      <c r="D9109" s="5" t="s">
        <v>12</v>
      </c>
      <c r="E9109" s="5" t="s">
        <v>13</v>
      </c>
    </row>
    <row r="9110" spans="1:5" x14ac:dyDescent="0.25">
      <c r="A9110" s="5">
        <f>9102</f>
      </c>
      <c r="B9110" s="5" t="s">
        <v>9113</v>
      </c>
      <c r="C9110" s="5" t="s">
        <v>11</v>
      </c>
      <c r="D9110" s="5" t="s">
        <v>12</v>
      </c>
      <c r="E9110" s="5" t="s">
        <v>13</v>
      </c>
    </row>
    <row r="9111" spans="1:5" x14ac:dyDescent="0.25">
      <c r="A9111" s="5">
        <f>9103</f>
      </c>
      <c r="B9111" s="5" t="s">
        <v>9114</v>
      </c>
      <c r="C9111" s="5" t="s">
        <v>11</v>
      </c>
      <c r="D9111" s="5" t="s">
        <v>12</v>
      </c>
      <c r="E9111" s="5" t="s">
        <v>13</v>
      </c>
    </row>
    <row r="9112" spans="1:5" x14ac:dyDescent="0.25">
      <c r="A9112" s="5">
        <f>9104</f>
      </c>
      <c r="B9112" s="5" t="s">
        <v>9115</v>
      </c>
      <c r="C9112" s="5" t="s">
        <v>11</v>
      </c>
      <c r="D9112" s="5" t="s">
        <v>12</v>
      </c>
      <c r="E9112" s="5" t="s">
        <v>13</v>
      </c>
    </row>
    <row r="9113" spans="1:5" x14ac:dyDescent="0.25">
      <c r="A9113" s="5">
        <f>9105</f>
      </c>
      <c r="B9113" s="5" t="s">
        <v>9116</v>
      </c>
      <c r="C9113" s="5" t="s">
        <v>11</v>
      </c>
      <c r="D9113" s="5" t="s">
        <v>12</v>
      </c>
      <c r="E9113" s="5" t="s">
        <v>13</v>
      </c>
    </row>
    <row r="9114" spans="1:5" x14ac:dyDescent="0.25">
      <c r="A9114" s="5">
        <f>9106</f>
      </c>
      <c r="B9114" s="5" t="s">
        <v>9117</v>
      </c>
      <c r="C9114" s="5" t="s">
        <v>11</v>
      </c>
      <c r="D9114" s="5" t="s">
        <v>12</v>
      </c>
      <c r="E9114" s="5" t="s">
        <v>13</v>
      </c>
    </row>
    <row r="9115" spans="1:5" x14ac:dyDescent="0.25">
      <c r="A9115" s="5">
        <f>9107</f>
      </c>
      <c r="B9115" s="5" t="s">
        <v>9118</v>
      </c>
      <c r="C9115" s="5" t="s">
        <v>11</v>
      </c>
      <c r="D9115" s="5" t="s">
        <v>12</v>
      </c>
      <c r="E9115" s="5" t="s">
        <v>13</v>
      </c>
    </row>
    <row r="9116" spans="1:5" x14ac:dyDescent="0.25">
      <c r="A9116" s="5">
        <f>9108</f>
      </c>
      <c r="B9116" s="5" t="s">
        <v>9119</v>
      </c>
      <c r="C9116" s="5" t="s">
        <v>11</v>
      </c>
      <c r="D9116" s="5" t="s">
        <v>12</v>
      </c>
      <c r="E9116" s="5" t="s">
        <v>13</v>
      </c>
    </row>
    <row r="9117" spans="1:5" x14ac:dyDescent="0.25">
      <c r="A9117" s="5">
        <f>9109</f>
      </c>
      <c r="B9117" s="5" t="s">
        <v>9120</v>
      </c>
      <c r="C9117" s="5" t="s">
        <v>11</v>
      </c>
      <c r="D9117" s="5" t="s">
        <v>12</v>
      </c>
      <c r="E9117" s="5" t="s">
        <v>13</v>
      </c>
    </row>
    <row r="9118" spans="1:5" x14ac:dyDescent="0.25">
      <c r="A9118" s="5">
        <f>9110</f>
      </c>
      <c r="B9118" s="5" t="s">
        <v>9121</v>
      </c>
      <c r="C9118" s="5" t="s">
        <v>11</v>
      </c>
      <c r="D9118" s="5" t="s">
        <v>12</v>
      </c>
      <c r="E9118" s="5" t="s">
        <v>13</v>
      </c>
    </row>
    <row r="9119" spans="1:5" x14ac:dyDescent="0.25">
      <c r="A9119" s="5">
        <f>9111</f>
      </c>
      <c r="B9119" s="5" t="s">
        <v>9122</v>
      </c>
      <c r="C9119" s="5" t="s">
        <v>11</v>
      </c>
      <c r="D9119" s="5" t="s">
        <v>12</v>
      </c>
      <c r="E9119" s="5" t="s">
        <v>13</v>
      </c>
    </row>
    <row r="9120" spans="1:5" x14ac:dyDescent="0.25">
      <c r="A9120" s="5">
        <f>9112</f>
      </c>
      <c r="B9120" s="5" t="s">
        <v>9123</v>
      </c>
      <c r="C9120" s="5" t="s">
        <v>11</v>
      </c>
      <c r="D9120" s="5" t="s">
        <v>12</v>
      </c>
      <c r="E9120" s="5" t="s">
        <v>13</v>
      </c>
    </row>
    <row r="9121" spans="1:5" x14ac:dyDescent="0.25">
      <c r="A9121" s="5">
        <f>9113</f>
      </c>
      <c r="B9121" s="5" t="s">
        <v>9124</v>
      </c>
      <c r="C9121" s="5" t="s">
        <v>11</v>
      </c>
      <c r="D9121" s="5" t="s">
        <v>12</v>
      </c>
      <c r="E9121" s="5" t="s">
        <v>13</v>
      </c>
    </row>
    <row r="9122" spans="1:5" x14ac:dyDescent="0.25">
      <c r="A9122" s="5">
        <f>9114</f>
      </c>
      <c r="B9122" s="5" t="s">
        <v>9125</v>
      </c>
      <c r="C9122" s="5" t="s">
        <v>11</v>
      </c>
      <c r="D9122" s="5" t="s">
        <v>12</v>
      </c>
      <c r="E9122" s="5" t="s">
        <v>13</v>
      </c>
    </row>
    <row r="9123" spans="1:5" x14ac:dyDescent="0.25">
      <c r="A9123" s="5">
        <f>9115</f>
      </c>
      <c r="B9123" s="5" t="s">
        <v>9126</v>
      </c>
      <c r="C9123" s="5" t="s">
        <v>11</v>
      </c>
      <c r="D9123" s="5" t="s">
        <v>12</v>
      </c>
      <c r="E9123" s="5" t="s">
        <v>13</v>
      </c>
    </row>
    <row r="9124" spans="1:5" x14ac:dyDescent="0.25">
      <c r="A9124" s="5">
        <f>9116</f>
      </c>
      <c r="B9124" s="5" t="s">
        <v>9127</v>
      </c>
      <c r="C9124" s="5" t="s">
        <v>11</v>
      </c>
      <c r="D9124" s="5" t="s">
        <v>12</v>
      </c>
      <c r="E9124" s="5" t="s">
        <v>13</v>
      </c>
    </row>
    <row r="9125" spans="1:5" x14ac:dyDescent="0.25">
      <c r="A9125" s="5">
        <f>9117</f>
      </c>
      <c r="B9125" s="5" t="s">
        <v>9128</v>
      </c>
      <c r="C9125" s="5" t="s">
        <v>11</v>
      </c>
      <c r="D9125" s="5" t="s">
        <v>12</v>
      </c>
      <c r="E9125" s="5" t="s">
        <v>13</v>
      </c>
    </row>
    <row r="9126" spans="1:5" x14ac:dyDescent="0.25">
      <c r="A9126" s="5">
        <f>9118</f>
      </c>
      <c r="B9126" s="5" t="s">
        <v>9129</v>
      </c>
      <c r="C9126" s="5" t="s">
        <v>11</v>
      </c>
      <c r="D9126" s="5" t="s">
        <v>12</v>
      </c>
      <c r="E9126" s="5" t="s">
        <v>13</v>
      </c>
    </row>
    <row r="9127" spans="1:5" x14ac:dyDescent="0.25">
      <c r="A9127" s="5">
        <f>9119</f>
      </c>
      <c r="B9127" s="5" t="s">
        <v>9130</v>
      </c>
      <c r="C9127" s="5" t="s">
        <v>11</v>
      </c>
      <c r="D9127" s="5" t="s">
        <v>12</v>
      </c>
      <c r="E9127" s="5" t="s">
        <v>13</v>
      </c>
    </row>
    <row r="9128" spans="1:5" x14ac:dyDescent="0.25">
      <c r="A9128" s="5">
        <f>9120</f>
      </c>
      <c r="B9128" s="5" t="s">
        <v>9131</v>
      </c>
      <c r="C9128" s="5" t="s">
        <v>11</v>
      </c>
      <c r="D9128" s="5" t="s">
        <v>12</v>
      </c>
      <c r="E9128" s="5" t="s">
        <v>13</v>
      </c>
    </row>
    <row r="9129" spans="1:5" x14ac:dyDescent="0.25">
      <c r="A9129" s="5">
        <f>9121</f>
      </c>
      <c r="B9129" s="5" t="s">
        <v>9132</v>
      </c>
      <c r="C9129" s="5" t="s">
        <v>11</v>
      </c>
      <c r="D9129" s="5" t="s">
        <v>12</v>
      </c>
      <c r="E9129" s="5" t="s">
        <v>13</v>
      </c>
    </row>
    <row r="9130" spans="1:5" x14ac:dyDescent="0.25">
      <c r="A9130" s="5">
        <f>9122</f>
      </c>
      <c r="B9130" s="5" t="s">
        <v>9133</v>
      </c>
      <c r="C9130" s="5" t="s">
        <v>11</v>
      </c>
      <c r="D9130" s="5" t="s">
        <v>12</v>
      </c>
      <c r="E9130" s="5" t="s">
        <v>13</v>
      </c>
    </row>
    <row r="9131" spans="1:5" x14ac:dyDescent="0.25">
      <c r="A9131" s="5">
        <f>9123</f>
      </c>
      <c r="B9131" s="5" t="s">
        <v>9134</v>
      </c>
      <c r="C9131" s="5" t="s">
        <v>11</v>
      </c>
      <c r="D9131" s="5" t="s">
        <v>12</v>
      </c>
      <c r="E9131" s="5" t="s">
        <v>13</v>
      </c>
    </row>
    <row r="9132" spans="1:5" x14ac:dyDescent="0.25">
      <c r="A9132" s="5">
        <f>9124</f>
      </c>
      <c r="B9132" s="5" t="s">
        <v>9135</v>
      </c>
      <c r="C9132" s="5" t="s">
        <v>11</v>
      </c>
      <c r="D9132" s="5" t="s">
        <v>12</v>
      </c>
      <c r="E9132" s="5" t="s">
        <v>13</v>
      </c>
    </row>
    <row r="9133" spans="1:5" x14ac:dyDescent="0.25">
      <c r="A9133" s="5">
        <f>9125</f>
      </c>
      <c r="B9133" s="5" t="s">
        <v>9136</v>
      </c>
      <c r="C9133" s="5" t="s">
        <v>11</v>
      </c>
      <c r="D9133" s="5" t="s">
        <v>12</v>
      </c>
      <c r="E9133" s="5" t="s">
        <v>13</v>
      </c>
    </row>
    <row r="9134" spans="1:5" x14ac:dyDescent="0.25">
      <c r="A9134" s="5">
        <f>9126</f>
      </c>
      <c r="B9134" s="5" t="s">
        <v>9137</v>
      </c>
      <c r="C9134" s="5" t="s">
        <v>11</v>
      </c>
      <c r="D9134" s="5" t="s">
        <v>12</v>
      </c>
      <c r="E9134" s="5" t="s">
        <v>13</v>
      </c>
    </row>
    <row r="9135" spans="1:5" x14ac:dyDescent="0.25">
      <c r="A9135" s="5">
        <f>9127</f>
      </c>
      <c r="B9135" s="5" t="s">
        <v>9138</v>
      </c>
      <c r="C9135" s="5" t="s">
        <v>11</v>
      </c>
      <c r="D9135" s="5" t="s">
        <v>12</v>
      </c>
      <c r="E9135" s="5" t="s">
        <v>13</v>
      </c>
    </row>
    <row r="9136" spans="1:5" x14ac:dyDescent="0.25">
      <c r="A9136" s="5">
        <f>9128</f>
      </c>
      <c r="B9136" s="5" t="s">
        <v>9139</v>
      </c>
      <c r="C9136" s="5" t="s">
        <v>11</v>
      </c>
      <c r="D9136" s="5" t="s">
        <v>12</v>
      </c>
      <c r="E9136" s="5" t="s">
        <v>13</v>
      </c>
    </row>
    <row r="9137" spans="1:5" x14ac:dyDescent="0.25">
      <c r="A9137" s="5">
        <f>9129</f>
      </c>
      <c r="B9137" s="5" t="s">
        <v>9140</v>
      </c>
      <c r="C9137" s="5" t="s">
        <v>11</v>
      </c>
      <c r="D9137" s="5" t="s">
        <v>12</v>
      </c>
      <c r="E9137" s="5" t="s">
        <v>13</v>
      </c>
    </row>
    <row r="9138" spans="1:5" x14ac:dyDescent="0.25">
      <c r="A9138" s="5">
        <f>9130</f>
      </c>
      <c r="B9138" s="5" t="s">
        <v>9141</v>
      </c>
      <c r="C9138" s="5" t="s">
        <v>11</v>
      </c>
      <c r="D9138" s="5" t="s">
        <v>12</v>
      </c>
      <c r="E9138" s="5" t="s">
        <v>13</v>
      </c>
    </row>
    <row r="9139" spans="1:5" x14ac:dyDescent="0.25">
      <c r="A9139" s="5">
        <f>9131</f>
      </c>
      <c r="B9139" s="5" t="s">
        <v>9142</v>
      </c>
      <c r="C9139" s="5" t="s">
        <v>11</v>
      </c>
      <c r="D9139" s="5" t="s">
        <v>12</v>
      </c>
      <c r="E9139" s="5" t="s">
        <v>13</v>
      </c>
    </row>
    <row r="9140" spans="1:5" x14ac:dyDescent="0.25">
      <c r="A9140" s="5">
        <f>9132</f>
      </c>
      <c r="B9140" s="5" t="s">
        <v>9143</v>
      </c>
      <c r="C9140" s="5" t="s">
        <v>11</v>
      </c>
      <c r="D9140" s="5" t="s">
        <v>12</v>
      </c>
      <c r="E9140" s="5" t="s">
        <v>13</v>
      </c>
    </row>
    <row r="9141" spans="1:5" x14ac:dyDescent="0.25">
      <c r="A9141" s="5">
        <f>9133</f>
      </c>
      <c r="B9141" s="5" t="s">
        <v>9144</v>
      </c>
      <c r="C9141" s="5" t="s">
        <v>11</v>
      </c>
      <c r="D9141" s="5" t="s">
        <v>12</v>
      </c>
      <c r="E9141" s="5" t="s">
        <v>13</v>
      </c>
    </row>
    <row r="9142" spans="1:5" x14ac:dyDescent="0.25">
      <c r="A9142" s="5">
        <f>9134</f>
      </c>
      <c r="B9142" s="5" t="s">
        <v>9145</v>
      </c>
      <c r="C9142" s="5" t="s">
        <v>11</v>
      </c>
      <c r="D9142" s="5" t="s">
        <v>12</v>
      </c>
      <c r="E9142" s="5" t="s">
        <v>13</v>
      </c>
    </row>
    <row r="9143" spans="1:5" x14ac:dyDescent="0.25">
      <c r="A9143" s="5">
        <f>9135</f>
      </c>
      <c r="B9143" s="5" t="s">
        <v>9146</v>
      </c>
      <c r="C9143" s="5" t="s">
        <v>11</v>
      </c>
      <c r="D9143" s="5" t="s">
        <v>12</v>
      </c>
      <c r="E9143" s="5" t="s">
        <v>13</v>
      </c>
    </row>
    <row r="9144" spans="1:5" x14ac:dyDescent="0.25">
      <c r="A9144" s="5">
        <f>9136</f>
      </c>
      <c r="B9144" s="5" t="s">
        <v>9147</v>
      </c>
      <c r="C9144" s="5" t="s">
        <v>11</v>
      </c>
      <c r="D9144" s="5" t="s">
        <v>12</v>
      </c>
      <c r="E9144" s="5" t="s">
        <v>13</v>
      </c>
    </row>
    <row r="9145" spans="1:5" x14ac:dyDescent="0.25">
      <c r="A9145" s="5">
        <f>9137</f>
      </c>
      <c r="B9145" s="5" t="s">
        <v>9148</v>
      </c>
      <c r="C9145" s="5" t="s">
        <v>11</v>
      </c>
      <c r="D9145" s="5" t="s">
        <v>12</v>
      </c>
      <c r="E9145" s="5" t="s">
        <v>13</v>
      </c>
    </row>
    <row r="9146" spans="1:5" x14ac:dyDescent="0.25">
      <c r="A9146" s="5">
        <f>9138</f>
      </c>
      <c r="B9146" s="5" t="s">
        <v>9149</v>
      </c>
      <c r="C9146" s="5" t="s">
        <v>11</v>
      </c>
      <c r="D9146" s="5" t="s">
        <v>12</v>
      </c>
      <c r="E9146" s="5" t="s">
        <v>13</v>
      </c>
    </row>
    <row r="9147" spans="1:5" x14ac:dyDescent="0.25">
      <c r="A9147" s="5">
        <f>9139</f>
      </c>
      <c r="B9147" s="5" t="s">
        <v>9150</v>
      </c>
      <c r="C9147" s="5" t="s">
        <v>11</v>
      </c>
      <c r="D9147" s="5" t="s">
        <v>12</v>
      </c>
      <c r="E9147" s="5" t="s">
        <v>13</v>
      </c>
    </row>
    <row r="9148" spans="1:5" x14ac:dyDescent="0.25">
      <c r="A9148" s="5">
        <f>9140</f>
      </c>
      <c r="B9148" s="5" t="s">
        <v>9151</v>
      </c>
      <c r="C9148" s="5" t="s">
        <v>11</v>
      </c>
      <c r="D9148" s="5" t="s">
        <v>12</v>
      </c>
      <c r="E9148" s="5" t="s">
        <v>13</v>
      </c>
    </row>
    <row r="9149" spans="1:5" x14ac:dyDescent="0.25">
      <c r="A9149" s="5">
        <f>9141</f>
      </c>
      <c r="B9149" s="5" t="s">
        <v>9152</v>
      </c>
      <c r="C9149" s="5" t="s">
        <v>11</v>
      </c>
      <c r="D9149" s="5" t="s">
        <v>12</v>
      </c>
      <c r="E9149" s="5" t="s">
        <v>13</v>
      </c>
    </row>
    <row r="9150" spans="1:5" x14ac:dyDescent="0.25">
      <c r="A9150" s="5">
        <f>9142</f>
      </c>
      <c r="B9150" s="5" t="s">
        <v>9153</v>
      </c>
      <c r="C9150" s="5" t="s">
        <v>11</v>
      </c>
      <c r="D9150" s="5" t="s">
        <v>12</v>
      </c>
      <c r="E9150" s="5" t="s">
        <v>13</v>
      </c>
    </row>
    <row r="9151" spans="1:5" x14ac:dyDescent="0.25">
      <c r="A9151" s="5">
        <f>9143</f>
      </c>
      <c r="B9151" s="5" t="s">
        <v>9154</v>
      </c>
      <c r="C9151" s="5" t="s">
        <v>11</v>
      </c>
      <c r="D9151" s="5" t="s">
        <v>12</v>
      </c>
      <c r="E9151" s="5" t="s">
        <v>13</v>
      </c>
    </row>
    <row r="9152" spans="1:5" x14ac:dyDescent="0.25">
      <c r="A9152" s="5">
        <f>9144</f>
      </c>
      <c r="B9152" s="5" t="s">
        <v>9155</v>
      </c>
      <c r="C9152" s="5" t="s">
        <v>11</v>
      </c>
      <c r="D9152" s="5" t="s">
        <v>12</v>
      </c>
      <c r="E9152" s="5" t="s">
        <v>13</v>
      </c>
    </row>
    <row r="9153" spans="1:5" x14ac:dyDescent="0.25">
      <c r="A9153" s="5">
        <f>9145</f>
      </c>
      <c r="B9153" s="5" t="s">
        <v>9156</v>
      </c>
      <c r="C9153" s="5" t="s">
        <v>11</v>
      </c>
      <c r="D9153" s="5" t="s">
        <v>12</v>
      </c>
      <c r="E9153" s="5" t="s">
        <v>13</v>
      </c>
    </row>
    <row r="9154" spans="1:5" x14ac:dyDescent="0.25">
      <c r="A9154" s="5">
        <f>9146</f>
      </c>
      <c r="B9154" s="5" t="s">
        <v>9157</v>
      </c>
      <c r="C9154" s="5" t="s">
        <v>11</v>
      </c>
      <c r="D9154" s="5" t="s">
        <v>12</v>
      </c>
      <c r="E9154" s="5" t="s">
        <v>13</v>
      </c>
    </row>
    <row r="9155" spans="1:5" x14ac:dyDescent="0.25">
      <c r="A9155" s="5">
        <f>9147</f>
      </c>
      <c r="B9155" s="5" t="s">
        <v>9158</v>
      </c>
      <c r="C9155" s="5" t="s">
        <v>11</v>
      </c>
      <c r="D9155" s="5" t="s">
        <v>12</v>
      </c>
      <c r="E9155" s="5" t="s">
        <v>13</v>
      </c>
    </row>
    <row r="9156" spans="1:5" x14ac:dyDescent="0.25">
      <c r="A9156" s="5">
        <f>9148</f>
      </c>
      <c r="B9156" s="5" t="s">
        <v>9159</v>
      </c>
      <c r="C9156" s="5" t="s">
        <v>11</v>
      </c>
      <c r="D9156" s="5" t="s">
        <v>12</v>
      </c>
      <c r="E9156" s="5" t="s">
        <v>13</v>
      </c>
    </row>
    <row r="9157" spans="1:5" x14ac:dyDescent="0.25">
      <c r="A9157" s="5">
        <f>9149</f>
      </c>
      <c r="B9157" s="5" t="s">
        <v>9160</v>
      </c>
      <c r="C9157" s="5" t="s">
        <v>11</v>
      </c>
      <c r="D9157" s="5" t="s">
        <v>12</v>
      </c>
      <c r="E9157" s="5" t="s">
        <v>13</v>
      </c>
    </row>
    <row r="9158" spans="1:5" x14ac:dyDescent="0.25">
      <c r="A9158" s="5">
        <f>9150</f>
      </c>
      <c r="B9158" s="5" t="s">
        <v>9161</v>
      </c>
      <c r="C9158" s="5" t="s">
        <v>11</v>
      </c>
      <c r="D9158" s="5" t="s">
        <v>12</v>
      </c>
      <c r="E9158" s="5" t="s">
        <v>13</v>
      </c>
    </row>
    <row r="9159" spans="1:5" x14ac:dyDescent="0.25">
      <c r="A9159" s="5">
        <f>9151</f>
      </c>
      <c r="B9159" s="5" t="s">
        <v>9162</v>
      </c>
      <c r="C9159" s="5" t="s">
        <v>11</v>
      </c>
      <c r="D9159" s="5" t="s">
        <v>12</v>
      </c>
      <c r="E9159" s="5" t="s">
        <v>13</v>
      </c>
    </row>
    <row r="9160" spans="1:5" x14ac:dyDescent="0.25">
      <c r="A9160" s="5">
        <f>9152</f>
      </c>
      <c r="B9160" s="5" t="s">
        <v>9163</v>
      </c>
      <c r="C9160" s="5" t="s">
        <v>11</v>
      </c>
      <c r="D9160" s="5" t="s">
        <v>12</v>
      </c>
      <c r="E9160" s="5" t="s">
        <v>13</v>
      </c>
    </row>
    <row r="9161" spans="1:5" x14ac:dyDescent="0.25">
      <c r="A9161" s="5">
        <f>9153</f>
      </c>
      <c r="B9161" s="5" t="s">
        <v>9164</v>
      </c>
      <c r="C9161" s="5" t="s">
        <v>11</v>
      </c>
      <c r="D9161" s="5" t="s">
        <v>12</v>
      </c>
      <c r="E9161" s="5" t="s">
        <v>13</v>
      </c>
    </row>
    <row r="9162" spans="1:5" x14ac:dyDescent="0.25">
      <c r="A9162" s="5">
        <f>9154</f>
      </c>
      <c r="B9162" s="5" t="s">
        <v>9165</v>
      </c>
      <c r="C9162" s="5" t="s">
        <v>11</v>
      </c>
      <c r="D9162" s="5" t="s">
        <v>12</v>
      </c>
      <c r="E9162" s="5" t="s">
        <v>13</v>
      </c>
    </row>
    <row r="9163" spans="1:5" x14ac:dyDescent="0.25">
      <c r="A9163" s="5">
        <f>9155</f>
      </c>
      <c r="B9163" s="5" t="s">
        <v>9166</v>
      </c>
      <c r="C9163" s="5" t="s">
        <v>11</v>
      </c>
      <c r="D9163" s="5" t="s">
        <v>12</v>
      </c>
      <c r="E9163" s="5" t="s">
        <v>13</v>
      </c>
    </row>
    <row r="9164" spans="1:5" x14ac:dyDescent="0.25">
      <c r="A9164" s="5">
        <f>9156</f>
      </c>
      <c r="B9164" s="5" t="s">
        <v>9167</v>
      </c>
      <c r="C9164" s="5" t="s">
        <v>11</v>
      </c>
      <c r="D9164" s="5" t="s">
        <v>12</v>
      </c>
      <c r="E9164" s="5" t="s">
        <v>13</v>
      </c>
    </row>
    <row r="9165" spans="1:5" x14ac:dyDescent="0.25">
      <c r="A9165" s="5">
        <f>9157</f>
      </c>
      <c r="B9165" s="5" t="s">
        <v>9168</v>
      </c>
      <c r="C9165" s="5" t="s">
        <v>11</v>
      </c>
      <c r="D9165" s="5" t="s">
        <v>12</v>
      </c>
      <c r="E9165" s="5" t="s">
        <v>13</v>
      </c>
    </row>
    <row r="9166" spans="1:5" x14ac:dyDescent="0.25">
      <c r="A9166" s="5">
        <f>9158</f>
      </c>
      <c r="B9166" s="5" t="s">
        <v>9169</v>
      </c>
      <c r="C9166" s="5" t="s">
        <v>11</v>
      </c>
      <c r="D9166" s="5" t="s">
        <v>12</v>
      </c>
      <c r="E9166" s="5" t="s">
        <v>13</v>
      </c>
    </row>
    <row r="9167" spans="1:5" x14ac:dyDescent="0.25">
      <c r="A9167" s="5">
        <f>9159</f>
      </c>
      <c r="B9167" s="5" t="s">
        <v>9170</v>
      </c>
      <c r="C9167" s="5" t="s">
        <v>11</v>
      </c>
      <c r="D9167" s="5" t="s">
        <v>12</v>
      </c>
      <c r="E9167" s="5" t="s">
        <v>13</v>
      </c>
    </row>
    <row r="9168" spans="1:5" x14ac:dyDescent="0.25">
      <c r="A9168" s="5">
        <f>9160</f>
      </c>
      <c r="B9168" s="5" t="s">
        <v>9171</v>
      </c>
      <c r="C9168" s="5" t="s">
        <v>11</v>
      </c>
      <c r="D9168" s="5" t="s">
        <v>12</v>
      </c>
      <c r="E9168" s="5" t="s">
        <v>13</v>
      </c>
    </row>
    <row r="9169" spans="1:5" x14ac:dyDescent="0.25">
      <c r="A9169" s="5">
        <f>9161</f>
      </c>
      <c r="B9169" s="5" t="s">
        <v>9172</v>
      </c>
      <c r="C9169" s="5" t="s">
        <v>11</v>
      </c>
      <c r="D9169" s="5" t="s">
        <v>12</v>
      </c>
      <c r="E9169" s="5" t="s">
        <v>13</v>
      </c>
    </row>
    <row r="9170" spans="1:5" x14ac:dyDescent="0.25">
      <c r="A9170" s="5">
        <f>9162</f>
      </c>
      <c r="B9170" s="5" t="s">
        <v>9173</v>
      </c>
      <c r="C9170" s="5" t="s">
        <v>11</v>
      </c>
      <c r="D9170" s="5" t="s">
        <v>12</v>
      </c>
      <c r="E9170" s="5" t="s">
        <v>13</v>
      </c>
    </row>
    <row r="9171" spans="1:5" x14ac:dyDescent="0.25">
      <c r="A9171" s="5">
        <f>9163</f>
      </c>
      <c r="B9171" s="5" t="s">
        <v>9174</v>
      </c>
      <c r="C9171" s="5" t="s">
        <v>11</v>
      </c>
      <c r="D9171" s="5" t="s">
        <v>12</v>
      </c>
      <c r="E9171" s="5" t="s">
        <v>13</v>
      </c>
    </row>
    <row r="9172" spans="1:5" x14ac:dyDescent="0.25">
      <c r="A9172" s="5">
        <f>9164</f>
      </c>
      <c r="B9172" s="5" t="s">
        <v>9175</v>
      </c>
      <c r="C9172" s="5" t="s">
        <v>11</v>
      </c>
      <c r="D9172" s="5" t="s">
        <v>12</v>
      </c>
      <c r="E9172" s="5" t="s">
        <v>13</v>
      </c>
    </row>
    <row r="9173" spans="1:5" x14ac:dyDescent="0.25">
      <c r="A9173" s="5">
        <f>9165</f>
      </c>
      <c r="B9173" s="5" t="s">
        <v>9176</v>
      </c>
      <c r="C9173" s="5" t="s">
        <v>11</v>
      </c>
      <c r="D9173" s="5" t="s">
        <v>12</v>
      </c>
      <c r="E9173" s="5" t="s">
        <v>13</v>
      </c>
    </row>
    <row r="9174" spans="1:5" x14ac:dyDescent="0.25">
      <c r="A9174" s="5">
        <f>9166</f>
      </c>
      <c r="B9174" s="5" t="s">
        <v>9177</v>
      </c>
      <c r="C9174" s="5" t="s">
        <v>11</v>
      </c>
      <c r="D9174" s="5" t="s">
        <v>12</v>
      </c>
      <c r="E9174" s="5" t="s">
        <v>13</v>
      </c>
    </row>
    <row r="9175" spans="1:5" x14ac:dyDescent="0.25">
      <c r="A9175" s="5">
        <f>9167</f>
      </c>
      <c r="B9175" s="5" t="s">
        <v>9178</v>
      </c>
      <c r="C9175" s="5" t="s">
        <v>11</v>
      </c>
      <c r="D9175" s="5" t="s">
        <v>12</v>
      </c>
      <c r="E9175" s="5" t="s">
        <v>13</v>
      </c>
    </row>
    <row r="9176" spans="1:5" x14ac:dyDescent="0.25">
      <c r="A9176" s="5">
        <f>9168</f>
      </c>
      <c r="B9176" s="5" t="s">
        <v>9179</v>
      </c>
      <c r="C9176" s="5" t="s">
        <v>11</v>
      </c>
      <c r="D9176" s="5" t="s">
        <v>12</v>
      </c>
      <c r="E9176" s="5" t="s">
        <v>13</v>
      </c>
    </row>
    <row r="9177" spans="1:5" x14ac:dyDescent="0.25">
      <c r="A9177" s="5">
        <f>9169</f>
      </c>
      <c r="B9177" s="5" t="s">
        <v>9180</v>
      </c>
      <c r="C9177" s="5" t="s">
        <v>11</v>
      </c>
      <c r="D9177" s="5" t="s">
        <v>12</v>
      </c>
      <c r="E9177" s="5" t="s">
        <v>13</v>
      </c>
    </row>
    <row r="9178" spans="1:5" x14ac:dyDescent="0.25">
      <c r="A9178" s="5">
        <f>9170</f>
      </c>
      <c r="B9178" s="5" t="s">
        <v>9181</v>
      </c>
      <c r="C9178" s="5" t="s">
        <v>11</v>
      </c>
      <c r="D9178" s="5" t="s">
        <v>12</v>
      </c>
      <c r="E9178" s="5" t="s">
        <v>13</v>
      </c>
    </row>
    <row r="9179" spans="1:5" x14ac:dyDescent="0.25">
      <c r="A9179" s="5">
        <f>9171</f>
      </c>
      <c r="B9179" s="5" t="s">
        <v>9182</v>
      </c>
      <c r="C9179" s="5" t="s">
        <v>11</v>
      </c>
      <c r="D9179" s="5" t="s">
        <v>12</v>
      </c>
      <c r="E9179" s="5" t="s">
        <v>13</v>
      </c>
    </row>
    <row r="9180" spans="1:5" x14ac:dyDescent="0.25">
      <c r="A9180" s="5">
        <f>9172</f>
      </c>
      <c r="B9180" s="5" t="s">
        <v>9183</v>
      </c>
      <c r="C9180" s="5" t="s">
        <v>11</v>
      </c>
      <c r="D9180" s="5" t="s">
        <v>12</v>
      </c>
      <c r="E9180" s="5" t="s">
        <v>13</v>
      </c>
    </row>
    <row r="9181" spans="1:5" x14ac:dyDescent="0.25">
      <c r="A9181" s="5">
        <f>9173</f>
      </c>
      <c r="B9181" s="5" t="s">
        <v>9184</v>
      </c>
      <c r="C9181" s="5" t="s">
        <v>11</v>
      </c>
      <c r="D9181" s="5" t="s">
        <v>12</v>
      </c>
      <c r="E9181" s="5" t="s">
        <v>13</v>
      </c>
    </row>
    <row r="9182" spans="1:5" x14ac:dyDescent="0.25">
      <c r="A9182" s="5">
        <f>9174</f>
      </c>
      <c r="B9182" s="5" t="s">
        <v>9185</v>
      </c>
      <c r="C9182" s="5" t="s">
        <v>11</v>
      </c>
      <c r="D9182" s="5" t="s">
        <v>12</v>
      </c>
      <c r="E9182" s="5" t="s">
        <v>13</v>
      </c>
    </row>
    <row r="9183" spans="1:5" x14ac:dyDescent="0.25">
      <c r="A9183" s="5">
        <f>9175</f>
      </c>
      <c r="B9183" s="5" t="s">
        <v>9186</v>
      </c>
      <c r="C9183" s="5" t="s">
        <v>11</v>
      </c>
      <c r="D9183" s="5" t="s">
        <v>12</v>
      </c>
      <c r="E9183" s="5" t="s">
        <v>13</v>
      </c>
    </row>
    <row r="9184" spans="1:5" x14ac:dyDescent="0.25">
      <c r="A9184" s="5">
        <f>9176</f>
      </c>
      <c r="B9184" s="5" t="s">
        <v>9187</v>
      </c>
      <c r="C9184" s="5" t="s">
        <v>11</v>
      </c>
      <c r="D9184" s="5" t="s">
        <v>12</v>
      </c>
      <c r="E9184" s="5" t="s">
        <v>13</v>
      </c>
    </row>
    <row r="9185" spans="1:5" x14ac:dyDescent="0.25">
      <c r="A9185" s="5">
        <f>9177</f>
      </c>
      <c r="B9185" s="5" t="s">
        <v>9188</v>
      </c>
      <c r="C9185" s="5" t="s">
        <v>11</v>
      </c>
      <c r="D9185" s="5" t="s">
        <v>12</v>
      </c>
      <c r="E9185" s="5" t="s">
        <v>13</v>
      </c>
    </row>
    <row r="9186" spans="1:5" x14ac:dyDescent="0.25">
      <c r="A9186" s="5">
        <f>9178</f>
      </c>
      <c r="B9186" s="5" t="s">
        <v>9189</v>
      </c>
      <c r="C9186" s="5" t="s">
        <v>11</v>
      </c>
      <c r="D9186" s="5" t="s">
        <v>12</v>
      </c>
      <c r="E9186" s="5" t="s">
        <v>13</v>
      </c>
    </row>
    <row r="9187" spans="1:5" x14ac:dyDescent="0.25">
      <c r="A9187" s="5">
        <f>9179</f>
      </c>
      <c r="B9187" s="5" t="s">
        <v>9190</v>
      </c>
      <c r="C9187" s="5" t="s">
        <v>11</v>
      </c>
      <c r="D9187" s="5" t="s">
        <v>12</v>
      </c>
      <c r="E9187" s="5" t="s">
        <v>13</v>
      </c>
    </row>
    <row r="9188" spans="1:5" x14ac:dyDescent="0.25">
      <c r="A9188" s="5">
        <f>9180</f>
      </c>
      <c r="B9188" s="5" t="s">
        <v>9191</v>
      </c>
      <c r="C9188" s="5" t="s">
        <v>11</v>
      </c>
      <c r="D9188" s="5" t="s">
        <v>12</v>
      </c>
      <c r="E9188" s="5" t="s">
        <v>13</v>
      </c>
    </row>
    <row r="9189" spans="1:5" x14ac:dyDescent="0.25">
      <c r="A9189" s="5">
        <f>9181</f>
      </c>
      <c r="B9189" s="5" t="s">
        <v>9192</v>
      </c>
      <c r="C9189" s="5" t="s">
        <v>11</v>
      </c>
      <c r="D9189" s="5" t="s">
        <v>12</v>
      </c>
      <c r="E9189" s="5" t="s">
        <v>13</v>
      </c>
    </row>
    <row r="9190" spans="1:5" x14ac:dyDescent="0.25">
      <c r="A9190" s="5">
        <f>9182</f>
      </c>
      <c r="B9190" s="5" t="s">
        <v>9193</v>
      </c>
      <c r="C9190" s="5" t="s">
        <v>11</v>
      </c>
      <c r="D9190" s="5" t="s">
        <v>12</v>
      </c>
      <c r="E9190" s="5" t="s">
        <v>13</v>
      </c>
    </row>
    <row r="9191" spans="1:5" x14ac:dyDescent="0.25">
      <c r="A9191" s="5">
        <f>9183</f>
      </c>
      <c r="B9191" s="5" t="s">
        <v>9194</v>
      </c>
      <c r="C9191" s="5" t="s">
        <v>11</v>
      </c>
      <c r="D9191" s="5" t="s">
        <v>12</v>
      </c>
      <c r="E9191" s="5" t="s">
        <v>13</v>
      </c>
    </row>
    <row r="9192" spans="1:5" x14ac:dyDescent="0.25">
      <c r="A9192" s="5">
        <f>9184</f>
      </c>
      <c r="B9192" s="5" t="s">
        <v>9195</v>
      </c>
      <c r="C9192" s="5" t="s">
        <v>11</v>
      </c>
      <c r="D9192" s="5" t="s">
        <v>12</v>
      </c>
      <c r="E9192" s="5" t="s">
        <v>13</v>
      </c>
    </row>
    <row r="9193" spans="1:5" x14ac:dyDescent="0.25">
      <c r="A9193" s="5">
        <f>9185</f>
      </c>
      <c r="B9193" s="5" t="s">
        <v>9196</v>
      </c>
      <c r="C9193" s="5" t="s">
        <v>11</v>
      </c>
      <c r="D9193" s="5" t="s">
        <v>12</v>
      </c>
      <c r="E9193" s="5" t="s">
        <v>13</v>
      </c>
    </row>
    <row r="9194" spans="1:5" x14ac:dyDescent="0.25">
      <c r="A9194" s="5">
        <f>9186</f>
      </c>
      <c r="B9194" s="5" t="s">
        <v>9197</v>
      </c>
      <c r="C9194" s="5" t="s">
        <v>11</v>
      </c>
      <c r="D9194" s="5" t="s">
        <v>12</v>
      </c>
      <c r="E9194" s="5" t="s">
        <v>13</v>
      </c>
    </row>
    <row r="9195" spans="1:5" x14ac:dyDescent="0.25">
      <c r="A9195" s="5">
        <f>9187</f>
      </c>
      <c r="B9195" s="5" t="s">
        <v>9198</v>
      </c>
      <c r="C9195" s="5" t="s">
        <v>11</v>
      </c>
      <c r="D9195" s="5" t="s">
        <v>12</v>
      </c>
      <c r="E9195" s="5" t="s">
        <v>13</v>
      </c>
    </row>
    <row r="9196" spans="1:5" x14ac:dyDescent="0.25">
      <c r="A9196" s="5">
        <f>9188</f>
      </c>
      <c r="B9196" s="5" t="s">
        <v>9199</v>
      </c>
      <c r="C9196" s="5" t="s">
        <v>11</v>
      </c>
      <c r="D9196" s="5" t="s">
        <v>12</v>
      </c>
      <c r="E9196" s="5" t="s">
        <v>13</v>
      </c>
    </row>
    <row r="9197" spans="1:5" x14ac:dyDescent="0.25">
      <c r="A9197" s="5">
        <f>9189</f>
      </c>
      <c r="B9197" s="5" t="s">
        <v>9200</v>
      </c>
      <c r="C9197" s="5" t="s">
        <v>11</v>
      </c>
      <c r="D9197" s="5" t="s">
        <v>12</v>
      </c>
      <c r="E9197" s="5" t="s">
        <v>13</v>
      </c>
    </row>
    <row r="9198" spans="1:5" x14ac:dyDescent="0.25">
      <c r="A9198" s="5">
        <f>9190</f>
      </c>
      <c r="B9198" s="5" t="s">
        <v>9201</v>
      </c>
      <c r="C9198" s="5" t="s">
        <v>11</v>
      </c>
      <c r="D9198" s="5" t="s">
        <v>12</v>
      </c>
      <c r="E9198" s="5" t="s">
        <v>13</v>
      </c>
    </row>
    <row r="9199" spans="1:5" x14ac:dyDescent="0.25">
      <c r="A9199" s="5">
        <f>9191</f>
      </c>
      <c r="B9199" s="5" t="s">
        <v>9202</v>
      </c>
      <c r="C9199" s="5" t="s">
        <v>11</v>
      </c>
      <c r="D9199" s="5" t="s">
        <v>12</v>
      </c>
      <c r="E9199" s="5" t="s">
        <v>13</v>
      </c>
    </row>
    <row r="9200" spans="1:5" x14ac:dyDescent="0.25">
      <c r="A9200" s="5">
        <f>9192</f>
      </c>
      <c r="B9200" s="5" t="s">
        <v>9203</v>
      </c>
      <c r="C9200" s="5" t="s">
        <v>11</v>
      </c>
      <c r="D9200" s="5" t="s">
        <v>12</v>
      </c>
      <c r="E9200" s="5" t="s">
        <v>13</v>
      </c>
    </row>
    <row r="9201" spans="1:5" x14ac:dyDescent="0.25">
      <c r="A9201" s="5">
        <f>9193</f>
      </c>
      <c r="B9201" s="5" t="s">
        <v>9204</v>
      </c>
      <c r="C9201" s="5" t="s">
        <v>11</v>
      </c>
      <c r="D9201" s="5" t="s">
        <v>12</v>
      </c>
      <c r="E9201" s="5" t="s">
        <v>13</v>
      </c>
    </row>
    <row r="9202" spans="1:5" x14ac:dyDescent="0.25">
      <c r="A9202" s="5">
        <f>9194</f>
      </c>
      <c r="B9202" s="5" t="s">
        <v>9205</v>
      </c>
      <c r="C9202" s="5" t="s">
        <v>11</v>
      </c>
      <c r="D9202" s="5" t="s">
        <v>12</v>
      </c>
      <c r="E9202" s="5" t="s">
        <v>13</v>
      </c>
    </row>
    <row r="9203" spans="1:5" x14ac:dyDescent="0.25">
      <c r="A9203" s="5">
        <f>9195</f>
      </c>
      <c r="B9203" s="5" t="s">
        <v>9206</v>
      </c>
      <c r="C9203" s="5" t="s">
        <v>11</v>
      </c>
      <c r="D9203" s="5" t="s">
        <v>12</v>
      </c>
      <c r="E9203" s="5" t="s">
        <v>13</v>
      </c>
    </row>
    <row r="9204" spans="1:5" x14ac:dyDescent="0.25">
      <c r="A9204" s="5">
        <f>9196</f>
      </c>
      <c r="B9204" s="5" t="s">
        <v>9207</v>
      </c>
      <c r="C9204" s="5" t="s">
        <v>11</v>
      </c>
      <c r="D9204" s="5" t="s">
        <v>12</v>
      </c>
      <c r="E9204" s="5" t="s">
        <v>13</v>
      </c>
    </row>
    <row r="9205" spans="1:5" x14ac:dyDescent="0.25">
      <c r="A9205" s="5">
        <f>9197</f>
      </c>
      <c r="B9205" s="5" t="s">
        <v>9208</v>
      </c>
      <c r="C9205" s="5" t="s">
        <v>11</v>
      </c>
      <c r="D9205" s="5" t="s">
        <v>12</v>
      </c>
      <c r="E9205" s="5" t="s">
        <v>13</v>
      </c>
    </row>
    <row r="9206" spans="1:5" x14ac:dyDescent="0.25">
      <c r="A9206" s="5">
        <f>9198</f>
      </c>
      <c r="B9206" s="5" t="s">
        <v>9209</v>
      </c>
      <c r="C9206" s="5" t="s">
        <v>11</v>
      </c>
      <c r="D9206" s="5" t="s">
        <v>12</v>
      </c>
      <c r="E9206" s="5" t="s">
        <v>13</v>
      </c>
    </row>
    <row r="9207" spans="1:5" x14ac:dyDescent="0.25">
      <c r="A9207" s="5">
        <f>9199</f>
      </c>
      <c r="B9207" s="5" t="s">
        <v>9210</v>
      </c>
      <c r="C9207" s="5" t="s">
        <v>11</v>
      </c>
      <c r="D9207" s="5" t="s">
        <v>12</v>
      </c>
      <c r="E9207" s="5" t="s">
        <v>13</v>
      </c>
    </row>
    <row r="9208" spans="1:5" x14ac:dyDescent="0.25">
      <c r="A9208" s="5">
        <f>9200</f>
      </c>
      <c r="B9208" s="5" t="s">
        <v>9211</v>
      </c>
      <c r="C9208" s="5" t="s">
        <v>11</v>
      </c>
      <c r="D9208" s="5" t="s">
        <v>12</v>
      </c>
      <c r="E9208" s="5" t="s">
        <v>13</v>
      </c>
    </row>
    <row r="9209" spans="1:5" x14ac:dyDescent="0.25">
      <c r="A9209" s="5">
        <f>9201</f>
      </c>
      <c r="B9209" s="5" t="s">
        <v>9212</v>
      </c>
      <c r="C9209" s="5" t="s">
        <v>11</v>
      </c>
      <c r="D9209" s="5" t="s">
        <v>12</v>
      </c>
      <c r="E9209" s="5" t="s">
        <v>13</v>
      </c>
    </row>
    <row r="9210" spans="1:5" x14ac:dyDescent="0.25">
      <c r="A9210" s="5">
        <f>9202</f>
      </c>
      <c r="B9210" s="5" t="s">
        <v>9213</v>
      </c>
      <c r="C9210" s="5" t="s">
        <v>11</v>
      </c>
      <c r="D9210" s="5" t="s">
        <v>12</v>
      </c>
      <c r="E9210" s="5" t="s">
        <v>13</v>
      </c>
    </row>
    <row r="9211" spans="1:5" x14ac:dyDescent="0.25">
      <c r="A9211" s="5">
        <f>9203</f>
      </c>
      <c r="B9211" s="5" t="s">
        <v>9214</v>
      </c>
      <c r="C9211" s="5" t="s">
        <v>11</v>
      </c>
      <c r="D9211" s="5" t="s">
        <v>12</v>
      </c>
      <c r="E9211" s="5" t="s">
        <v>13</v>
      </c>
    </row>
    <row r="9212" spans="1:5" x14ac:dyDescent="0.25">
      <c r="A9212" s="5">
        <f>9204</f>
      </c>
      <c r="B9212" s="5" t="s">
        <v>9215</v>
      </c>
      <c r="C9212" s="5" t="s">
        <v>11</v>
      </c>
      <c r="D9212" s="5" t="s">
        <v>12</v>
      </c>
      <c r="E9212" s="5" t="s">
        <v>13</v>
      </c>
    </row>
    <row r="9213" spans="1:5" x14ac:dyDescent="0.25">
      <c r="A9213" s="5">
        <f>9205</f>
      </c>
      <c r="B9213" s="5" t="s">
        <v>9216</v>
      </c>
      <c r="C9213" s="5" t="s">
        <v>11</v>
      </c>
      <c r="D9213" s="5" t="s">
        <v>12</v>
      </c>
      <c r="E9213" s="5" t="s">
        <v>13</v>
      </c>
    </row>
    <row r="9214" spans="1:5" x14ac:dyDescent="0.25">
      <c r="A9214" s="5">
        <f>9206</f>
      </c>
      <c r="B9214" s="5" t="s">
        <v>9217</v>
      </c>
      <c r="C9214" s="5" t="s">
        <v>11</v>
      </c>
      <c r="D9214" s="5" t="s">
        <v>12</v>
      </c>
      <c r="E9214" s="5" t="s">
        <v>13</v>
      </c>
    </row>
    <row r="9215" spans="1:5" x14ac:dyDescent="0.25">
      <c r="A9215" s="5">
        <f>9207</f>
      </c>
      <c r="B9215" s="5" t="s">
        <v>9218</v>
      </c>
      <c r="C9215" s="5" t="s">
        <v>11</v>
      </c>
      <c r="D9215" s="5" t="s">
        <v>12</v>
      </c>
      <c r="E9215" s="5" t="s">
        <v>13</v>
      </c>
    </row>
    <row r="9216" spans="1:5" x14ac:dyDescent="0.25">
      <c r="A9216" s="5">
        <f>9208</f>
      </c>
      <c r="B9216" s="5" t="s">
        <v>9219</v>
      </c>
      <c r="C9216" s="5" t="s">
        <v>11</v>
      </c>
      <c r="D9216" s="5" t="s">
        <v>12</v>
      </c>
      <c r="E9216" s="5" t="s">
        <v>13</v>
      </c>
    </row>
    <row r="9217" spans="1:5" x14ac:dyDescent="0.25">
      <c r="A9217" s="5">
        <f>9209</f>
      </c>
      <c r="B9217" s="5" t="s">
        <v>9220</v>
      </c>
      <c r="C9217" s="5" t="s">
        <v>11</v>
      </c>
      <c r="D9217" s="5" t="s">
        <v>12</v>
      </c>
      <c r="E9217" s="5" t="s">
        <v>13</v>
      </c>
    </row>
    <row r="9218" spans="1:5" x14ac:dyDescent="0.25">
      <c r="A9218" s="5">
        <f>9210</f>
      </c>
      <c r="B9218" s="5" t="s">
        <v>9221</v>
      </c>
      <c r="C9218" s="5" t="s">
        <v>11</v>
      </c>
      <c r="D9218" s="5" t="s">
        <v>12</v>
      </c>
      <c r="E9218" s="5" t="s">
        <v>13</v>
      </c>
    </row>
    <row r="9219" spans="1:5" x14ac:dyDescent="0.25">
      <c r="A9219" s="5">
        <f>9211</f>
      </c>
      <c r="B9219" s="5" t="s">
        <v>9222</v>
      </c>
      <c r="C9219" s="5" t="s">
        <v>11</v>
      </c>
      <c r="D9219" s="5" t="s">
        <v>12</v>
      </c>
      <c r="E9219" s="5" t="s">
        <v>13</v>
      </c>
    </row>
    <row r="9220" spans="1:5" x14ac:dyDescent="0.25">
      <c r="A9220" s="5">
        <f>9212</f>
      </c>
      <c r="B9220" s="5" t="s">
        <v>9223</v>
      </c>
      <c r="C9220" s="5" t="s">
        <v>11</v>
      </c>
      <c r="D9220" s="5" t="s">
        <v>12</v>
      </c>
      <c r="E9220" s="5" t="s">
        <v>13</v>
      </c>
    </row>
    <row r="9221" spans="1:5" x14ac:dyDescent="0.25">
      <c r="A9221" s="5">
        <f>9213</f>
      </c>
      <c r="B9221" s="5" t="s">
        <v>9224</v>
      </c>
      <c r="C9221" s="5" t="s">
        <v>11</v>
      </c>
      <c r="D9221" s="5" t="s">
        <v>12</v>
      </c>
      <c r="E9221" s="5" t="s">
        <v>13</v>
      </c>
    </row>
    <row r="9222" spans="1:5" x14ac:dyDescent="0.25">
      <c r="A9222" s="5">
        <f>9214</f>
      </c>
      <c r="B9222" s="5" t="s">
        <v>9225</v>
      </c>
      <c r="C9222" s="5" t="s">
        <v>11</v>
      </c>
      <c r="D9222" s="5" t="s">
        <v>12</v>
      </c>
      <c r="E9222" s="5" t="s">
        <v>13</v>
      </c>
    </row>
    <row r="9223" spans="1:5" x14ac:dyDescent="0.25">
      <c r="A9223" s="5">
        <f>9215</f>
      </c>
      <c r="B9223" s="5" t="s">
        <v>9226</v>
      </c>
      <c r="C9223" s="5" t="s">
        <v>11</v>
      </c>
      <c r="D9223" s="5" t="s">
        <v>12</v>
      </c>
      <c r="E9223" s="5" t="s">
        <v>13</v>
      </c>
    </row>
    <row r="9224" spans="1:5" x14ac:dyDescent="0.25">
      <c r="A9224" s="5">
        <f>9216</f>
      </c>
      <c r="B9224" s="5" t="s">
        <v>9227</v>
      </c>
      <c r="C9224" s="5" t="s">
        <v>11</v>
      </c>
      <c r="D9224" s="5" t="s">
        <v>12</v>
      </c>
      <c r="E9224" s="5" t="s">
        <v>13</v>
      </c>
    </row>
    <row r="9225" spans="1:5" x14ac:dyDescent="0.25">
      <c r="A9225" s="5">
        <f>9217</f>
      </c>
      <c r="B9225" s="5" t="s">
        <v>9228</v>
      </c>
      <c r="C9225" s="5" t="s">
        <v>11</v>
      </c>
      <c r="D9225" s="5" t="s">
        <v>12</v>
      </c>
      <c r="E9225" s="5" t="s">
        <v>13</v>
      </c>
    </row>
    <row r="9226" spans="1:5" x14ac:dyDescent="0.25">
      <c r="A9226" s="5">
        <f>9218</f>
      </c>
      <c r="B9226" s="5" t="s">
        <v>9229</v>
      </c>
      <c r="C9226" s="5" t="s">
        <v>11</v>
      </c>
      <c r="D9226" s="5" t="s">
        <v>12</v>
      </c>
      <c r="E9226" s="5" t="s">
        <v>13</v>
      </c>
    </row>
    <row r="9227" spans="1:5" x14ac:dyDescent="0.25">
      <c r="A9227" s="5">
        <f>9219</f>
      </c>
      <c r="B9227" s="5" t="s">
        <v>9230</v>
      </c>
      <c r="C9227" s="5" t="s">
        <v>11</v>
      </c>
      <c r="D9227" s="5" t="s">
        <v>12</v>
      </c>
      <c r="E9227" s="5" t="s">
        <v>13</v>
      </c>
    </row>
    <row r="9228" spans="1:5" x14ac:dyDescent="0.25">
      <c r="A9228" s="5">
        <f>9220</f>
      </c>
      <c r="B9228" s="5" t="s">
        <v>9231</v>
      </c>
      <c r="C9228" s="5" t="s">
        <v>11</v>
      </c>
      <c r="D9228" s="5" t="s">
        <v>12</v>
      </c>
      <c r="E9228" s="5" t="s">
        <v>13</v>
      </c>
    </row>
    <row r="9229" spans="1:5" x14ac:dyDescent="0.25">
      <c r="A9229" s="5">
        <f>9221</f>
      </c>
      <c r="B9229" s="5" t="s">
        <v>9232</v>
      </c>
      <c r="C9229" s="5" t="s">
        <v>11</v>
      </c>
      <c r="D9229" s="5" t="s">
        <v>12</v>
      </c>
      <c r="E9229" s="5" t="s">
        <v>13</v>
      </c>
    </row>
    <row r="9230" spans="1:5" x14ac:dyDescent="0.25">
      <c r="A9230" s="5">
        <f>9222</f>
      </c>
      <c r="B9230" s="5" t="s">
        <v>9233</v>
      </c>
      <c r="C9230" s="5" t="s">
        <v>11</v>
      </c>
      <c r="D9230" s="5" t="s">
        <v>12</v>
      </c>
      <c r="E9230" s="5" t="s">
        <v>13</v>
      </c>
    </row>
    <row r="9231" spans="1:5" x14ac:dyDescent="0.25">
      <c r="A9231" s="5">
        <f>9223</f>
      </c>
      <c r="B9231" s="5" t="s">
        <v>9234</v>
      </c>
      <c r="C9231" s="5" t="s">
        <v>11</v>
      </c>
      <c r="D9231" s="5" t="s">
        <v>12</v>
      </c>
      <c r="E9231" s="5" t="s">
        <v>13</v>
      </c>
    </row>
    <row r="9232" spans="1:5" x14ac:dyDescent="0.25">
      <c r="A9232" s="5">
        <f>9224</f>
      </c>
      <c r="B9232" s="5" t="s">
        <v>9235</v>
      </c>
      <c r="C9232" s="5" t="s">
        <v>11</v>
      </c>
      <c r="D9232" s="5" t="s">
        <v>12</v>
      </c>
      <c r="E9232" s="5" t="s">
        <v>13</v>
      </c>
    </row>
    <row r="9233" spans="1:5" x14ac:dyDescent="0.25">
      <c r="A9233" s="5">
        <f>9225</f>
      </c>
      <c r="B9233" s="5" t="s">
        <v>9236</v>
      </c>
      <c r="C9233" s="5" t="s">
        <v>11</v>
      </c>
      <c r="D9233" s="5" t="s">
        <v>12</v>
      </c>
      <c r="E9233" s="5" t="s">
        <v>13</v>
      </c>
    </row>
    <row r="9234" spans="1:5" x14ac:dyDescent="0.25">
      <c r="A9234" s="5">
        <f>9226</f>
      </c>
      <c r="B9234" s="5" t="s">
        <v>9237</v>
      </c>
      <c r="C9234" s="5" t="s">
        <v>11</v>
      </c>
      <c r="D9234" s="5" t="s">
        <v>12</v>
      </c>
      <c r="E9234" s="5" t="s">
        <v>13</v>
      </c>
    </row>
    <row r="9235" spans="1:5" x14ac:dyDescent="0.25">
      <c r="A9235" s="5">
        <f>9227</f>
      </c>
      <c r="B9235" s="5" t="s">
        <v>9238</v>
      </c>
      <c r="C9235" s="5" t="s">
        <v>11</v>
      </c>
      <c r="D9235" s="5" t="s">
        <v>12</v>
      </c>
      <c r="E9235" s="5" t="s">
        <v>13</v>
      </c>
    </row>
    <row r="9236" spans="1:5" x14ac:dyDescent="0.25">
      <c r="A9236" s="5">
        <f>9228</f>
      </c>
      <c r="B9236" s="5" t="s">
        <v>9239</v>
      </c>
      <c r="C9236" s="5" t="s">
        <v>11</v>
      </c>
      <c r="D9236" s="5" t="s">
        <v>12</v>
      </c>
      <c r="E9236" s="5" t="s">
        <v>13</v>
      </c>
    </row>
    <row r="9237" spans="1:5" x14ac:dyDescent="0.25">
      <c r="A9237" s="5">
        <f>9229</f>
      </c>
      <c r="B9237" s="5" t="s">
        <v>9240</v>
      </c>
      <c r="C9237" s="5" t="s">
        <v>11</v>
      </c>
      <c r="D9237" s="5" t="s">
        <v>12</v>
      </c>
      <c r="E9237" s="5" t="s">
        <v>13</v>
      </c>
    </row>
    <row r="9238" spans="1:5" x14ac:dyDescent="0.25">
      <c r="A9238" s="5">
        <f>9230</f>
      </c>
      <c r="B9238" s="5" t="s">
        <v>9241</v>
      </c>
      <c r="C9238" s="5" t="s">
        <v>11</v>
      </c>
      <c r="D9238" s="5" t="s">
        <v>12</v>
      </c>
      <c r="E9238" s="5" t="s">
        <v>13</v>
      </c>
    </row>
    <row r="9239" spans="1:5" x14ac:dyDescent="0.25">
      <c r="A9239" s="5">
        <f>9231</f>
      </c>
      <c r="B9239" s="5" t="s">
        <v>9242</v>
      </c>
      <c r="C9239" s="5" t="s">
        <v>11</v>
      </c>
      <c r="D9239" s="5" t="s">
        <v>12</v>
      </c>
      <c r="E9239" s="5" t="s">
        <v>13</v>
      </c>
    </row>
    <row r="9240" spans="1:5" x14ac:dyDescent="0.25">
      <c r="A9240" s="5">
        <f>9232</f>
      </c>
      <c r="B9240" s="5" t="s">
        <v>9243</v>
      </c>
      <c r="C9240" s="5" t="s">
        <v>11</v>
      </c>
      <c r="D9240" s="5" t="s">
        <v>12</v>
      </c>
      <c r="E9240" s="5" t="s">
        <v>13</v>
      </c>
    </row>
    <row r="9241" spans="1:5" x14ac:dyDescent="0.25">
      <c r="A9241" s="5">
        <f>9233</f>
      </c>
      <c r="B9241" s="5" t="s">
        <v>9244</v>
      </c>
      <c r="C9241" s="5" t="s">
        <v>11</v>
      </c>
      <c r="D9241" s="5" t="s">
        <v>12</v>
      </c>
      <c r="E9241" s="5" t="s">
        <v>13</v>
      </c>
    </row>
    <row r="9242" spans="1:5" x14ac:dyDescent="0.25">
      <c r="A9242" s="5">
        <f>9234</f>
      </c>
      <c r="B9242" s="5" t="s">
        <v>9245</v>
      </c>
      <c r="C9242" s="5" t="s">
        <v>11</v>
      </c>
      <c r="D9242" s="5" t="s">
        <v>12</v>
      </c>
      <c r="E9242" s="5" t="s">
        <v>13</v>
      </c>
    </row>
    <row r="9243" spans="1:5" x14ac:dyDescent="0.25">
      <c r="A9243" s="5">
        <f>9235</f>
      </c>
      <c r="B9243" s="5" t="s">
        <v>9246</v>
      </c>
      <c r="C9243" s="5" t="s">
        <v>11</v>
      </c>
      <c r="D9243" s="5" t="s">
        <v>12</v>
      </c>
      <c r="E9243" s="5" t="s">
        <v>13</v>
      </c>
    </row>
    <row r="9244" spans="1:5" x14ac:dyDescent="0.25">
      <c r="A9244" s="5">
        <f>9236</f>
      </c>
      <c r="B9244" s="5" t="s">
        <v>9247</v>
      </c>
      <c r="C9244" s="5" t="s">
        <v>11</v>
      </c>
      <c r="D9244" s="5" t="s">
        <v>12</v>
      </c>
      <c r="E9244" s="5" t="s">
        <v>13</v>
      </c>
    </row>
    <row r="9245" spans="1:5" x14ac:dyDescent="0.25">
      <c r="A9245" s="5">
        <f>9237</f>
      </c>
      <c r="B9245" s="5" t="s">
        <v>9248</v>
      </c>
      <c r="C9245" s="5" t="s">
        <v>11</v>
      </c>
      <c r="D9245" s="5" t="s">
        <v>12</v>
      </c>
      <c r="E9245" s="5" t="s">
        <v>13</v>
      </c>
    </row>
    <row r="9246" spans="1:5" x14ac:dyDescent="0.25">
      <c r="A9246" s="5">
        <f>9238</f>
      </c>
      <c r="B9246" s="5" t="s">
        <v>9249</v>
      </c>
      <c r="C9246" s="5" t="s">
        <v>11</v>
      </c>
      <c r="D9246" s="5" t="s">
        <v>12</v>
      </c>
      <c r="E9246" s="5" t="s">
        <v>13</v>
      </c>
    </row>
    <row r="9247" spans="1:5" x14ac:dyDescent="0.25">
      <c r="A9247" s="5">
        <f>9239</f>
      </c>
      <c r="B9247" s="5" t="s">
        <v>9250</v>
      </c>
      <c r="C9247" s="5" t="s">
        <v>11</v>
      </c>
      <c r="D9247" s="5" t="s">
        <v>12</v>
      </c>
      <c r="E9247" s="5" t="s">
        <v>13</v>
      </c>
    </row>
    <row r="9248" spans="1:5" x14ac:dyDescent="0.25">
      <c r="A9248" s="5">
        <f>9240</f>
      </c>
      <c r="B9248" s="5" t="s">
        <v>9251</v>
      </c>
      <c r="C9248" s="5" t="s">
        <v>11</v>
      </c>
      <c r="D9248" s="5" t="s">
        <v>12</v>
      </c>
      <c r="E9248" s="5" t="s">
        <v>13</v>
      </c>
    </row>
    <row r="9249" spans="1:5" x14ac:dyDescent="0.25">
      <c r="A9249" s="5">
        <f>9241</f>
      </c>
      <c r="B9249" s="5" t="s">
        <v>9252</v>
      </c>
      <c r="C9249" s="5" t="s">
        <v>11</v>
      </c>
      <c r="D9249" s="5" t="s">
        <v>12</v>
      </c>
      <c r="E9249" s="5" t="s">
        <v>13</v>
      </c>
    </row>
    <row r="9250" spans="1:5" x14ac:dyDescent="0.25">
      <c r="A9250" s="5">
        <f>9242</f>
      </c>
      <c r="B9250" s="5" t="s">
        <v>9253</v>
      </c>
      <c r="C9250" s="5" t="s">
        <v>11</v>
      </c>
      <c r="D9250" s="5" t="s">
        <v>12</v>
      </c>
      <c r="E9250" s="5" t="s">
        <v>13</v>
      </c>
    </row>
    <row r="9251" spans="1:5" x14ac:dyDescent="0.25">
      <c r="A9251" s="5">
        <f>9243</f>
      </c>
      <c r="B9251" s="5" t="s">
        <v>9254</v>
      </c>
      <c r="C9251" s="5" t="s">
        <v>11</v>
      </c>
      <c r="D9251" s="5" t="s">
        <v>12</v>
      </c>
      <c r="E9251" s="5" t="s">
        <v>13</v>
      </c>
    </row>
    <row r="9252" spans="1:5" x14ac:dyDescent="0.25">
      <c r="A9252" s="5">
        <f>9244</f>
      </c>
      <c r="B9252" s="5" t="s">
        <v>9255</v>
      </c>
      <c r="C9252" s="5" t="s">
        <v>11</v>
      </c>
      <c r="D9252" s="5" t="s">
        <v>12</v>
      </c>
      <c r="E9252" s="5" t="s">
        <v>13</v>
      </c>
    </row>
    <row r="9253" spans="1:5" x14ac:dyDescent="0.25">
      <c r="A9253" s="5">
        <f>9245</f>
      </c>
      <c r="B9253" s="5" t="s">
        <v>9256</v>
      </c>
      <c r="C9253" s="5" t="s">
        <v>11</v>
      </c>
      <c r="D9253" s="5" t="s">
        <v>12</v>
      </c>
      <c r="E9253" s="5" t="s">
        <v>13</v>
      </c>
    </row>
    <row r="9254" spans="1:5" x14ac:dyDescent="0.25">
      <c r="A9254" s="5">
        <f>9246</f>
      </c>
      <c r="B9254" s="5" t="s">
        <v>9257</v>
      </c>
      <c r="C9254" s="5" t="s">
        <v>11</v>
      </c>
      <c r="D9254" s="5" t="s">
        <v>12</v>
      </c>
      <c r="E9254" s="5" t="s">
        <v>13</v>
      </c>
    </row>
    <row r="9255" spans="1:5" x14ac:dyDescent="0.25">
      <c r="A9255" s="5">
        <f>9247</f>
      </c>
      <c r="B9255" s="5" t="s">
        <v>9258</v>
      </c>
      <c r="C9255" s="5" t="s">
        <v>11</v>
      </c>
      <c r="D9255" s="5" t="s">
        <v>12</v>
      </c>
      <c r="E9255" s="5" t="s">
        <v>13</v>
      </c>
    </row>
    <row r="9256" spans="1:5" x14ac:dyDescent="0.25">
      <c r="A9256" s="5">
        <f>9248</f>
      </c>
      <c r="B9256" s="5" t="s">
        <v>9259</v>
      </c>
      <c r="C9256" s="5" t="s">
        <v>11</v>
      </c>
      <c r="D9256" s="5" t="s">
        <v>12</v>
      </c>
      <c r="E9256" s="5" t="s">
        <v>13</v>
      </c>
    </row>
    <row r="9257" spans="1:5" x14ac:dyDescent="0.25">
      <c r="A9257" s="5">
        <f>9249</f>
      </c>
      <c r="B9257" s="5" t="s">
        <v>9260</v>
      </c>
      <c r="C9257" s="5" t="s">
        <v>11</v>
      </c>
      <c r="D9257" s="5" t="s">
        <v>12</v>
      </c>
      <c r="E9257" s="5" t="s">
        <v>13</v>
      </c>
    </row>
    <row r="9258" spans="1:5" x14ac:dyDescent="0.25">
      <c r="A9258" s="5">
        <f>9250</f>
      </c>
      <c r="B9258" s="5" t="s">
        <v>9261</v>
      </c>
      <c r="C9258" s="5" t="s">
        <v>11</v>
      </c>
      <c r="D9258" s="5" t="s">
        <v>12</v>
      </c>
      <c r="E9258" s="5" t="s">
        <v>13</v>
      </c>
    </row>
    <row r="9259" spans="1:5" x14ac:dyDescent="0.25">
      <c r="A9259" s="5">
        <f>9251</f>
      </c>
      <c r="B9259" s="5" t="s">
        <v>9262</v>
      </c>
      <c r="C9259" s="5" t="s">
        <v>11</v>
      </c>
      <c r="D9259" s="5" t="s">
        <v>12</v>
      </c>
      <c r="E9259" s="5" t="s">
        <v>13</v>
      </c>
    </row>
    <row r="9260" spans="1:5" x14ac:dyDescent="0.25">
      <c r="A9260" s="5">
        <f>9252</f>
      </c>
      <c r="B9260" s="5" t="s">
        <v>9263</v>
      </c>
      <c r="C9260" s="5" t="s">
        <v>11</v>
      </c>
      <c r="D9260" s="5" t="s">
        <v>12</v>
      </c>
      <c r="E9260" s="5" t="s">
        <v>13</v>
      </c>
    </row>
    <row r="9261" spans="1:5" x14ac:dyDescent="0.25">
      <c r="A9261" s="5">
        <f>9253</f>
      </c>
      <c r="B9261" s="5" t="s">
        <v>9264</v>
      </c>
      <c r="C9261" s="5" t="s">
        <v>11</v>
      </c>
      <c r="D9261" s="5" t="s">
        <v>12</v>
      </c>
      <c r="E9261" s="5" t="s">
        <v>13</v>
      </c>
    </row>
    <row r="9262" spans="1:5" x14ac:dyDescent="0.25">
      <c r="A9262" s="5">
        <f>9254</f>
      </c>
      <c r="B9262" s="5" t="s">
        <v>9265</v>
      </c>
      <c r="C9262" s="5" t="s">
        <v>11</v>
      </c>
      <c r="D9262" s="5" t="s">
        <v>12</v>
      </c>
      <c r="E9262" s="5" t="s">
        <v>13</v>
      </c>
    </row>
    <row r="9263" spans="1:5" x14ac:dyDescent="0.25">
      <c r="A9263" s="5">
        <f>9255</f>
      </c>
      <c r="B9263" s="5" t="s">
        <v>9266</v>
      </c>
      <c r="C9263" s="5" t="s">
        <v>11</v>
      </c>
      <c r="D9263" s="5" t="s">
        <v>12</v>
      </c>
      <c r="E9263" s="5" t="s">
        <v>13</v>
      </c>
    </row>
    <row r="9264" spans="1:5" x14ac:dyDescent="0.25">
      <c r="A9264" s="5">
        <f>9256</f>
      </c>
      <c r="B9264" s="5" t="s">
        <v>9267</v>
      </c>
      <c r="C9264" s="5" t="s">
        <v>11</v>
      </c>
      <c r="D9264" s="5" t="s">
        <v>12</v>
      </c>
      <c r="E9264" s="5" t="s">
        <v>13</v>
      </c>
    </row>
    <row r="9265" spans="1:5" x14ac:dyDescent="0.25">
      <c r="A9265" s="5">
        <f>9257</f>
      </c>
      <c r="B9265" s="5" t="s">
        <v>9268</v>
      </c>
      <c r="C9265" s="5" t="s">
        <v>11</v>
      </c>
      <c r="D9265" s="5" t="s">
        <v>12</v>
      </c>
      <c r="E9265" s="5" t="s">
        <v>13</v>
      </c>
    </row>
    <row r="9266" spans="1:5" x14ac:dyDescent="0.25">
      <c r="A9266" s="5">
        <f>9258</f>
      </c>
      <c r="B9266" s="5" t="s">
        <v>9269</v>
      </c>
      <c r="C9266" s="5" t="s">
        <v>11</v>
      </c>
      <c r="D9266" s="5" t="s">
        <v>12</v>
      </c>
      <c r="E9266" s="5" t="s">
        <v>13</v>
      </c>
    </row>
    <row r="9267" spans="1:5" x14ac:dyDescent="0.25">
      <c r="A9267" s="5">
        <f>9259</f>
      </c>
      <c r="B9267" s="5" t="s">
        <v>9270</v>
      </c>
      <c r="C9267" s="5" t="s">
        <v>11</v>
      </c>
      <c r="D9267" s="5" t="s">
        <v>12</v>
      </c>
      <c r="E9267" s="5" t="s">
        <v>13</v>
      </c>
    </row>
    <row r="9268" spans="1:5" x14ac:dyDescent="0.25">
      <c r="A9268" s="5">
        <f>9260</f>
      </c>
      <c r="B9268" s="5" t="s">
        <v>9271</v>
      </c>
      <c r="C9268" s="5" t="s">
        <v>11</v>
      </c>
      <c r="D9268" s="5" t="s">
        <v>12</v>
      </c>
      <c r="E9268" s="5" t="s">
        <v>13</v>
      </c>
    </row>
    <row r="9269" spans="1:5" x14ac:dyDescent="0.25">
      <c r="A9269" s="5">
        <f>9261</f>
      </c>
      <c r="B9269" s="5" t="s">
        <v>9272</v>
      </c>
      <c r="C9269" s="5" t="s">
        <v>11</v>
      </c>
      <c r="D9269" s="5" t="s">
        <v>12</v>
      </c>
      <c r="E9269" s="5" t="s">
        <v>13</v>
      </c>
    </row>
    <row r="9270" spans="1:5" x14ac:dyDescent="0.25">
      <c r="A9270" s="5">
        <f>9262</f>
      </c>
      <c r="B9270" s="5" t="s">
        <v>9273</v>
      </c>
      <c r="C9270" s="5" t="s">
        <v>11</v>
      </c>
      <c r="D9270" s="5" t="s">
        <v>12</v>
      </c>
      <c r="E9270" s="5" t="s">
        <v>13</v>
      </c>
    </row>
    <row r="9271" spans="1:5" x14ac:dyDescent="0.25">
      <c r="A9271" s="5">
        <f>9263</f>
      </c>
      <c r="B9271" s="5" t="s">
        <v>9274</v>
      </c>
      <c r="C9271" s="5" t="s">
        <v>11</v>
      </c>
      <c r="D9271" s="5" t="s">
        <v>12</v>
      </c>
      <c r="E9271" s="5" t="s">
        <v>13</v>
      </c>
    </row>
    <row r="9272" spans="1:5" x14ac:dyDescent="0.25">
      <c r="A9272" s="5">
        <f>9264</f>
      </c>
      <c r="B9272" s="5" t="s">
        <v>9275</v>
      </c>
      <c r="C9272" s="5" t="s">
        <v>11</v>
      </c>
      <c r="D9272" s="5" t="s">
        <v>12</v>
      </c>
      <c r="E9272" s="5" t="s">
        <v>13</v>
      </c>
    </row>
    <row r="9273" spans="1:5" x14ac:dyDescent="0.25">
      <c r="A9273" s="5">
        <f>9265</f>
      </c>
      <c r="B9273" s="5" t="s">
        <v>9276</v>
      </c>
      <c r="C9273" s="5" t="s">
        <v>11</v>
      </c>
      <c r="D9273" s="5" t="s">
        <v>12</v>
      </c>
      <c r="E9273" s="5" t="s">
        <v>13</v>
      </c>
    </row>
    <row r="9274" spans="1:5" x14ac:dyDescent="0.25">
      <c r="A9274" s="5">
        <f>9266</f>
      </c>
      <c r="B9274" s="5" t="s">
        <v>9277</v>
      </c>
      <c r="C9274" s="5" t="s">
        <v>11</v>
      </c>
      <c r="D9274" s="5" t="s">
        <v>12</v>
      </c>
      <c r="E9274" s="5" t="s">
        <v>13</v>
      </c>
    </row>
    <row r="9275" spans="1:5" x14ac:dyDescent="0.25">
      <c r="A9275" s="5">
        <f>9267</f>
      </c>
      <c r="B9275" s="5" t="s">
        <v>9278</v>
      </c>
      <c r="C9275" s="5" t="s">
        <v>11</v>
      </c>
      <c r="D9275" s="5" t="s">
        <v>12</v>
      </c>
      <c r="E9275" s="5" t="s">
        <v>13</v>
      </c>
    </row>
    <row r="9276" spans="1:5" x14ac:dyDescent="0.25">
      <c r="A9276" s="5">
        <f>9268</f>
      </c>
      <c r="B9276" s="5" t="s">
        <v>9279</v>
      </c>
      <c r="C9276" s="5" t="s">
        <v>11</v>
      </c>
      <c r="D9276" s="5" t="s">
        <v>12</v>
      </c>
      <c r="E9276" s="5" t="s">
        <v>13</v>
      </c>
    </row>
    <row r="9277" spans="1:5" x14ac:dyDescent="0.25">
      <c r="A9277" s="5">
        <f>9269</f>
      </c>
      <c r="B9277" s="5" t="s">
        <v>9280</v>
      </c>
      <c r="C9277" s="5" t="s">
        <v>11</v>
      </c>
      <c r="D9277" s="5" t="s">
        <v>12</v>
      </c>
      <c r="E9277" s="5" t="s">
        <v>13</v>
      </c>
    </row>
    <row r="9278" spans="1:5" x14ac:dyDescent="0.25">
      <c r="A9278" s="5">
        <f>9270</f>
      </c>
      <c r="B9278" s="5" t="s">
        <v>9281</v>
      </c>
      <c r="C9278" s="5" t="s">
        <v>11</v>
      </c>
      <c r="D9278" s="5" t="s">
        <v>12</v>
      </c>
      <c r="E9278" s="5" t="s">
        <v>13</v>
      </c>
    </row>
    <row r="9279" spans="1:5" x14ac:dyDescent="0.25">
      <c r="A9279" s="5">
        <f>9271</f>
      </c>
      <c r="B9279" s="5" t="s">
        <v>9282</v>
      </c>
      <c r="C9279" s="5" t="s">
        <v>11</v>
      </c>
      <c r="D9279" s="5" t="s">
        <v>12</v>
      </c>
      <c r="E9279" s="5" t="s">
        <v>13</v>
      </c>
    </row>
    <row r="9280" spans="1:5" x14ac:dyDescent="0.25">
      <c r="A9280" s="5">
        <f>9272</f>
      </c>
      <c r="B9280" s="5" t="s">
        <v>9283</v>
      </c>
      <c r="C9280" s="5" t="s">
        <v>11</v>
      </c>
      <c r="D9280" s="5" t="s">
        <v>12</v>
      </c>
      <c r="E9280" s="5" t="s">
        <v>13</v>
      </c>
    </row>
    <row r="9281" spans="1:5" x14ac:dyDescent="0.25">
      <c r="A9281" s="5">
        <f>9273</f>
      </c>
      <c r="B9281" s="5" t="s">
        <v>9284</v>
      </c>
      <c r="C9281" s="5" t="s">
        <v>11</v>
      </c>
      <c r="D9281" s="5" t="s">
        <v>12</v>
      </c>
      <c r="E9281" s="5" t="s">
        <v>13</v>
      </c>
    </row>
    <row r="9282" spans="1:5" x14ac:dyDescent="0.25">
      <c r="A9282" s="5">
        <f>9274</f>
      </c>
      <c r="B9282" s="5" t="s">
        <v>9285</v>
      </c>
      <c r="C9282" s="5" t="s">
        <v>11</v>
      </c>
      <c r="D9282" s="5" t="s">
        <v>12</v>
      </c>
      <c r="E9282" s="5" t="s">
        <v>13</v>
      </c>
    </row>
    <row r="9283" spans="1:5" x14ac:dyDescent="0.25">
      <c r="A9283" s="5">
        <f>9275</f>
      </c>
      <c r="B9283" s="5" t="s">
        <v>9286</v>
      </c>
      <c r="C9283" s="5" t="s">
        <v>11</v>
      </c>
      <c r="D9283" s="5" t="s">
        <v>12</v>
      </c>
      <c r="E9283" s="5" t="s">
        <v>13</v>
      </c>
    </row>
    <row r="9284" spans="1:5" x14ac:dyDescent="0.25">
      <c r="A9284" s="5">
        <f>9276</f>
      </c>
      <c r="B9284" s="5" t="s">
        <v>9287</v>
      </c>
      <c r="C9284" s="5" t="s">
        <v>11</v>
      </c>
      <c r="D9284" s="5" t="s">
        <v>12</v>
      </c>
      <c r="E9284" s="5" t="s">
        <v>13</v>
      </c>
    </row>
    <row r="9285" spans="1:5" x14ac:dyDescent="0.25">
      <c r="A9285" s="5">
        <f>9277</f>
      </c>
      <c r="B9285" s="5" t="s">
        <v>9288</v>
      </c>
      <c r="C9285" s="5" t="s">
        <v>11</v>
      </c>
      <c r="D9285" s="5" t="s">
        <v>12</v>
      </c>
      <c r="E9285" s="5" t="s">
        <v>13</v>
      </c>
    </row>
    <row r="9286" spans="1:5" x14ac:dyDescent="0.25">
      <c r="A9286" s="5">
        <f>9278</f>
      </c>
      <c r="B9286" s="5" t="s">
        <v>9289</v>
      </c>
      <c r="C9286" s="5" t="s">
        <v>11</v>
      </c>
      <c r="D9286" s="5" t="s">
        <v>12</v>
      </c>
      <c r="E9286" s="5" t="s">
        <v>13</v>
      </c>
    </row>
    <row r="9287" spans="1:5" x14ac:dyDescent="0.25">
      <c r="A9287" s="5">
        <f>9279</f>
      </c>
      <c r="B9287" s="5" t="s">
        <v>9290</v>
      </c>
      <c r="C9287" s="5" t="s">
        <v>11</v>
      </c>
      <c r="D9287" s="5" t="s">
        <v>12</v>
      </c>
      <c r="E9287" s="5" t="s">
        <v>13</v>
      </c>
    </row>
    <row r="9288" spans="1:5" x14ac:dyDescent="0.25">
      <c r="A9288" s="5">
        <f>9280</f>
      </c>
      <c r="B9288" s="5" t="s">
        <v>9291</v>
      </c>
      <c r="C9288" s="5" t="s">
        <v>11</v>
      </c>
      <c r="D9288" s="5" t="s">
        <v>12</v>
      </c>
      <c r="E9288" s="5" t="s">
        <v>13</v>
      </c>
    </row>
    <row r="9289" spans="1:5" x14ac:dyDescent="0.25">
      <c r="A9289" s="5">
        <f>9281</f>
      </c>
      <c r="B9289" s="5" t="s">
        <v>9292</v>
      </c>
      <c r="C9289" s="5" t="s">
        <v>11</v>
      </c>
      <c r="D9289" s="5" t="s">
        <v>12</v>
      </c>
      <c r="E9289" s="5" t="s">
        <v>13</v>
      </c>
    </row>
    <row r="9290" spans="1:5" x14ac:dyDescent="0.25">
      <c r="A9290" s="5">
        <f>9282</f>
      </c>
      <c r="B9290" s="5" t="s">
        <v>9293</v>
      </c>
      <c r="C9290" s="5" t="s">
        <v>11</v>
      </c>
      <c r="D9290" s="5" t="s">
        <v>12</v>
      </c>
      <c r="E9290" s="5" t="s">
        <v>13</v>
      </c>
    </row>
    <row r="9291" spans="1:5" x14ac:dyDescent="0.25">
      <c r="A9291" s="5">
        <f>9283</f>
      </c>
      <c r="B9291" s="5" t="s">
        <v>9294</v>
      </c>
      <c r="C9291" s="5" t="s">
        <v>11</v>
      </c>
      <c r="D9291" s="5" t="s">
        <v>12</v>
      </c>
      <c r="E9291" s="5" t="s">
        <v>13</v>
      </c>
    </row>
    <row r="9292" spans="1:5" x14ac:dyDescent="0.25">
      <c r="A9292" s="5">
        <f>9284</f>
      </c>
      <c r="B9292" s="5" t="s">
        <v>9295</v>
      </c>
      <c r="C9292" s="5" t="s">
        <v>11</v>
      </c>
      <c r="D9292" s="5" t="s">
        <v>12</v>
      </c>
      <c r="E9292" s="5" t="s">
        <v>13</v>
      </c>
    </row>
    <row r="9293" spans="1:5" x14ac:dyDescent="0.25">
      <c r="A9293" s="5">
        <f>9285</f>
      </c>
      <c r="B9293" s="5" t="s">
        <v>9296</v>
      </c>
      <c r="C9293" s="5" t="s">
        <v>11</v>
      </c>
      <c r="D9293" s="5" t="s">
        <v>12</v>
      </c>
      <c r="E9293" s="5" t="s">
        <v>13</v>
      </c>
    </row>
    <row r="9294" spans="1:5" x14ac:dyDescent="0.25">
      <c r="A9294" s="5">
        <f>9286</f>
      </c>
      <c r="B9294" s="5" t="s">
        <v>9297</v>
      </c>
      <c r="C9294" s="5" t="s">
        <v>11</v>
      </c>
      <c r="D9294" s="5" t="s">
        <v>12</v>
      </c>
      <c r="E9294" s="5" t="s">
        <v>13</v>
      </c>
    </row>
    <row r="9295" spans="1:5" x14ac:dyDescent="0.25">
      <c r="A9295" s="5">
        <f>9287</f>
      </c>
      <c r="B9295" s="5" t="s">
        <v>9298</v>
      </c>
      <c r="C9295" s="5" t="s">
        <v>11</v>
      </c>
      <c r="D9295" s="5" t="s">
        <v>12</v>
      </c>
      <c r="E9295" s="5" t="s">
        <v>13</v>
      </c>
    </row>
    <row r="9296" spans="1:5" x14ac:dyDescent="0.25">
      <c r="A9296" s="5">
        <f>9288</f>
      </c>
      <c r="B9296" s="5" t="s">
        <v>9299</v>
      </c>
      <c r="C9296" s="5" t="s">
        <v>11</v>
      </c>
      <c r="D9296" s="5" t="s">
        <v>12</v>
      </c>
      <c r="E9296" s="5" t="s">
        <v>13</v>
      </c>
    </row>
    <row r="9297" spans="1:5" x14ac:dyDescent="0.25">
      <c r="A9297" s="5">
        <f>9289</f>
      </c>
      <c r="B9297" s="5" t="s">
        <v>9300</v>
      </c>
      <c r="C9297" s="5" t="s">
        <v>11</v>
      </c>
      <c r="D9297" s="5" t="s">
        <v>12</v>
      </c>
      <c r="E9297" s="5" t="s">
        <v>13</v>
      </c>
    </row>
    <row r="9298" spans="1:5" x14ac:dyDescent="0.25">
      <c r="A9298" s="5">
        <f>9290</f>
      </c>
      <c r="B9298" s="5" t="s">
        <v>9301</v>
      </c>
      <c r="C9298" s="5" t="s">
        <v>11</v>
      </c>
      <c r="D9298" s="5" t="s">
        <v>12</v>
      </c>
      <c r="E9298" s="5" t="s">
        <v>13</v>
      </c>
    </row>
    <row r="9299" spans="1:5" x14ac:dyDescent="0.25">
      <c r="A9299" s="5">
        <f>9291</f>
      </c>
      <c r="B9299" s="5" t="s">
        <v>9302</v>
      </c>
      <c r="C9299" s="5" t="s">
        <v>11</v>
      </c>
      <c r="D9299" s="5" t="s">
        <v>12</v>
      </c>
      <c r="E9299" s="5" t="s">
        <v>13</v>
      </c>
    </row>
    <row r="9300" spans="1:5" x14ac:dyDescent="0.25">
      <c r="A9300" s="5">
        <f>9292</f>
      </c>
      <c r="B9300" s="5" t="s">
        <v>9303</v>
      </c>
      <c r="C9300" s="5" t="s">
        <v>11</v>
      </c>
      <c r="D9300" s="5" t="s">
        <v>12</v>
      </c>
      <c r="E9300" s="5" t="s">
        <v>13</v>
      </c>
    </row>
    <row r="9301" spans="1:5" x14ac:dyDescent="0.25">
      <c r="A9301" s="5">
        <f>9293</f>
      </c>
      <c r="B9301" s="5" t="s">
        <v>9304</v>
      </c>
      <c r="C9301" s="5" t="s">
        <v>11</v>
      </c>
      <c r="D9301" s="5" t="s">
        <v>12</v>
      </c>
      <c r="E9301" s="5" t="s">
        <v>13</v>
      </c>
    </row>
    <row r="9302" spans="1:5" x14ac:dyDescent="0.25">
      <c r="A9302" s="5">
        <f>9294</f>
      </c>
      <c r="B9302" s="5" t="s">
        <v>9305</v>
      </c>
      <c r="C9302" s="5" t="s">
        <v>11</v>
      </c>
      <c r="D9302" s="5" t="s">
        <v>12</v>
      </c>
      <c r="E9302" s="5" t="s">
        <v>13</v>
      </c>
    </row>
    <row r="9303" spans="1:5" x14ac:dyDescent="0.25">
      <c r="A9303" s="5">
        <f>9295</f>
      </c>
      <c r="B9303" s="5" t="s">
        <v>9306</v>
      </c>
      <c r="C9303" s="5" t="s">
        <v>11</v>
      </c>
      <c r="D9303" s="5" t="s">
        <v>12</v>
      </c>
      <c r="E9303" s="5" t="s">
        <v>13</v>
      </c>
    </row>
    <row r="9304" spans="1:5" x14ac:dyDescent="0.25">
      <c r="A9304" s="5">
        <f>9296</f>
      </c>
      <c r="B9304" s="5" t="s">
        <v>9307</v>
      </c>
      <c r="C9304" s="5" t="s">
        <v>11</v>
      </c>
      <c r="D9304" s="5" t="s">
        <v>12</v>
      </c>
      <c r="E9304" s="5" t="s">
        <v>13</v>
      </c>
    </row>
    <row r="9305" spans="1:5" x14ac:dyDescent="0.25">
      <c r="A9305" s="5">
        <f>9297</f>
      </c>
      <c r="B9305" s="5" t="s">
        <v>9308</v>
      </c>
      <c r="C9305" s="5" t="s">
        <v>11</v>
      </c>
      <c r="D9305" s="5" t="s">
        <v>12</v>
      </c>
      <c r="E9305" s="5" t="s">
        <v>13</v>
      </c>
    </row>
    <row r="9306" spans="1:5" x14ac:dyDescent="0.25">
      <c r="A9306" s="5">
        <f>9298</f>
      </c>
      <c r="B9306" s="5" t="s">
        <v>9309</v>
      </c>
      <c r="C9306" s="5" t="s">
        <v>11</v>
      </c>
      <c r="D9306" s="5" t="s">
        <v>12</v>
      </c>
      <c r="E9306" s="5" t="s">
        <v>13</v>
      </c>
    </row>
    <row r="9307" spans="1:5" x14ac:dyDescent="0.25">
      <c r="A9307" s="5">
        <f>9299</f>
      </c>
      <c r="B9307" s="5" t="s">
        <v>9310</v>
      </c>
      <c r="C9307" s="5" t="s">
        <v>11</v>
      </c>
      <c r="D9307" s="5" t="s">
        <v>12</v>
      </c>
      <c r="E9307" s="5" t="s">
        <v>13</v>
      </c>
    </row>
    <row r="9308" spans="1:5" x14ac:dyDescent="0.25">
      <c r="A9308" s="5">
        <f>9300</f>
      </c>
      <c r="B9308" s="5" t="s">
        <v>9311</v>
      </c>
      <c r="C9308" s="5" t="s">
        <v>11</v>
      </c>
      <c r="D9308" s="5" t="s">
        <v>12</v>
      </c>
      <c r="E9308" s="5" t="s">
        <v>13</v>
      </c>
    </row>
    <row r="9309" spans="1:5" x14ac:dyDescent="0.25">
      <c r="A9309" s="5">
        <f>9301</f>
      </c>
      <c r="B9309" s="5" t="s">
        <v>9312</v>
      </c>
      <c r="C9309" s="5" t="s">
        <v>11</v>
      </c>
      <c r="D9309" s="5" t="s">
        <v>12</v>
      </c>
      <c r="E9309" s="5" t="s">
        <v>13</v>
      </c>
    </row>
    <row r="9310" spans="1:5" x14ac:dyDescent="0.25">
      <c r="A9310" s="5">
        <f>9302</f>
      </c>
      <c r="B9310" s="5" t="s">
        <v>9313</v>
      </c>
      <c r="C9310" s="5" t="s">
        <v>11</v>
      </c>
      <c r="D9310" s="5" t="s">
        <v>12</v>
      </c>
      <c r="E9310" s="5" t="s">
        <v>13</v>
      </c>
    </row>
    <row r="9311" spans="1:5" x14ac:dyDescent="0.25">
      <c r="A9311" s="5">
        <f>9303</f>
      </c>
      <c r="B9311" s="5" t="s">
        <v>9314</v>
      </c>
      <c r="C9311" s="5" t="s">
        <v>11</v>
      </c>
      <c r="D9311" s="5" t="s">
        <v>12</v>
      </c>
      <c r="E9311" s="5" t="s">
        <v>13</v>
      </c>
    </row>
    <row r="9312" spans="1:5" x14ac:dyDescent="0.25">
      <c r="A9312" s="5">
        <f>9304</f>
      </c>
      <c r="B9312" s="5" t="s">
        <v>9315</v>
      </c>
      <c r="C9312" s="5" t="s">
        <v>11</v>
      </c>
      <c r="D9312" s="5" t="s">
        <v>12</v>
      </c>
      <c r="E9312" s="5" t="s">
        <v>13</v>
      </c>
    </row>
    <row r="9313" spans="1:5" x14ac:dyDescent="0.25">
      <c r="A9313" s="5">
        <f>9305</f>
      </c>
      <c r="B9313" s="5" t="s">
        <v>9316</v>
      </c>
      <c r="C9313" s="5" t="s">
        <v>11</v>
      </c>
      <c r="D9313" s="5" t="s">
        <v>12</v>
      </c>
      <c r="E9313" s="5" t="s">
        <v>13</v>
      </c>
    </row>
    <row r="9314" spans="1:5" x14ac:dyDescent="0.25">
      <c r="A9314" s="5">
        <f>9306</f>
      </c>
      <c r="B9314" s="5" t="s">
        <v>9317</v>
      </c>
      <c r="C9314" s="5" t="s">
        <v>11</v>
      </c>
      <c r="D9314" s="5" t="s">
        <v>12</v>
      </c>
      <c r="E9314" s="5" t="s">
        <v>13</v>
      </c>
    </row>
    <row r="9315" spans="1:5" x14ac:dyDescent="0.25">
      <c r="A9315" s="5">
        <f>9307</f>
      </c>
      <c r="B9315" s="5" t="s">
        <v>9318</v>
      </c>
      <c r="C9315" s="5" t="s">
        <v>11</v>
      </c>
      <c r="D9315" s="5" t="s">
        <v>12</v>
      </c>
      <c r="E9315" s="5" t="s">
        <v>13</v>
      </c>
    </row>
    <row r="9316" spans="1:5" x14ac:dyDescent="0.25">
      <c r="A9316" s="5">
        <f>9308</f>
      </c>
      <c r="B9316" s="5" t="s">
        <v>9319</v>
      </c>
      <c r="C9316" s="5" t="s">
        <v>11</v>
      </c>
      <c r="D9316" s="5" t="s">
        <v>12</v>
      </c>
      <c r="E9316" s="5" t="s">
        <v>13</v>
      </c>
    </row>
    <row r="9317" spans="1:5" x14ac:dyDescent="0.25">
      <c r="A9317" s="5">
        <f>9309</f>
      </c>
      <c r="B9317" s="5" t="s">
        <v>9320</v>
      </c>
      <c r="C9317" s="5" t="s">
        <v>11</v>
      </c>
      <c r="D9317" s="5" t="s">
        <v>12</v>
      </c>
      <c r="E9317" s="5" t="s">
        <v>13</v>
      </c>
    </row>
    <row r="9318" spans="1:5" x14ac:dyDescent="0.25">
      <c r="A9318" s="5">
        <f>9310</f>
      </c>
      <c r="B9318" s="5" t="s">
        <v>9321</v>
      </c>
      <c r="C9318" s="5" t="s">
        <v>11</v>
      </c>
      <c r="D9318" s="5" t="s">
        <v>12</v>
      </c>
      <c r="E9318" s="5" t="s">
        <v>13</v>
      </c>
    </row>
    <row r="9319" spans="1:5" x14ac:dyDescent="0.25">
      <c r="A9319" s="5">
        <f>9311</f>
      </c>
      <c r="B9319" s="5" t="s">
        <v>9322</v>
      </c>
      <c r="C9319" s="5" t="s">
        <v>11</v>
      </c>
      <c r="D9319" s="5" t="s">
        <v>12</v>
      </c>
      <c r="E9319" s="5" t="s">
        <v>13</v>
      </c>
    </row>
    <row r="9320" spans="1:5" x14ac:dyDescent="0.25">
      <c r="A9320" s="5">
        <f>9312</f>
      </c>
      <c r="B9320" s="5" t="s">
        <v>9323</v>
      </c>
      <c r="C9320" s="5" t="s">
        <v>11</v>
      </c>
      <c r="D9320" s="5" t="s">
        <v>12</v>
      </c>
      <c r="E9320" s="5" t="s">
        <v>13</v>
      </c>
    </row>
    <row r="9321" spans="1:5" x14ac:dyDescent="0.25">
      <c r="A9321" s="5">
        <f>9313</f>
      </c>
      <c r="B9321" s="5" t="s">
        <v>9324</v>
      </c>
      <c r="C9321" s="5" t="s">
        <v>11</v>
      </c>
      <c r="D9321" s="5" t="s">
        <v>12</v>
      </c>
      <c r="E9321" s="5" t="s">
        <v>13</v>
      </c>
    </row>
    <row r="9322" spans="1:5" x14ac:dyDescent="0.25">
      <c r="A9322" s="5">
        <f>9314</f>
      </c>
      <c r="B9322" s="5" t="s">
        <v>9325</v>
      </c>
      <c r="C9322" s="5" t="s">
        <v>11</v>
      </c>
      <c r="D9322" s="5" t="s">
        <v>12</v>
      </c>
      <c r="E9322" s="5" t="s">
        <v>13</v>
      </c>
    </row>
    <row r="9323" spans="1:5" x14ac:dyDescent="0.25">
      <c r="A9323" s="5">
        <f>9315</f>
      </c>
      <c r="B9323" s="5" t="s">
        <v>9326</v>
      </c>
      <c r="C9323" s="5" t="s">
        <v>11</v>
      </c>
      <c r="D9323" s="5" t="s">
        <v>12</v>
      </c>
      <c r="E9323" s="5" t="s">
        <v>13</v>
      </c>
    </row>
    <row r="9324" spans="1:5" x14ac:dyDescent="0.25">
      <c r="A9324" s="5">
        <f>9316</f>
      </c>
      <c r="B9324" s="5" t="s">
        <v>9327</v>
      </c>
      <c r="C9324" s="5" t="s">
        <v>11</v>
      </c>
      <c r="D9324" s="5" t="s">
        <v>12</v>
      </c>
      <c r="E9324" s="5" t="s">
        <v>13</v>
      </c>
    </row>
    <row r="9325" spans="1:5" x14ac:dyDescent="0.25">
      <c r="A9325" s="5">
        <f>9317</f>
      </c>
      <c r="B9325" s="5" t="s">
        <v>9328</v>
      </c>
      <c r="C9325" s="5" t="s">
        <v>11</v>
      </c>
      <c r="D9325" s="5" t="s">
        <v>12</v>
      </c>
      <c r="E9325" s="5" t="s">
        <v>13</v>
      </c>
    </row>
    <row r="9326" spans="1:5" x14ac:dyDescent="0.25">
      <c r="A9326" s="5">
        <f>9318</f>
      </c>
      <c r="B9326" s="5" t="s">
        <v>9329</v>
      </c>
      <c r="C9326" s="5" t="s">
        <v>11</v>
      </c>
      <c r="D9326" s="5" t="s">
        <v>12</v>
      </c>
      <c r="E9326" s="5" t="s">
        <v>13</v>
      </c>
    </row>
    <row r="9327" spans="1:5" x14ac:dyDescent="0.25">
      <c r="A9327" s="5">
        <f>9319</f>
      </c>
      <c r="B9327" s="5" t="s">
        <v>9330</v>
      </c>
      <c r="C9327" s="5" t="s">
        <v>11</v>
      </c>
      <c r="D9327" s="5" t="s">
        <v>12</v>
      </c>
      <c r="E9327" s="5" t="s">
        <v>13</v>
      </c>
    </row>
    <row r="9328" spans="1:5" x14ac:dyDescent="0.25">
      <c r="A9328" s="5">
        <f>9320</f>
      </c>
      <c r="B9328" s="5" t="s">
        <v>9331</v>
      </c>
      <c r="C9328" s="5" t="s">
        <v>11</v>
      </c>
      <c r="D9328" s="5" t="s">
        <v>12</v>
      </c>
      <c r="E9328" s="5" t="s">
        <v>13</v>
      </c>
    </row>
    <row r="9329" spans="1:5" x14ac:dyDescent="0.25">
      <c r="A9329" s="5">
        <f>9321</f>
      </c>
      <c r="B9329" s="5" t="s">
        <v>9332</v>
      </c>
      <c r="C9329" s="5" t="s">
        <v>11</v>
      </c>
      <c r="D9329" s="5" t="s">
        <v>12</v>
      </c>
      <c r="E9329" s="5" t="s">
        <v>13</v>
      </c>
    </row>
    <row r="9330" spans="1:5" x14ac:dyDescent="0.25">
      <c r="A9330" s="5">
        <f>9322</f>
      </c>
      <c r="B9330" s="5" t="s">
        <v>9333</v>
      </c>
      <c r="C9330" s="5" t="s">
        <v>11</v>
      </c>
      <c r="D9330" s="5" t="s">
        <v>12</v>
      </c>
      <c r="E9330" s="5" t="s">
        <v>13</v>
      </c>
    </row>
    <row r="9331" spans="1:5" x14ac:dyDescent="0.25">
      <c r="A9331" s="5">
        <f>9323</f>
      </c>
      <c r="B9331" s="5" t="s">
        <v>9334</v>
      </c>
      <c r="C9331" s="5" t="s">
        <v>11</v>
      </c>
      <c r="D9331" s="5" t="s">
        <v>12</v>
      </c>
      <c r="E9331" s="5" t="s">
        <v>13</v>
      </c>
    </row>
    <row r="9332" spans="1:5" x14ac:dyDescent="0.25">
      <c r="A9332" s="5">
        <f>9324</f>
      </c>
      <c r="B9332" s="5" t="s">
        <v>9335</v>
      </c>
      <c r="C9332" s="5" t="s">
        <v>11</v>
      </c>
      <c r="D9332" s="5" t="s">
        <v>12</v>
      </c>
      <c r="E9332" s="5" t="s">
        <v>13</v>
      </c>
    </row>
    <row r="9333" spans="1:5" x14ac:dyDescent="0.25">
      <c r="A9333" s="5">
        <f>9325</f>
      </c>
      <c r="B9333" s="5" t="s">
        <v>9336</v>
      </c>
      <c r="C9333" s="5" t="s">
        <v>11</v>
      </c>
      <c r="D9333" s="5" t="s">
        <v>12</v>
      </c>
      <c r="E9333" s="5" t="s">
        <v>13</v>
      </c>
    </row>
    <row r="9334" spans="1:5" x14ac:dyDescent="0.25">
      <c r="A9334" s="5">
        <f>9326</f>
      </c>
      <c r="B9334" s="5" t="s">
        <v>9337</v>
      </c>
      <c r="C9334" s="5" t="s">
        <v>11</v>
      </c>
      <c r="D9334" s="5" t="s">
        <v>12</v>
      </c>
      <c r="E9334" s="5" t="s">
        <v>13</v>
      </c>
    </row>
    <row r="9335" spans="1:5" x14ac:dyDescent="0.25">
      <c r="A9335" s="5">
        <f>9327</f>
      </c>
      <c r="B9335" s="5" t="s">
        <v>9338</v>
      </c>
      <c r="C9335" s="5" t="s">
        <v>11</v>
      </c>
      <c r="D9335" s="5" t="s">
        <v>12</v>
      </c>
      <c r="E9335" s="5" t="s">
        <v>13</v>
      </c>
    </row>
    <row r="9336" spans="1:5" x14ac:dyDescent="0.25">
      <c r="A9336" s="5">
        <f>9328</f>
      </c>
      <c r="B9336" s="5" t="s">
        <v>9339</v>
      </c>
      <c r="C9336" s="5" t="s">
        <v>11</v>
      </c>
      <c r="D9336" s="5" t="s">
        <v>12</v>
      </c>
      <c r="E9336" s="5" t="s">
        <v>13</v>
      </c>
    </row>
    <row r="9337" spans="1:5" x14ac:dyDescent="0.25">
      <c r="A9337" s="5">
        <f>9329</f>
      </c>
      <c r="B9337" s="5" t="s">
        <v>9340</v>
      </c>
      <c r="C9337" s="5" t="s">
        <v>11</v>
      </c>
      <c r="D9337" s="5" t="s">
        <v>12</v>
      </c>
      <c r="E9337" s="5" t="s">
        <v>13</v>
      </c>
    </row>
    <row r="9338" spans="1:5" x14ac:dyDescent="0.25">
      <c r="A9338" s="5">
        <f>9330</f>
      </c>
      <c r="B9338" s="5" t="s">
        <v>9341</v>
      </c>
      <c r="C9338" s="5" t="s">
        <v>11</v>
      </c>
      <c r="D9338" s="5" t="s">
        <v>12</v>
      </c>
      <c r="E9338" s="5" t="s">
        <v>13</v>
      </c>
    </row>
    <row r="9339" spans="1:5" x14ac:dyDescent="0.25">
      <c r="A9339" s="5">
        <f>9331</f>
      </c>
      <c r="B9339" s="5" t="s">
        <v>9342</v>
      </c>
      <c r="C9339" s="5" t="s">
        <v>11</v>
      </c>
      <c r="D9339" s="5" t="s">
        <v>12</v>
      </c>
      <c r="E9339" s="5" t="s">
        <v>13</v>
      </c>
    </row>
    <row r="9340" spans="1:5" x14ac:dyDescent="0.25">
      <c r="A9340" s="5">
        <f>9332</f>
      </c>
      <c r="B9340" s="5" t="s">
        <v>9343</v>
      </c>
      <c r="C9340" s="5" t="s">
        <v>11</v>
      </c>
      <c r="D9340" s="5" t="s">
        <v>12</v>
      </c>
      <c r="E9340" s="5" t="s">
        <v>13</v>
      </c>
    </row>
    <row r="9341" spans="1:5" x14ac:dyDescent="0.25">
      <c r="A9341" s="5">
        <f>9333</f>
      </c>
      <c r="B9341" s="5" t="s">
        <v>9344</v>
      </c>
      <c r="C9341" s="5" t="s">
        <v>11</v>
      </c>
      <c r="D9341" s="5" t="s">
        <v>12</v>
      </c>
      <c r="E9341" s="5" t="s">
        <v>13</v>
      </c>
    </row>
    <row r="9342" spans="1:5" x14ac:dyDescent="0.25">
      <c r="A9342" s="5">
        <f>9334</f>
      </c>
      <c r="B9342" s="5" t="s">
        <v>9345</v>
      </c>
      <c r="C9342" s="5" t="s">
        <v>11</v>
      </c>
      <c r="D9342" s="5" t="s">
        <v>12</v>
      </c>
      <c r="E9342" s="5" t="s">
        <v>13</v>
      </c>
    </row>
    <row r="9343" spans="1:5" x14ac:dyDescent="0.25">
      <c r="A9343" s="5">
        <f>9335</f>
      </c>
      <c r="B9343" s="5" t="s">
        <v>9346</v>
      </c>
      <c r="C9343" s="5" t="s">
        <v>11</v>
      </c>
      <c r="D9343" s="5" t="s">
        <v>12</v>
      </c>
      <c r="E9343" s="5" t="s">
        <v>13</v>
      </c>
    </row>
    <row r="9344" spans="1:5" x14ac:dyDescent="0.25">
      <c r="A9344" s="5">
        <f>9336</f>
      </c>
      <c r="B9344" s="5" t="s">
        <v>9347</v>
      </c>
      <c r="C9344" s="5" t="s">
        <v>11</v>
      </c>
      <c r="D9344" s="5" t="s">
        <v>12</v>
      </c>
      <c r="E9344" s="5" t="s">
        <v>13</v>
      </c>
    </row>
    <row r="9345" spans="1:5" x14ac:dyDescent="0.25">
      <c r="A9345" s="5">
        <f>9337</f>
      </c>
      <c r="B9345" s="5" t="s">
        <v>9348</v>
      </c>
      <c r="C9345" s="5" t="s">
        <v>11</v>
      </c>
      <c r="D9345" s="5" t="s">
        <v>12</v>
      </c>
      <c r="E9345" s="5" t="s">
        <v>13</v>
      </c>
    </row>
    <row r="9346" spans="1:5" x14ac:dyDescent="0.25">
      <c r="A9346" s="5">
        <f>9338</f>
      </c>
      <c r="B9346" s="5" t="s">
        <v>9349</v>
      </c>
      <c r="C9346" s="5" t="s">
        <v>11</v>
      </c>
      <c r="D9346" s="5" t="s">
        <v>12</v>
      </c>
      <c r="E9346" s="5" t="s">
        <v>13</v>
      </c>
    </row>
    <row r="9347" spans="1:5" x14ac:dyDescent="0.25">
      <c r="A9347" s="5">
        <f>9339</f>
      </c>
      <c r="B9347" s="5" t="s">
        <v>9350</v>
      </c>
      <c r="C9347" s="5" t="s">
        <v>11</v>
      </c>
      <c r="D9347" s="5" t="s">
        <v>12</v>
      </c>
      <c r="E9347" s="5" t="s">
        <v>13</v>
      </c>
    </row>
    <row r="9348" spans="1:5" x14ac:dyDescent="0.25">
      <c r="A9348" s="5">
        <f>9340</f>
      </c>
      <c r="B9348" s="5" t="s">
        <v>9351</v>
      </c>
      <c r="C9348" s="5" t="s">
        <v>11</v>
      </c>
      <c r="D9348" s="5" t="s">
        <v>12</v>
      </c>
      <c r="E9348" s="5" t="s">
        <v>13</v>
      </c>
    </row>
    <row r="9349" spans="1:5" x14ac:dyDescent="0.25">
      <c r="A9349" s="5">
        <f>9341</f>
      </c>
      <c r="B9349" s="5" t="s">
        <v>9352</v>
      </c>
      <c r="C9349" s="5" t="s">
        <v>11</v>
      </c>
      <c r="D9349" s="5" t="s">
        <v>12</v>
      </c>
      <c r="E9349" s="5" t="s">
        <v>13</v>
      </c>
    </row>
    <row r="9350" spans="1:5" x14ac:dyDescent="0.25">
      <c r="A9350" s="5">
        <f>9342</f>
      </c>
      <c r="B9350" s="5" t="s">
        <v>9353</v>
      </c>
      <c r="C9350" s="5" t="s">
        <v>11</v>
      </c>
      <c r="D9350" s="5" t="s">
        <v>12</v>
      </c>
      <c r="E9350" s="5" t="s">
        <v>13</v>
      </c>
    </row>
    <row r="9351" spans="1:5" x14ac:dyDescent="0.25">
      <c r="A9351" s="5">
        <f>9343</f>
      </c>
      <c r="B9351" s="5" t="s">
        <v>9354</v>
      </c>
      <c r="C9351" s="5" t="s">
        <v>11</v>
      </c>
      <c r="D9351" s="5" t="s">
        <v>12</v>
      </c>
      <c r="E9351" s="5" t="s">
        <v>13</v>
      </c>
    </row>
    <row r="9352" spans="1:5" x14ac:dyDescent="0.25">
      <c r="A9352" s="5">
        <f>9344</f>
      </c>
      <c r="B9352" s="5" t="s">
        <v>9355</v>
      </c>
      <c r="C9352" s="5" t="s">
        <v>11</v>
      </c>
      <c r="D9352" s="5" t="s">
        <v>12</v>
      </c>
      <c r="E9352" s="5" t="s">
        <v>13</v>
      </c>
    </row>
    <row r="9353" spans="1:5" x14ac:dyDescent="0.25">
      <c r="A9353" s="5">
        <f>9345</f>
      </c>
      <c r="B9353" s="5" t="s">
        <v>9356</v>
      </c>
      <c r="C9353" s="5" t="s">
        <v>11</v>
      </c>
      <c r="D9353" s="5" t="s">
        <v>12</v>
      </c>
      <c r="E9353" s="5" t="s">
        <v>13</v>
      </c>
    </row>
    <row r="9354" spans="1:5" x14ac:dyDescent="0.25">
      <c r="A9354" s="5">
        <f>9346</f>
      </c>
      <c r="B9354" s="5" t="s">
        <v>9357</v>
      </c>
      <c r="C9354" s="5" t="s">
        <v>11</v>
      </c>
      <c r="D9354" s="5" t="s">
        <v>12</v>
      </c>
      <c r="E9354" s="5" t="s">
        <v>13</v>
      </c>
    </row>
    <row r="9355" spans="1:5" x14ac:dyDescent="0.25">
      <c r="A9355" s="5">
        <f>9347</f>
      </c>
      <c r="B9355" s="5" t="s">
        <v>9358</v>
      </c>
      <c r="C9355" s="5" t="s">
        <v>11</v>
      </c>
      <c r="D9355" s="5" t="s">
        <v>12</v>
      </c>
      <c r="E9355" s="5" t="s">
        <v>13</v>
      </c>
    </row>
    <row r="9356" spans="1:5" x14ac:dyDescent="0.25">
      <c r="A9356" s="5">
        <f>9348</f>
      </c>
      <c r="B9356" s="5" t="s">
        <v>9359</v>
      </c>
      <c r="C9356" s="5" t="s">
        <v>11</v>
      </c>
      <c r="D9356" s="5" t="s">
        <v>12</v>
      </c>
      <c r="E9356" s="5" t="s">
        <v>13</v>
      </c>
    </row>
    <row r="9357" spans="1:5" x14ac:dyDescent="0.25">
      <c r="A9357" s="5">
        <f>9349</f>
      </c>
      <c r="B9357" s="5" t="s">
        <v>9360</v>
      </c>
      <c r="C9357" s="5" t="s">
        <v>11</v>
      </c>
      <c r="D9357" s="5" t="s">
        <v>12</v>
      </c>
      <c r="E9357" s="5" t="s">
        <v>13</v>
      </c>
    </row>
    <row r="9358" spans="1:5" x14ac:dyDescent="0.25">
      <c r="A9358" s="5">
        <f>9350</f>
      </c>
      <c r="B9358" s="5" t="s">
        <v>9361</v>
      </c>
      <c r="C9358" s="5" t="s">
        <v>11</v>
      </c>
      <c r="D9358" s="5" t="s">
        <v>12</v>
      </c>
      <c r="E9358" s="5" t="s">
        <v>13</v>
      </c>
    </row>
    <row r="9359" spans="1:5" x14ac:dyDescent="0.25">
      <c r="A9359" s="5">
        <f>9351</f>
      </c>
      <c r="B9359" s="5" t="s">
        <v>9362</v>
      </c>
      <c r="C9359" s="5" t="s">
        <v>11</v>
      </c>
      <c r="D9359" s="5" t="s">
        <v>12</v>
      </c>
      <c r="E9359" s="5" t="s">
        <v>13</v>
      </c>
    </row>
    <row r="9360" spans="1:5" x14ac:dyDescent="0.25">
      <c r="A9360" s="5">
        <f>9352</f>
      </c>
      <c r="B9360" s="5" t="s">
        <v>9363</v>
      </c>
      <c r="C9360" s="5" t="s">
        <v>11</v>
      </c>
      <c r="D9360" s="5" t="s">
        <v>12</v>
      </c>
      <c r="E9360" s="5" t="s">
        <v>13</v>
      </c>
    </row>
    <row r="9361" spans="1:5" x14ac:dyDescent="0.25">
      <c r="A9361" s="5">
        <f>9353</f>
      </c>
      <c r="B9361" s="5" t="s">
        <v>9364</v>
      </c>
      <c r="C9361" s="5" t="s">
        <v>11</v>
      </c>
      <c r="D9361" s="5" t="s">
        <v>12</v>
      </c>
      <c r="E9361" s="5" t="s">
        <v>13</v>
      </c>
    </row>
    <row r="9362" spans="1:5" x14ac:dyDescent="0.25">
      <c r="A9362" s="5">
        <f>9354</f>
      </c>
      <c r="B9362" s="5" t="s">
        <v>9365</v>
      </c>
      <c r="C9362" s="5" t="s">
        <v>11</v>
      </c>
      <c r="D9362" s="5" t="s">
        <v>12</v>
      </c>
      <c r="E9362" s="5" t="s">
        <v>13</v>
      </c>
    </row>
    <row r="9363" spans="1:5" x14ac:dyDescent="0.25">
      <c r="A9363" s="5">
        <f>9355</f>
      </c>
      <c r="B9363" s="5" t="s">
        <v>9366</v>
      </c>
      <c r="C9363" s="5" t="s">
        <v>11</v>
      </c>
      <c r="D9363" s="5" t="s">
        <v>12</v>
      </c>
      <c r="E9363" s="5" t="s">
        <v>13</v>
      </c>
    </row>
    <row r="9364" spans="1:5" x14ac:dyDescent="0.25">
      <c r="A9364" s="5">
        <f>9356</f>
      </c>
      <c r="B9364" s="5" t="s">
        <v>9367</v>
      </c>
      <c r="C9364" s="5" t="s">
        <v>11</v>
      </c>
      <c r="D9364" s="5" t="s">
        <v>12</v>
      </c>
      <c r="E9364" s="5" t="s">
        <v>13</v>
      </c>
    </row>
    <row r="9365" spans="1:5" x14ac:dyDescent="0.25">
      <c r="A9365" s="5">
        <f>9357</f>
      </c>
      <c r="B9365" s="5" t="s">
        <v>9368</v>
      </c>
      <c r="C9365" s="5" t="s">
        <v>11</v>
      </c>
      <c r="D9365" s="5" t="s">
        <v>12</v>
      </c>
      <c r="E9365" s="5" t="s">
        <v>13</v>
      </c>
    </row>
    <row r="9366" spans="1:5" x14ac:dyDescent="0.25">
      <c r="A9366" s="5">
        <f>9358</f>
      </c>
      <c r="B9366" s="5" t="s">
        <v>9369</v>
      </c>
      <c r="C9366" s="5" t="s">
        <v>11</v>
      </c>
      <c r="D9366" s="5" t="s">
        <v>12</v>
      </c>
      <c r="E9366" s="5" t="s">
        <v>13</v>
      </c>
    </row>
    <row r="9367" spans="1:5" x14ac:dyDescent="0.25">
      <c r="A9367" s="5">
        <f>9359</f>
      </c>
      <c r="B9367" s="5" t="s">
        <v>9370</v>
      </c>
      <c r="C9367" s="5" t="s">
        <v>11</v>
      </c>
      <c r="D9367" s="5" t="s">
        <v>12</v>
      </c>
      <c r="E9367" s="5" t="s">
        <v>13</v>
      </c>
    </row>
    <row r="9368" spans="1:5" x14ac:dyDescent="0.25">
      <c r="A9368" s="5">
        <f>9360</f>
      </c>
      <c r="B9368" s="5" t="s">
        <v>9371</v>
      </c>
      <c r="C9368" s="5" t="s">
        <v>11</v>
      </c>
      <c r="D9368" s="5" t="s">
        <v>12</v>
      </c>
      <c r="E9368" s="5" t="s">
        <v>13</v>
      </c>
    </row>
    <row r="9369" spans="1:5" x14ac:dyDescent="0.25">
      <c r="A9369" s="5">
        <f>9361</f>
      </c>
      <c r="B9369" s="5" t="s">
        <v>9372</v>
      </c>
      <c r="C9369" s="5" t="s">
        <v>11</v>
      </c>
      <c r="D9369" s="5" t="s">
        <v>12</v>
      </c>
      <c r="E9369" s="5" t="s">
        <v>13</v>
      </c>
    </row>
    <row r="9370" spans="1:5" x14ac:dyDescent="0.25">
      <c r="A9370" s="5">
        <f>9362</f>
      </c>
      <c r="B9370" s="5" t="s">
        <v>9373</v>
      </c>
      <c r="C9370" s="5" t="s">
        <v>11</v>
      </c>
      <c r="D9370" s="5" t="s">
        <v>12</v>
      </c>
      <c r="E9370" s="5" t="s">
        <v>13</v>
      </c>
    </row>
    <row r="9371" spans="1:5" x14ac:dyDescent="0.25">
      <c r="A9371" s="5">
        <f>9363</f>
      </c>
      <c r="B9371" s="5" t="s">
        <v>9374</v>
      </c>
      <c r="C9371" s="5" t="s">
        <v>11</v>
      </c>
      <c r="D9371" s="5" t="s">
        <v>12</v>
      </c>
      <c r="E9371" s="5" t="s">
        <v>13</v>
      </c>
    </row>
    <row r="9372" spans="1:5" x14ac:dyDescent="0.25">
      <c r="A9372" s="5">
        <f>9364</f>
      </c>
      <c r="B9372" s="5" t="s">
        <v>9375</v>
      </c>
      <c r="C9372" s="5" t="s">
        <v>11</v>
      </c>
      <c r="D9372" s="5" t="s">
        <v>12</v>
      </c>
      <c r="E9372" s="5" t="s">
        <v>13</v>
      </c>
    </row>
    <row r="9373" spans="1:5" x14ac:dyDescent="0.25">
      <c r="A9373" s="5">
        <f>9365</f>
      </c>
      <c r="B9373" s="5" t="s">
        <v>9376</v>
      </c>
      <c r="C9373" s="5" t="s">
        <v>11</v>
      </c>
      <c r="D9373" s="5" t="s">
        <v>12</v>
      </c>
      <c r="E9373" s="5" t="s">
        <v>13</v>
      </c>
    </row>
    <row r="9374" spans="1:5" x14ac:dyDescent="0.25">
      <c r="A9374" s="5">
        <f>9366</f>
      </c>
      <c r="B9374" s="5" t="s">
        <v>9377</v>
      </c>
      <c r="C9374" s="5" t="s">
        <v>11</v>
      </c>
      <c r="D9374" s="5" t="s">
        <v>12</v>
      </c>
      <c r="E9374" s="5" t="s">
        <v>13</v>
      </c>
    </row>
    <row r="9375" spans="1:5" x14ac:dyDescent="0.25">
      <c r="A9375" s="5">
        <f>9367</f>
      </c>
      <c r="B9375" s="5" t="s">
        <v>9378</v>
      </c>
      <c r="C9375" s="5" t="s">
        <v>11</v>
      </c>
      <c r="D9375" s="5" t="s">
        <v>12</v>
      </c>
      <c r="E9375" s="5" t="s">
        <v>13</v>
      </c>
    </row>
    <row r="9376" spans="1:5" x14ac:dyDescent="0.25">
      <c r="A9376" s="5">
        <f>9368</f>
      </c>
      <c r="B9376" s="5" t="s">
        <v>9379</v>
      </c>
      <c r="C9376" s="5" t="s">
        <v>11</v>
      </c>
      <c r="D9376" s="5" t="s">
        <v>12</v>
      </c>
      <c r="E9376" s="5" t="s">
        <v>13</v>
      </c>
    </row>
    <row r="9377" spans="1:5" x14ac:dyDescent="0.25">
      <c r="A9377" s="5">
        <f>9369</f>
      </c>
      <c r="B9377" s="5" t="s">
        <v>9380</v>
      </c>
      <c r="C9377" s="5" t="s">
        <v>11</v>
      </c>
      <c r="D9377" s="5" t="s">
        <v>12</v>
      </c>
      <c r="E9377" s="5" t="s">
        <v>13</v>
      </c>
    </row>
    <row r="9378" spans="1:5" x14ac:dyDescent="0.25">
      <c r="A9378" s="5">
        <f>9370</f>
      </c>
      <c r="B9378" s="5" t="s">
        <v>9381</v>
      </c>
      <c r="C9378" s="5" t="s">
        <v>11</v>
      </c>
      <c r="D9378" s="5" t="s">
        <v>12</v>
      </c>
      <c r="E9378" s="5" t="s">
        <v>13</v>
      </c>
    </row>
    <row r="9379" spans="1:5" x14ac:dyDescent="0.25">
      <c r="A9379" s="5">
        <f>9371</f>
      </c>
      <c r="B9379" s="5" t="s">
        <v>9382</v>
      </c>
      <c r="C9379" s="5" t="s">
        <v>11</v>
      </c>
      <c r="D9379" s="5" t="s">
        <v>12</v>
      </c>
      <c r="E9379" s="5" t="s">
        <v>13</v>
      </c>
    </row>
    <row r="9380" spans="1:5" x14ac:dyDescent="0.25">
      <c r="A9380" s="5">
        <f>9372</f>
      </c>
      <c r="B9380" s="5" t="s">
        <v>9383</v>
      </c>
      <c r="C9380" s="5" t="s">
        <v>11</v>
      </c>
      <c r="D9380" s="5" t="s">
        <v>12</v>
      </c>
      <c r="E9380" s="5" t="s">
        <v>13</v>
      </c>
    </row>
    <row r="9381" spans="1:5" x14ac:dyDescent="0.25">
      <c r="A9381" s="5">
        <f>9373</f>
      </c>
      <c r="B9381" s="5" t="s">
        <v>9384</v>
      </c>
      <c r="C9381" s="5" t="s">
        <v>11</v>
      </c>
      <c r="D9381" s="5" t="s">
        <v>12</v>
      </c>
      <c r="E9381" s="5" t="s">
        <v>13</v>
      </c>
    </row>
    <row r="9382" spans="1:5" x14ac:dyDescent="0.25">
      <c r="A9382" s="5">
        <f>9374</f>
      </c>
      <c r="B9382" s="5" t="s">
        <v>9385</v>
      </c>
      <c r="C9382" s="5" t="s">
        <v>11</v>
      </c>
      <c r="D9382" s="5" t="s">
        <v>12</v>
      </c>
      <c r="E9382" s="5" t="s">
        <v>13</v>
      </c>
    </row>
    <row r="9383" spans="1:5" x14ac:dyDescent="0.25">
      <c r="A9383" s="5">
        <f>9375</f>
      </c>
      <c r="B9383" s="5" t="s">
        <v>9386</v>
      </c>
      <c r="C9383" s="5" t="s">
        <v>11</v>
      </c>
      <c r="D9383" s="5" t="s">
        <v>12</v>
      </c>
      <c r="E9383" s="5" t="s">
        <v>13</v>
      </c>
    </row>
    <row r="9384" spans="1:5" x14ac:dyDescent="0.25">
      <c r="A9384" s="5">
        <f>9376</f>
      </c>
      <c r="B9384" s="5" t="s">
        <v>9387</v>
      </c>
      <c r="C9384" s="5" t="s">
        <v>11</v>
      </c>
      <c r="D9384" s="5" t="s">
        <v>12</v>
      </c>
      <c r="E9384" s="5" t="s">
        <v>13</v>
      </c>
    </row>
    <row r="9385" spans="1:5" x14ac:dyDescent="0.25">
      <c r="A9385" s="5">
        <f>9377</f>
      </c>
      <c r="B9385" s="5" t="s">
        <v>9388</v>
      </c>
      <c r="C9385" s="5" t="s">
        <v>11</v>
      </c>
      <c r="D9385" s="5" t="s">
        <v>12</v>
      </c>
      <c r="E9385" s="5" t="s">
        <v>13</v>
      </c>
    </row>
    <row r="9386" spans="1:5" x14ac:dyDescent="0.25">
      <c r="A9386" s="5">
        <f>9378</f>
      </c>
      <c r="B9386" s="5" t="s">
        <v>9389</v>
      </c>
      <c r="C9386" s="5" t="s">
        <v>11</v>
      </c>
      <c r="D9386" s="5" t="s">
        <v>12</v>
      </c>
      <c r="E9386" s="5" t="s">
        <v>13</v>
      </c>
    </row>
    <row r="9387" spans="1:5" x14ac:dyDescent="0.25">
      <c r="A9387" s="5">
        <f>9379</f>
      </c>
      <c r="B9387" s="5" t="s">
        <v>9390</v>
      </c>
      <c r="C9387" s="5" t="s">
        <v>11</v>
      </c>
      <c r="D9387" s="5" t="s">
        <v>12</v>
      </c>
      <c r="E9387" s="5" t="s">
        <v>13</v>
      </c>
    </row>
    <row r="9388" spans="1:5" x14ac:dyDescent="0.25">
      <c r="A9388" s="5">
        <f>9380</f>
      </c>
      <c r="B9388" s="5" t="s">
        <v>9391</v>
      </c>
      <c r="C9388" s="5" t="s">
        <v>11</v>
      </c>
      <c r="D9388" s="5" t="s">
        <v>12</v>
      </c>
      <c r="E9388" s="5" t="s">
        <v>13</v>
      </c>
    </row>
    <row r="9389" spans="1:5" x14ac:dyDescent="0.25">
      <c r="A9389" s="5">
        <f>9381</f>
      </c>
      <c r="B9389" s="5" t="s">
        <v>9392</v>
      </c>
      <c r="C9389" s="5" t="s">
        <v>11</v>
      </c>
      <c r="D9389" s="5" t="s">
        <v>12</v>
      </c>
      <c r="E9389" s="5" t="s">
        <v>13</v>
      </c>
    </row>
    <row r="9390" spans="1:5" x14ac:dyDescent="0.25">
      <c r="A9390" s="5">
        <f>9382</f>
      </c>
      <c r="B9390" s="5" t="s">
        <v>9393</v>
      </c>
      <c r="C9390" s="5" t="s">
        <v>11</v>
      </c>
      <c r="D9390" s="5" t="s">
        <v>12</v>
      </c>
      <c r="E9390" s="5" t="s">
        <v>13</v>
      </c>
    </row>
    <row r="9391" spans="1:5" x14ac:dyDescent="0.25">
      <c r="A9391" s="5">
        <f>9383</f>
      </c>
      <c r="B9391" s="5" t="s">
        <v>9394</v>
      </c>
      <c r="C9391" s="5" t="s">
        <v>11</v>
      </c>
      <c r="D9391" s="5" t="s">
        <v>12</v>
      </c>
      <c r="E9391" s="5" t="s">
        <v>13</v>
      </c>
    </row>
    <row r="9392" spans="1:5" x14ac:dyDescent="0.25">
      <c r="A9392" s="5">
        <f>9384</f>
      </c>
      <c r="B9392" s="5" t="s">
        <v>9395</v>
      </c>
      <c r="C9392" s="5" t="s">
        <v>11</v>
      </c>
      <c r="D9392" s="5" t="s">
        <v>12</v>
      </c>
      <c r="E9392" s="5" t="s">
        <v>13</v>
      </c>
    </row>
    <row r="9393" spans="1:5" x14ac:dyDescent="0.25">
      <c r="A9393" s="5">
        <f>9385</f>
      </c>
      <c r="B9393" s="5" t="s">
        <v>9396</v>
      </c>
      <c r="C9393" s="5" t="s">
        <v>11</v>
      </c>
      <c r="D9393" s="5" t="s">
        <v>12</v>
      </c>
      <c r="E9393" s="5" t="s">
        <v>13</v>
      </c>
    </row>
    <row r="9394" spans="1:5" x14ac:dyDescent="0.25">
      <c r="A9394" s="5">
        <f>9386</f>
      </c>
      <c r="B9394" s="5" t="s">
        <v>9397</v>
      </c>
      <c r="C9394" s="5" t="s">
        <v>11</v>
      </c>
      <c r="D9394" s="5" t="s">
        <v>12</v>
      </c>
      <c r="E9394" s="5" t="s">
        <v>13</v>
      </c>
    </row>
    <row r="9395" spans="1:5" x14ac:dyDescent="0.25">
      <c r="A9395" s="5">
        <f>9387</f>
      </c>
      <c r="B9395" s="5" t="s">
        <v>9398</v>
      </c>
      <c r="C9395" s="5" t="s">
        <v>11</v>
      </c>
      <c r="D9395" s="5" t="s">
        <v>12</v>
      </c>
      <c r="E9395" s="5" t="s">
        <v>13</v>
      </c>
    </row>
    <row r="9396" spans="1:5" x14ac:dyDescent="0.25">
      <c r="A9396" s="5">
        <f>9388</f>
      </c>
      <c r="B9396" s="5" t="s">
        <v>9399</v>
      </c>
      <c r="C9396" s="5" t="s">
        <v>11</v>
      </c>
      <c r="D9396" s="5" t="s">
        <v>12</v>
      </c>
      <c r="E9396" s="5" t="s">
        <v>13</v>
      </c>
    </row>
    <row r="9397" spans="1:5" x14ac:dyDescent="0.25">
      <c r="A9397" s="5">
        <f>9389</f>
      </c>
      <c r="B9397" s="5" t="s">
        <v>9400</v>
      </c>
      <c r="C9397" s="5" t="s">
        <v>11</v>
      </c>
      <c r="D9397" s="5" t="s">
        <v>12</v>
      </c>
      <c r="E9397" s="5" t="s">
        <v>13</v>
      </c>
    </row>
    <row r="9398" spans="1:5" x14ac:dyDescent="0.25">
      <c r="A9398" s="5">
        <f>9390</f>
      </c>
      <c r="B9398" s="5" t="s">
        <v>9401</v>
      </c>
      <c r="C9398" s="5" t="s">
        <v>11</v>
      </c>
      <c r="D9398" s="5" t="s">
        <v>12</v>
      </c>
      <c r="E9398" s="5" t="s">
        <v>13</v>
      </c>
    </row>
    <row r="9399" spans="1:5" x14ac:dyDescent="0.25">
      <c r="A9399" s="5">
        <f>9391</f>
      </c>
      <c r="B9399" s="5" t="s">
        <v>9402</v>
      </c>
      <c r="C9399" s="5" t="s">
        <v>11</v>
      </c>
      <c r="D9399" s="5" t="s">
        <v>12</v>
      </c>
      <c r="E9399" s="5" t="s">
        <v>13</v>
      </c>
    </row>
    <row r="9400" spans="1:5" x14ac:dyDescent="0.25">
      <c r="A9400" s="5">
        <f>9392</f>
      </c>
      <c r="B9400" s="5" t="s">
        <v>9403</v>
      </c>
      <c r="C9400" s="5" t="s">
        <v>11</v>
      </c>
      <c r="D9400" s="5" t="s">
        <v>12</v>
      </c>
      <c r="E9400" s="5" t="s">
        <v>13</v>
      </c>
    </row>
    <row r="9401" spans="1:5" x14ac:dyDescent="0.25">
      <c r="A9401" s="5">
        <f>9393</f>
      </c>
      <c r="B9401" s="5" t="s">
        <v>9404</v>
      </c>
      <c r="C9401" s="5" t="s">
        <v>11</v>
      </c>
      <c r="D9401" s="5" t="s">
        <v>12</v>
      </c>
      <c r="E9401" s="5" t="s">
        <v>13</v>
      </c>
    </row>
    <row r="9402" spans="1:5" x14ac:dyDescent="0.25">
      <c r="A9402" s="5">
        <f>9394</f>
      </c>
      <c r="B9402" s="5" t="s">
        <v>9405</v>
      </c>
      <c r="C9402" s="5" t="s">
        <v>11</v>
      </c>
      <c r="D9402" s="5" t="s">
        <v>12</v>
      </c>
      <c r="E9402" s="5" t="s">
        <v>13</v>
      </c>
    </row>
    <row r="9403" spans="1:5" x14ac:dyDescent="0.25">
      <c r="A9403" s="5">
        <f>9395</f>
      </c>
      <c r="B9403" s="5" t="s">
        <v>9406</v>
      </c>
      <c r="C9403" s="5" t="s">
        <v>11</v>
      </c>
      <c r="D9403" s="5" t="s">
        <v>12</v>
      </c>
      <c r="E9403" s="5" t="s">
        <v>13</v>
      </c>
    </row>
    <row r="9404" spans="1:5" x14ac:dyDescent="0.25">
      <c r="A9404" s="5">
        <f>9396</f>
      </c>
      <c r="B9404" s="5" t="s">
        <v>9407</v>
      </c>
      <c r="C9404" s="5" t="s">
        <v>11</v>
      </c>
      <c r="D9404" s="5" t="s">
        <v>12</v>
      </c>
      <c r="E9404" s="5" t="s">
        <v>13</v>
      </c>
    </row>
    <row r="9405" spans="1:5" x14ac:dyDescent="0.25">
      <c r="A9405" s="5">
        <f>9397</f>
      </c>
      <c r="B9405" s="5" t="s">
        <v>9408</v>
      </c>
      <c r="C9405" s="5" t="s">
        <v>11</v>
      </c>
      <c r="D9405" s="5" t="s">
        <v>12</v>
      </c>
      <c r="E9405" s="5" t="s">
        <v>13</v>
      </c>
    </row>
    <row r="9406" spans="1:5" x14ac:dyDescent="0.25">
      <c r="A9406" s="5">
        <f>9398</f>
      </c>
      <c r="B9406" s="5" t="s">
        <v>9409</v>
      </c>
      <c r="C9406" s="5" t="s">
        <v>11</v>
      </c>
      <c r="D9406" s="5" t="s">
        <v>12</v>
      </c>
      <c r="E9406" s="5" t="s">
        <v>13</v>
      </c>
    </row>
    <row r="9407" spans="1:5" x14ac:dyDescent="0.25">
      <c r="A9407" s="5">
        <f>9399</f>
      </c>
      <c r="B9407" s="5" t="s">
        <v>9410</v>
      </c>
      <c r="C9407" s="5" t="s">
        <v>11</v>
      </c>
      <c r="D9407" s="5" t="s">
        <v>12</v>
      </c>
      <c r="E9407" s="5" t="s">
        <v>13</v>
      </c>
    </row>
    <row r="9408" spans="1:5" x14ac:dyDescent="0.25">
      <c r="A9408" s="5">
        <f>9400</f>
      </c>
      <c r="B9408" s="5" t="s">
        <v>9411</v>
      </c>
      <c r="C9408" s="5" t="s">
        <v>11</v>
      </c>
      <c r="D9408" s="5" t="s">
        <v>12</v>
      </c>
      <c r="E9408" s="5" t="s">
        <v>13</v>
      </c>
    </row>
    <row r="9409" spans="1:5" x14ac:dyDescent="0.25">
      <c r="A9409" s="5">
        <f>9401</f>
      </c>
      <c r="B9409" s="5" t="s">
        <v>9412</v>
      </c>
      <c r="C9409" s="5" t="s">
        <v>11</v>
      </c>
      <c r="D9409" s="5" t="s">
        <v>12</v>
      </c>
      <c r="E9409" s="5" t="s">
        <v>13</v>
      </c>
    </row>
    <row r="9410" spans="1:5" x14ac:dyDescent="0.25">
      <c r="A9410" s="5">
        <f>9402</f>
      </c>
      <c r="B9410" s="5" t="s">
        <v>9413</v>
      </c>
      <c r="C9410" s="5" t="s">
        <v>11</v>
      </c>
      <c r="D9410" s="5" t="s">
        <v>12</v>
      </c>
      <c r="E9410" s="5" t="s">
        <v>13</v>
      </c>
    </row>
    <row r="9411" spans="1:5" x14ac:dyDescent="0.25">
      <c r="A9411" s="5">
        <f>9403</f>
      </c>
      <c r="B9411" s="5" t="s">
        <v>9414</v>
      </c>
      <c r="C9411" s="5" t="s">
        <v>11</v>
      </c>
      <c r="D9411" s="5" t="s">
        <v>12</v>
      </c>
      <c r="E9411" s="5" t="s">
        <v>13</v>
      </c>
    </row>
    <row r="9412" spans="1:5" x14ac:dyDescent="0.25">
      <c r="A9412" s="5">
        <f>9404</f>
      </c>
      <c r="B9412" s="5" t="s">
        <v>9415</v>
      </c>
      <c r="C9412" s="5" t="s">
        <v>11</v>
      </c>
      <c r="D9412" s="5" t="s">
        <v>12</v>
      </c>
      <c r="E9412" s="5" t="s">
        <v>13</v>
      </c>
    </row>
    <row r="9413" spans="1:5" x14ac:dyDescent="0.25">
      <c r="A9413" s="5">
        <f>9405</f>
      </c>
      <c r="B9413" s="5" t="s">
        <v>9416</v>
      </c>
      <c r="C9413" s="5" t="s">
        <v>11</v>
      </c>
      <c r="D9413" s="5" t="s">
        <v>12</v>
      </c>
      <c r="E9413" s="5" t="s">
        <v>13</v>
      </c>
    </row>
    <row r="9414" spans="1:5" x14ac:dyDescent="0.25">
      <c r="A9414" s="5">
        <f>9406</f>
      </c>
      <c r="B9414" s="5" t="s">
        <v>9417</v>
      </c>
      <c r="C9414" s="5" t="s">
        <v>11</v>
      </c>
      <c r="D9414" s="5" t="s">
        <v>12</v>
      </c>
      <c r="E9414" s="5" t="s">
        <v>13</v>
      </c>
    </row>
    <row r="9415" spans="1:5" x14ac:dyDescent="0.25">
      <c r="A9415" s="5">
        <f>9407</f>
      </c>
      <c r="B9415" s="5" t="s">
        <v>9418</v>
      </c>
      <c r="C9415" s="5" t="s">
        <v>11</v>
      </c>
      <c r="D9415" s="5" t="s">
        <v>12</v>
      </c>
      <c r="E9415" s="5" t="s">
        <v>13</v>
      </c>
    </row>
    <row r="9416" spans="1:5" x14ac:dyDescent="0.25">
      <c r="A9416" s="5">
        <f>9408</f>
      </c>
      <c r="B9416" s="5" t="s">
        <v>9419</v>
      </c>
      <c r="C9416" s="5" t="s">
        <v>11</v>
      </c>
      <c r="D9416" s="5" t="s">
        <v>12</v>
      </c>
      <c r="E9416" s="5" t="s">
        <v>13</v>
      </c>
    </row>
    <row r="9417" spans="1:5" x14ac:dyDescent="0.25">
      <c r="A9417" s="5">
        <f>9409</f>
      </c>
      <c r="B9417" s="5" t="s">
        <v>9420</v>
      </c>
      <c r="C9417" s="5" t="s">
        <v>11</v>
      </c>
      <c r="D9417" s="5" t="s">
        <v>12</v>
      </c>
      <c r="E9417" s="5" t="s">
        <v>13</v>
      </c>
    </row>
    <row r="9418" spans="1:5" x14ac:dyDescent="0.25">
      <c r="A9418" s="5">
        <f>9410</f>
      </c>
      <c r="B9418" s="5" t="s">
        <v>9421</v>
      </c>
      <c r="C9418" s="5" t="s">
        <v>11</v>
      </c>
      <c r="D9418" s="5" t="s">
        <v>12</v>
      </c>
      <c r="E9418" s="5" t="s">
        <v>13</v>
      </c>
    </row>
    <row r="9419" spans="1:5" x14ac:dyDescent="0.25">
      <c r="A9419" s="5">
        <f>9411</f>
      </c>
      <c r="B9419" s="5" t="s">
        <v>9422</v>
      </c>
      <c r="C9419" s="5" t="s">
        <v>11</v>
      </c>
      <c r="D9419" s="5" t="s">
        <v>12</v>
      </c>
      <c r="E9419" s="5" t="s">
        <v>13</v>
      </c>
    </row>
    <row r="9420" spans="1:5" x14ac:dyDescent="0.25">
      <c r="A9420" s="5">
        <f>9412</f>
      </c>
      <c r="B9420" s="5" t="s">
        <v>9423</v>
      </c>
      <c r="C9420" s="5" t="s">
        <v>11</v>
      </c>
      <c r="D9420" s="5" t="s">
        <v>12</v>
      </c>
      <c r="E9420" s="5" t="s">
        <v>13</v>
      </c>
    </row>
    <row r="9421" spans="1:5" x14ac:dyDescent="0.25">
      <c r="A9421" s="5">
        <f>9413</f>
      </c>
      <c r="B9421" s="5" t="s">
        <v>9424</v>
      </c>
      <c r="C9421" s="5" t="s">
        <v>11</v>
      </c>
      <c r="D9421" s="5" t="s">
        <v>12</v>
      </c>
      <c r="E9421" s="5" t="s">
        <v>13</v>
      </c>
    </row>
    <row r="9422" spans="1:5" x14ac:dyDescent="0.25">
      <c r="A9422" s="5">
        <f>9414</f>
      </c>
      <c r="B9422" s="5" t="s">
        <v>9425</v>
      </c>
      <c r="C9422" s="5" t="s">
        <v>11</v>
      </c>
      <c r="D9422" s="5" t="s">
        <v>12</v>
      </c>
      <c r="E9422" s="5" t="s">
        <v>13</v>
      </c>
    </row>
    <row r="9423" spans="1:5" x14ac:dyDescent="0.25">
      <c r="A9423" s="5">
        <f>9415</f>
      </c>
      <c r="B9423" s="5" t="s">
        <v>9426</v>
      </c>
      <c r="C9423" s="5" t="s">
        <v>11</v>
      </c>
      <c r="D9423" s="5" t="s">
        <v>12</v>
      </c>
      <c r="E9423" s="5" t="s">
        <v>13</v>
      </c>
    </row>
    <row r="9424" spans="1:5" x14ac:dyDescent="0.25">
      <c r="A9424" s="5">
        <f>9416</f>
      </c>
      <c r="B9424" s="5" t="s">
        <v>9427</v>
      </c>
      <c r="C9424" s="5" t="s">
        <v>11</v>
      </c>
      <c r="D9424" s="5" t="s">
        <v>12</v>
      </c>
      <c r="E9424" s="5" t="s">
        <v>13</v>
      </c>
    </row>
    <row r="9425" spans="1:5" x14ac:dyDescent="0.25">
      <c r="A9425" s="5">
        <f>9417</f>
      </c>
      <c r="B9425" s="5" t="s">
        <v>9428</v>
      </c>
      <c r="C9425" s="5" t="s">
        <v>11</v>
      </c>
      <c r="D9425" s="5" t="s">
        <v>12</v>
      </c>
      <c r="E9425" s="5" t="s">
        <v>13</v>
      </c>
    </row>
    <row r="9426" spans="1:5" x14ac:dyDescent="0.25">
      <c r="A9426" s="5">
        <f>9418</f>
      </c>
      <c r="B9426" s="5" t="s">
        <v>9429</v>
      </c>
      <c r="C9426" s="5" t="s">
        <v>11</v>
      </c>
      <c r="D9426" s="5" t="s">
        <v>12</v>
      </c>
      <c r="E9426" s="5" t="s">
        <v>13</v>
      </c>
    </row>
    <row r="9427" spans="1:5" x14ac:dyDescent="0.25">
      <c r="A9427" s="5">
        <f>9419</f>
      </c>
      <c r="B9427" s="5" t="s">
        <v>9430</v>
      </c>
      <c r="C9427" s="5" t="s">
        <v>11</v>
      </c>
      <c r="D9427" s="5" t="s">
        <v>12</v>
      </c>
      <c r="E9427" s="5" t="s">
        <v>13</v>
      </c>
    </row>
    <row r="9428" spans="1:5" x14ac:dyDescent="0.25">
      <c r="A9428" s="5">
        <f>9420</f>
      </c>
      <c r="B9428" s="5" t="s">
        <v>9431</v>
      </c>
      <c r="C9428" s="5" t="s">
        <v>11</v>
      </c>
      <c r="D9428" s="5" t="s">
        <v>12</v>
      </c>
      <c r="E9428" s="5" t="s">
        <v>13</v>
      </c>
    </row>
    <row r="9429" spans="1:5" x14ac:dyDescent="0.25">
      <c r="A9429" s="5">
        <f>9421</f>
      </c>
      <c r="B9429" s="5" t="s">
        <v>9432</v>
      </c>
      <c r="C9429" s="5" t="s">
        <v>11</v>
      </c>
      <c r="D9429" s="5" t="s">
        <v>12</v>
      </c>
      <c r="E9429" s="5" t="s">
        <v>13</v>
      </c>
    </row>
    <row r="9430" spans="1:5" x14ac:dyDescent="0.25">
      <c r="A9430" s="5">
        <f>9422</f>
      </c>
      <c r="B9430" s="5" t="s">
        <v>9433</v>
      </c>
      <c r="C9430" s="5" t="s">
        <v>11</v>
      </c>
      <c r="D9430" s="5" t="s">
        <v>12</v>
      </c>
      <c r="E9430" s="5" t="s">
        <v>13</v>
      </c>
    </row>
    <row r="9431" spans="1:5" x14ac:dyDescent="0.25">
      <c r="A9431" s="5">
        <f>9423</f>
      </c>
      <c r="B9431" s="5" t="s">
        <v>9434</v>
      </c>
      <c r="C9431" s="5" t="s">
        <v>11</v>
      </c>
      <c r="D9431" s="5" t="s">
        <v>12</v>
      </c>
      <c r="E9431" s="5" t="s">
        <v>13</v>
      </c>
    </row>
    <row r="9432" spans="1:5" x14ac:dyDescent="0.25">
      <c r="A9432" s="5">
        <f>9424</f>
      </c>
      <c r="B9432" s="5" t="s">
        <v>9435</v>
      </c>
      <c r="C9432" s="5" t="s">
        <v>11</v>
      </c>
      <c r="D9432" s="5" t="s">
        <v>12</v>
      </c>
      <c r="E9432" s="5" t="s">
        <v>13</v>
      </c>
    </row>
    <row r="9433" spans="1:5" x14ac:dyDescent="0.25">
      <c r="A9433" s="5">
        <f>9425</f>
      </c>
      <c r="B9433" s="5" t="s">
        <v>9436</v>
      </c>
      <c r="C9433" s="5" t="s">
        <v>11</v>
      </c>
      <c r="D9433" s="5" t="s">
        <v>12</v>
      </c>
      <c r="E9433" s="5" t="s">
        <v>13</v>
      </c>
    </row>
    <row r="9434" spans="1:5" x14ac:dyDescent="0.25">
      <c r="A9434" s="5">
        <f>9426</f>
      </c>
      <c r="B9434" s="5" t="s">
        <v>9437</v>
      </c>
      <c r="C9434" s="5" t="s">
        <v>11</v>
      </c>
      <c r="D9434" s="5" t="s">
        <v>12</v>
      </c>
      <c r="E9434" s="5" t="s">
        <v>13</v>
      </c>
    </row>
    <row r="9435" spans="1:5" x14ac:dyDescent="0.25">
      <c r="A9435" s="5">
        <f>9427</f>
      </c>
      <c r="B9435" s="5" t="s">
        <v>9438</v>
      </c>
      <c r="C9435" s="5" t="s">
        <v>11</v>
      </c>
      <c r="D9435" s="5" t="s">
        <v>12</v>
      </c>
      <c r="E9435" s="5" t="s">
        <v>13</v>
      </c>
    </row>
    <row r="9436" spans="1:5" x14ac:dyDescent="0.25">
      <c r="A9436" s="5">
        <f>9428</f>
      </c>
      <c r="B9436" s="5" t="s">
        <v>9439</v>
      </c>
      <c r="C9436" s="5" t="s">
        <v>11</v>
      </c>
      <c r="D9436" s="5" t="s">
        <v>12</v>
      </c>
      <c r="E9436" s="5" t="s">
        <v>13</v>
      </c>
    </row>
    <row r="9437" spans="1:5" x14ac:dyDescent="0.25">
      <c r="A9437" s="5">
        <f>9429</f>
      </c>
      <c r="B9437" s="5" t="s">
        <v>9440</v>
      </c>
      <c r="C9437" s="5" t="s">
        <v>11</v>
      </c>
      <c r="D9437" s="5" t="s">
        <v>12</v>
      </c>
      <c r="E9437" s="5" t="s">
        <v>13</v>
      </c>
    </row>
    <row r="9438" spans="1:5" x14ac:dyDescent="0.25">
      <c r="A9438" s="5">
        <f>9430</f>
      </c>
      <c r="B9438" s="5" t="s">
        <v>9441</v>
      </c>
      <c r="C9438" s="5" t="s">
        <v>11</v>
      </c>
      <c r="D9438" s="5" t="s">
        <v>12</v>
      </c>
      <c r="E9438" s="5" t="s">
        <v>13</v>
      </c>
    </row>
    <row r="9439" spans="1:5" x14ac:dyDescent="0.25">
      <c r="A9439" s="5">
        <f>9431</f>
      </c>
      <c r="B9439" s="5" t="s">
        <v>9442</v>
      </c>
      <c r="C9439" s="5" t="s">
        <v>11</v>
      </c>
      <c r="D9439" s="5" t="s">
        <v>12</v>
      </c>
      <c r="E9439" s="5" t="s">
        <v>13</v>
      </c>
    </row>
    <row r="9440" spans="1:5" x14ac:dyDescent="0.25">
      <c r="A9440" s="5">
        <f>9432</f>
      </c>
      <c r="B9440" s="5" t="s">
        <v>9443</v>
      </c>
      <c r="C9440" s="5" t="s">
        <v>11</v>
      </c>
      <c r="D9440" s="5" t="s">
        <v>12</v>
      </c>
      <c r="E9440" s="5" t="s">
        <v>13</v>
      </c>
    </row>
    <row r="9441" spans="1:5" x14ac:dyDescent="0.25">
      <c r="A9441" s="5">
        <f>9433</f>
      </c>
      <c r="B9441" s="5" t="s">
        <v>9444</v>
      </c>
      <c r="C9441" s="5" t="s">
        <v>11</v>
      </c>
      <c r="D9441" s="5" t="s">
        <v>12</v>
      </c>
      <c r="E9441" s="5" t="s">
        <v>13</v>
      </c>
    </row>
    <row r="9442" spans="1:5" x14ac:dyDescent="0.25">
      <c r="A9442" s="5">
        <f>9434</f>
      </c>
      <c r="B9442" s="5" t="s">
        <v>9445</v>
      </c>
      <c r="C9442" s="5" t="s">
        <v>11</v>
      </c>
      <c r="D9442" s="5" t="s">
        <v>12</v>
      </c>
      <c r="E9442" s="5" t="s">
        <v>13</v>
      </c>
    </row>
    <row r="9443" spans="1:5" x14ac:dyDescent="0.25">
      <c r="A9443" s="5">
        <f>9435</f>
      </c>
      <c r="B9443" s="5" t="s">
        <v>9446</v>
      </c>
      <c r="C9443" s="5" t="s">
        <v>11</v>
      </c>
      <c r="D9443" s="5" t="s">
        <v>12</v>
      </c>
      <c r="E9443" s="5" t="s">
        <v>13</v>
      </c>
    </row>
    <row r="9444" spans="1:5" x14ac:dyDescent="0.25">
      <c r="A9444" s="5">
        <f>9436</f>
      </c>
      <c r="B9444" s="5" t="s">
        <v>9447</v>
      </c>
      <c r="C9444" s="5" t="s">
        <v>11</v>
      </c>
      <c r="D9444" s="5" t="s">
        <v>12</v>
      </c>
      <c r="E9444" s="5" t="s">
        <v>13</v>
      </c>
    </row>
    <row r="9445" spans="1:5" x14ac:dyDescent="0.25">
      <c r="A9445" s="5">
        <f>9437</f>
      </c>
      <c r="B9445" s="5" t="s">
        <v>9448</v>
      </c>
      <c r="C9445" s="5" t="s">
        <v>11</v>
      </c>
      <c r="D9445" s="5" t="s">
        <v>12</v>
      </c>
      <c r="E9445" s="5" t="s">
        <v>13</v>
      </c>
    </row>
    <row r="9446" spans="1:5" x14ac:dyDescent="0.25">
      <c r="A9446" s="5">
        <f>9438</f>
      </c>
      <c r="B9446" s="5" t="s">
        <v>9449</v>
      </c>
      <c r="C9446" s="5" t="s">
        <v>11</v>
      </c>
      <c r="D9446" s="5" t="s">
        <v>12</v>
      </c>
      <c r="E9446" s="5" t="s">
        <v>13</v>
      </c>
    </row>
    <row r="9447" spans="1:5" x14ac:dyDescent="0.25">
      <c r="A9447" s="5">
        <f>9439</f>
      </c>
      <c r="B9447" s="5" t="s">
        <v>9450</v>
      </c>
      <c r="C9447" s="5" t="s">
        <v>11</v>
      </c>
      <c r="D9447" s="5" t="s">
        <v>12</v>
      </c>
      <c r="E9447" s="5" t="s">
        <v>13</v>
      </c>
    </row>
    <row r="9448" spans="1:5" x14ac:dyDescent="0.25">
      <c r="A9448" s="5">
        <f>9440</f>
      </c>
      <c r="B9448" s="5" t="s">
        <v>9451</v>
      </c>
      <c r="C9448" s="5" t="s">
        <v>11</v>
      </c>
      <c r="D9448" s="5" t="s">
        <v>12</v>
      </c>
      <c r="E9448" s="5" t="s">
        <v>13</v>
      </c>
    </row>
    <row r="9449" spans="1:5" x14ac:dyDescent="0.25">
      <c r="A9449" s="5">
        <f>9441</f>
      </c>
      <c r="B9449" s="5" t="s">
        <v>9452</v>
      </c>
      <c r="C9449" s="5" t="s">
        <v>11</v>
      </c>
      <c r="D9449" s="5" t="s">
        <v>12</v>
      </c>
      <c r="E9449" s="5" t="s">
        <v>13</v>
      </c>
    </row>
    <row r="9450" spans="1:5" x14ac:dyDescent="0.25">
      <c r="A9450" s="5">
        <f>9442</f>
      </c>
      <c r="B9450" s="5" t="s">
        <v>9453</v>
      </c>
      <c r="C9450" s="5" t="s">
        <v>11</v>
      </c>
      <c r="D9450" s="5" t="s">
        <v>12</v>
      </c>
      <c r="E9450" s="5" t="s">
        <v>13</v>
      </c>
    </row>
    <row r="9451" spans="1:5" x14ac:dyDescent="0.25">
      <c r="A9451" s="5">
        <f>9443</f>
      </c>
      <c r="B9451" s="5" t="s">
        <v>9454</v>
      </c>
      <c r="C9451" s="5" t="s">
        <v>11</v>
      </c>
      <c r="D9451" s="5" t="s">
        <v>12</v>
      </c>
      <c r="E9451" s="5" t="s">
        <v>13</v>
      </c>
    </row>
    <row r="9452" spans="1:5" x14ac:dyDescent="0.25">
      <c r="A9452" s="5">
        <f>9444</f>
      </c>
      <c r="B9452" s="5" t="s">
        <v>9455</v>
      </c>
      <c r="C9452" s="5" t="s">
        <v>11</v>
      </c>
      <c r="D9452" s="5" t="s">
        <v>12</v>
      </c>
      <c r="E9452" s="5" t="s">
        <v>13</v>
      </c>
    </row>
    <row r="9453" spans="1:5" x14ac:dyDescent="0.25">
      <c r="A9453" s="5">
        <f>9445</f>
      </c>
      <c r="B9453" s="5" t="s">
        <v>9456</v>
      </c>
      <c r="C9453" s="5" t="s">
        <v>11</v>
      </c>
      <c r="D9453" s="5" t="s">
        <v>12</v>
      </c>
      <c r="E9453" s="5" t="s">
        <v>13</v>
      </c>
    </row>
    <row r="9454" spans="1:5" x14ac:dyDescent="0.25">
      <c r="A9454" s="5">
        <f>9446</f>
      </c>
      <c r="B9454" s="5" t="s">
        <v>9457</v>
      </c>
      <c r="C9454" s="5" t="s">
        <v>11</v>
      </c>
      <c r="D9454" s="5" t="s">
        <v>12</v>
      </c>
      <c r="E9454" s="5" t="s">
        <v>13</v>
      </c>
    </row>
    <row r="9455" spans="1:5" x14ac:dyDescent="0.25">
      <c r="A9455" s="5">
        <f>9447</f>
      </c>
      <c r="B9455" s="5" t="s">
        <v>9458</v>
      </c>
      <c r="C9455" s="5" t="s">
        <v>11</v>
      </c>
      <c r="D9455" s="5" t="s">
        <v>12</v>
      </c>
      <c r="E9455" s="5" t="s">
        <v>13</v>
      </c>
    </row>
    <row r="9456" spans="1:5" x14ac:dyDescent="0.25">
      <c r="A9456" s="5">
        <f>9448</f>
      </c>
      <c r="B9456" s="5" t="s">
        <v>9459</v>
      </c>
      <c r="C9456" s="5" t="s">
        <v>11</v>
      </c>
      <c r="D9456" s="5" t="s">
        <v>12</v>
      </c>
      <c r="E9456" s="5" t="s">
        <v>13</v>
      </c>
    </row>
    <row r="9457" spans="1:5" x14ac:dyDescent="0.25">
      <c r="A9457" s="5">
        <f>9449</f>
      </c>
      <c r="B9457" s="5" t="s">
        <v>9460</v>
      </c>
      <c r="C9457" s="5" t="s">
        <v>11</v>
      </c>
      <c r="D9457" s="5" t="s">
        <v>12</v>
      </c>
      <c r="E9457" s="5" t="s">
        <v>13</v>
      </c>
    </row>
    <row r="9458" spans="1:5" x14ac:dyDescent="0.25">
      <c r="A9458" s="5">
        <f>9450</f>
      </c>
      <c r="B9458" s="5" t="s">
        <v>9461</v>
      </c>
      <c r="C9458" s="5" t="s">
        <v>11</v>
      </c>
      <c r="D9458" s="5" t="s">
        <v>12</v>
      </c>
      <c r="E9458" s="5" t="s">
        <v>13</v>
      </c>
    </row>
    <row r="9459" spans="1:5" x14ac:dyDescent="0.25">
      <c r="A9459" s="5">
        <f>9451</f>
      </c>
      <c r="B9459" s="5" t="s">
        <v>9462</v>
      </c>
      <c r="C9459" s="5" t="s">
        <v>11</v>
      </c>
      <c r="D9459" s="5" t="s">
        <v>12</v>
      </c>
      <c r="E9459" s="5" t="s">
        <v>13</v>
      </c>
    </row>
    <row r="9460" spans="1:5" x14ac:dyDescent="0.25">
      <c r="A9460" s="5">
        <f>9452</f>
      </c>
      <c r="B9460" s="5" t="s">
        <v>9463</v>
      </c>
      <c r="C9460" s="5" t="s">
        <v>11</v>
      </c>
      <c r="D9460" s="5" t="s">
        <v>12</v>
      </c>
      <c r="E9460" s="5" t="s">
        <v>13</v>
      </c>
    </row>
    <row r="9461" spans="1:5" x14ac:dyDescent="0.25">
      <c r="A9461" s="5">
        <f>9453</f>
      </c>
      <c r="B9461" s="5" t="s">
        <v>9464</v>
      </c>
      <c r="C9461" s="5" t="s">
        <v>11</v>
      </c>
      <c r="D9461" s="5" t="s">
        <v>12</v>
      </c>
      <c r="E9461" s="5" t="s">
        <v>13</v>
      </c>
    </row>
    <row r="9462" spans="1:5" x14ac:dyDescent="0.25">
      <c r="A9462" s="5">
        <f>9454</f>
      </c>
      <c r="B9462" s="5" t="s">
        <v>9465</v>
      </c>
      <c r="C9462" s="5" t="s">
        <v>11</v>
      </c>
      <c r="D9462" s="5" t="s">
        <v>12</v>
      </c>
      <c r="E9462" s="5" t="s">
        <v>13</v>
      </c>
    </row>
    <row r="9463" spans="1:5" x14ac:dyDescent="0.25">
      <c r="A9463" s="5">
        <f>9455</f>
      </c>
      <c r="B9463" s="5" t="s">
        <v>9466</v>
      </c>
      <c r="C9463" s="5" t="s">
        <v>11</v>
      </c>
      <c r="D9463" s="5" t="s">
        <v>12</v>
      </c>
      <c r="E9463" s="5" t="s">
        <v>13</v>
      </c>
    </row>
    <row r="9464" spans="1:5" x14ac:dyDescent="0.25">
      <c r="A9464" s="5">
        <f>9456</f>
      </c>
      <c r="B9464" s="5" t="s">
        <v>9467</v>
      </c>
      <c r="C9464" s="5" t="s">
        <v>11</v>
      </c>
      <c r="D9464" s="5" t="s">
        <v>12</v>
      </c>
      <c r="E9464" s="5" t="s">
        <v>13</v>
      </c>
    </row>
    <row r="9465" spans="1:5" x14ac:dyDescent="0.25">
      <c r="A9465" s="5">
        <f>9457</f>
      </c>
      <c r="B9465" s="5" t="s">
        <v>9468</v>
      </c>
      <c r="C9465" s="5" t="s">
        <v>11</v>
      </c>
      <c r="D9465" s="5" t="s">
        <v>12</v>
      </c>
      <c r="E9465" s="5" t="s">
        <v>13</v>
      </c>
    </row>
    <row r="9466" spans="1:5" x14ac:dyDescent="0.25">
      <c r="A9466" s="5">
        <f>9458</f>
      </c>
      <c r="B9466" s="5" t="s">
        <v>9469</v>
      </c>
      <c r="C9466" s="5" t="s">
        <v>11</v>
      </c>
      <c r="D9466" s="5" t="s">
        <v>12</v>
      </c>
      <c r="E9466" s="5" t="s">
        <v>13</v>
      </c>
    </row>
    <row r="9467" spans="1:5" x14ac:dyDescent="0.25">
      <c r="A9467" s="5">
        <f>9459</f>
      </c>
      <c r="B9467" s="5" t="s">
        <v>9470</v>
      </c>
      <c r="C9467" s="5" t="s">
        <v>11</v>
      </c>
      <c r="D9467" s="5" t="s">
        <v>12</v>
      </c>
      <c r="E9467" s="5" t="s">
        <v>13</v>
      </c>
    </row>
    <row r="9468" spans="1:5" x14ac:dyDescent="0.25">
      <c r="A9468" s="5">
        <f>9460</f>
      </c>
      <c r="B9468" s="5" t="s">
        <v>9471</v>
      </c>
      <c r="C9468" s="5" t="s">
        <v>11</v>
      </c>
      <c r="D9468" s="5" t="s">
        <v>12</v>
      </c>
      <c r="E9468" s="5" t="s">
        <v>13</v>
      </c>
    </row>
    <row r="9469" spans="1:5" x14ac:dyDescent="0.25">
      <c r="A9469" s="5">
        <f>9461</f>
      </c>
      <c r="B9469" s="5" t="s">
        <v>9472</v>
      </c>
      <c r="C9469" s="5" t="s">
        <v>11</v>
      </c>
      <c r="D9469" s="5" t="s">
        <v>12</v>
      </c>
      <c r="E9469" s="5" t="s">
        <v>13</v>
      </c>
    </row>
    <row r="9470" spans="1:5" x14ac:dyDescent="0.25">
      <c r="A9470" s="5">
        <f>9462</f>
      </c>
      <c r="B9470" s="5" t="s">
        <v>9473</v>
      </c>
      <c r="C9470" s="5" t="s">
        <v>11</v>
      </c>
      <c r="D9470" s="5" t="s">
        <v>12</v>
      </c>
      <c r="E9470" s="5" t="s">
        <v>13</v>
      </c>
    </row>
    <row r="9471" spans="1:5" x14ac:dyDescent="0.25">
      <c r="A9471" s="5">
        <f>9463</f>
      </c>
      <c r="B9471" s="5" t="s">
        <v>9474</v>
      </c>
      <c r="C9471" s="5" t="s">
        <v>11</v>
      </c>
      <c r="D9471" s="5" t="s">
        <v>12</v>
      </c>
      <c r="E9471" s="5" t="s">
        <v>13</v>
      </c>
    </row>
    <row r="9472" spans="1:5" x14ac:dyDescent="0.25">
      <c r="A9472" s="5">
        <f>9464</f>
      </c>
      <c r="B9472" s="5" t="s">
        <v>9475</v>
      </c>
      <c r="C9472" s="5" t="s">
        <v>11</v>
      </c>
      <c r="D9472" s="5" t="s">
        <v>12</v>
      </c>
      <c r="E9472" s="5" t="s">
        <v>13</v>
      </c>
    </row>
    <row r="9473" spans="1:5" x14ac:dyDescent="0.25">
      <c r="A9473" s="5">
        <f>9465</f>
      </c>
      <c r="B9473" s="5" t="s">
        <v>9476</v>
      </c>
      <c r="C9473" s="5" t="s">
        <v>11</v>
      </c>
      <c r="D9473" s="5" t="s">
        <v>12</v>
      </c>
      <c r="E9473" s="5" t="s">
        <v>13</v>
      </c>
    </row>
    <row r="9474" spans="1:5" x14ac:dyDescent="0.25">
      <c r="A9474" s="5">
        <f>9466</f>
      </c>
      <c r="B9474" s="5" t="s">
        <v>9477</v>
      </c>
      <c r="C9474" s="5" t="s">
        <v>11</v>
      </c>
      <c r="D9474" s="5" t="s">
        <v>12</v>
      </c>
      <c r="E9474" s="5" t="s">
        <v>13</v>
      </c>
    </row>
    <row r="9475" spans="1:5" x14ac:dyDescent="0.25">
      <c r="A9475" s="5">
        <f>9467</f>
      </c>
      <c r="B9475" s="5" t="s">
        <v>9478</v>
      </c>
      <c r="C9475" s="5" t="s">
        <v>11</v>
      </c>
      <c r="D9475" s="5" t="s">
        <v>12</v>
      </c>
      <c r="E9475" s="5" t="s">
        <v>13</v>
      </c>
    </row>
    <row r="9476" spans="1:5" x14ac:dyDescent="0.25">
      <c r="A9476" s="5">
        <f>9468</f>
      </c>
      <c r="B9476" s="5" t="s">
        <v>9479</v>
      </c>
      <c r="C9476" s="5" t="s">
        <v>11</v>
      </c>
      <c r="D9476" s="5" t="s">
        <v>12</v>
      </c>
      <c r="E9476" s="5" t="s">
        <v>13</v>
      </c>
    </row>
    <row r="9477" spans="1:5" x14ac:dyDescent="0.25">
      <c r="A9477" s="5">
        <f>9469</f>
      </c>
      <c r="B9477" s="5" t="s">
        <v>9480</v>
      </c>
      <c r="C9477" s="5" t="s">
        <v>11</v>
      </c>
      <c r="D9477" s="5" t="s">
        <v>12</v>
      </c>
      <c r="E9477" s="5" t="s">
        <v>13</v>
      </c>
    </row>
    <row r="9478" spans="1:5" x14ac:dyDescent="0.25">
      <c r="A9478" s="5">
        <f>9470</f>
      </c>
      <c r="B9478" s="5" t="s">
        <v>9481</v>
      </c>
      <c r="C9478" s="5" t="s">
        <v>11</v>
      </c>
      <c r="D9478" s="5" t="s">
        <v>12</v>
      </c>
      <c r="E9478" s="5" t="s">
        <v>13</v>
      </c>
    </row>
    <row r="9479" spans="1:5" x14ac:dyDescent="0.25">
      <c r="A9479" s="5">
        <f>9471</f>
      </c>
      <c r="B9479" s="5" t="s">
        <v>9482</v>
      </c>
      <c r="C9479" s="5" t="s">
        <v>11</v>
      </c>
      <c r="D9479" s="5" t="s">
        <v>12</v>
      </c>
      <c r="E9479" s="5" t="s">
        <v>13</v>
      </c>
    </row>
    <row r="9480" spans="1:5" x14ac:dyDescent="0.25">
      <c r="A9480" s="5">
        <f>9472</f>
      </c>
      <c r="B9480" s="5" t="s">
        <v>9483</v>
      </c>
      <c r="C9480" s="5" t="s">
        <v>11</v>
      </c>
      <c r="D9480" s="5" t="s">
        <v>12</v>
      </c>
      <c r="E9480" s="5" t="s">
        <v>13</v>
      </c>
    </row>
    <row r="9481" spans="1:5" x14ac:dyDescent="0.25">
      <c r="A9481" s="5">
        <f>9473</f>
      </c>
      <c r="B9481" s="5" t="s">
        <v>9484</v>
      </c>
      <c r="C9481" s="5" t="s">
        <v>11</v>
      </c>
      <c r="D9481" s="5" t="s">
        <v>12</v>
      </c>
      <c r="E9481" s="5" t="s">
        <v>13</v>
      </c>
    </row>
    <row r="9482" spans="1:5" x14ac:dyDescent="0.25">
      <c r="A9482" s="5">
        <f>9474</f>
      </c>
      <c r="B9482" s="5" t="s">
        <v>9485</v>
      </c>
      <c r="C9482" s="5" t="s">
        <v>11</v>
      </c>
      <c r="D9482" s="5" t="s">
        <v>12</v>
      </c>
      <c r="E9482" s="5" t="s">
        <v>13</v>
      </c>
    </row>
    <row r="9483" spans="1:5" x14ac:dyDescent="0.25">
      <c r="A9483" s="5">
        <f>9475</f>
      </c>
      <c r="B9483" s="5" t="s">
        <v>9486</v>
      </c>
      <c r="C9483" s="5" t="s">
        <v>11</v>
      </c>
      <c r="D9483" s="5" t="s">
        <v>12</v>
      </c>
      <c r="E9483" s="5" t="s">
        <v>13</v>
      </c>
    </row>
    <row r="9484" spans="1:5" x14ac:dyDescent="0.25">
      <c r="A9484" s="5">
        <f>9476</f>
      </c>
      <c r="B9484" s="5" t="s">
        <v>9487</v>
      </c>
      <c r="C9484" s="5" t="s">
        <v>11</v>
      </c>
      <c r="D9484" s="5" t="s">
        <v>12</v>
      </c>
      <c r="E9484" s="5" t="s">
        <v>13</v>
      </c>
    </row>
    <row r="9485" spans="1:5" x14ac:dyDescent="0.25">
      <c r="A9485" s="5">
        <f>9477</f>
      </c>
      <c r="B9485" s="5" t="s">
        <v>9488</v>
      </c>
      <c r="C9485" s="5" t="s">
        <v>11</v>
      </c>
      <c r="D9485" s="5" t="s">
        <v>12</v>
      </c>
      <c r="E9485" s="5" t="s">
        <v>13</v>
      </c>
    </row>
    <row r="9486" spans="1:5" x14ac:dyDescent="0.25">
      <c r="A9486" s="5">
        <f>9478</f>
      </c>
      <c r="B9486" s="5" t="s">
        <v>9489</v>
      </c>
      <c r="C9486" s="5" t="s">
        <v>11</v>
      </c>
      <c r="D9486" s="5" t="s">
        <v>12</v>
      </c>
      <c r="E9486" s="5" t="s">
        <v>13</v>
      </c>
    </row>
    <row r="9487" spans="1:5" x14ac:dyDescent="0.25">
      <c r="A9487" s="5">
        <f>9479</f>
      </c>
      <c r="B9487" s="5" t="s">
        <v>9490</v>
      </c>
      <c r="C9487" s="5" t="s">
        <v>11</v>
      </c>
      <c r="D9487" s="5" t="s">
        <v>12</v>
      </c>
      <c r="E9487" s="5" t="s">
        <v>13</v>
      </c>
    </row>
    <row r="9488" spans="1:5" x14ac:dyDescent="0.25">
      <c r="A9488" s="5">
        <f>9480</f>
      </c>
      <c r="B9488" s="5" t="s">
        <v>9491</v>
      </c>
      <c r="C9488" s="5" t="s">
        <v>11</v>
      </c>
      <c r="D9488" s="5" t="s">
        <v>12</v>
      </c>
      <c r="E9488" s="5" t="s">
        <v>13</v>
      </c>
    </row>
    <row r="9489" spans="1:5" x14ac:dyDescent="0.25">
      <c r="A9489" s="5">
        <f>9481</f>
      </c>
      <c r="B9489" s="5" t="s">
        <v>9492</v>
      </c>
      <c r="C9489" s="5" t="s">
        <v>11</v>
      </c>
      <c r="D9489" s="5" t="s">
        <v>12</v>
      </c>
      <c r="E9489" s="5" t="s">
        <v>13</v>
      </c>
    </row>
    <row r="9490" spans="1:5" x14ac:dyDescent="0.25">
      <c r="A9490" s="5">
        <f>9482</f>
      </c>
      <c r="B9490" s="5" t="s">
        <v>9493</v>
      </c>
      <c r="C9490" s="5" t="s">
        <v>11</v>
      </c>
      <c r="D9490" s="5" t="s">
        <v>12</v>
      </c>
      <c r="E9490" s="5" t="s">
        <v>13</v>
      </c>
    </row>
    <row r="9491" spans="1:5" x14ac:dyDescent="0.25">
      <c r="A9491" s="5">
        <f>9483</f>
      </c>
      <c r="B9491" s="5" t="s">
        <v>9494</v>
      </c>
      <c r="C9491" s="5" t="s">
        <v>11</v>
      </c>
      <c r="D9491" s="5" t="s">
        <v>12</v>
      </c>
      <c r="E9491" s="5" t="s">
        <v>13</v>
      </c>
    </row>
    <row r="9492" spans="1:5" x14ac:dyDescent="0.25">
      <c r="A9492" s="5">
        <f>9484</f>
      </c>
      <c r="B9492" s="5" t="s">
        <v>9495</v>
      </c>
      <c r="C9492" s="5" t="s">
        <v>11</v>
      </c>
      <c r="D9492" s="5" t="s">
        <v>12</v>
      </c>
      <c r="E9492" s="5" t="s">
        <v>13</v>
      </c>
    </row>
    <row r="9493" spans="1:5" x14ac:dyDescent="0.25">
      <c r="A9493" s="5">
        <f>9485</f>
      </c>
      <c r="B9493" s="5" t="s">
        <v>9496</v>
      </c>
      <c r="C9493" s="5" t="s">
        <v>11</v>
      </c>
      <c r="D9493" s="5" t="s">
        <v>12</v>
      </c>
      <c r="E9493" s="5" t="s">
        <v>13</v>
      </c>
    </row>
    <row r="9494" spans="1:5" x14ac:dyDescent="0.25">
      <c r="A9494" s="5">
        <f>9486</f>
      </c>
      <c r="B9494" s="5" t="s">
        <v>9497</v>
      </c>
      <c r="C9494" s="5" t="s">
        <v>11</v>
      </c>
      <c r="D9494" s="5" t="s">
        <v>12</v>
      </c>
      <c r="E9494" s="5" t="s">
        <v>13</v>
      </c>
    </row>
    <row r="9495" spans="1:5" x14ac:dyDescent="0.25">
      <c r="A9495" s="5">
        <f>9487</f>
      </c>
      <c r="B9495" s="5" t="s">
        <v>9498</v>
      </c>
      <c r="C9495" s="5" t="s">
        <v>11</v>
      </c>
      <c r="D9495" s="5" t="s">
        <v>12</v>
      </c>
      <c r="E9495" s="5" t="s">
        <v>13</v>
      </c>
    </row>
    <row r="9496" spans="1:5" x14ac:dyDescent="0.25">
      <c r="A9496" s="5">
        <f>9488</f>
      </c>
      <c r="B9496" s="5" t="s">
        <v>9499</v>
      </c>
      <c r="C9496" s="5" t="s">
        <v>11</v>
      </c>
      <c r="D9496" s="5" t="s">
        <v>12</v>
      </c>
      <c r="E9496" s="5" t="s">
        <v>13</v>
      </c>
    </row>
    <row r="9497" spans="1:5" x14ac:dyDescent="0.25">
      <c r="A9497" s="5">
        <f>9489</f>
      </c>
      <c r="B9497" s="5" t="s">
        <v>9500</v>
      </c>
      <c r="C9497" s="5" t="s">
        <v>11</v>
      </c>
      <c r="D9497" s="5" t="s">
        <v>12</v>
      </c>
      <c r="E9497" s="5" t="s">
        <v>13</v>
      </c>
    </row>
    <row r="9498" spans="1:5" x14ac:dyDescent="0.25">
      <c r="A9498" s="5">
        <f>9490</f>
      </c>
      <c r="B9498" s="5" t="s">
        <v>9501</v>
      </c>
      <c r="C9498" s="5" t="s">
        <v>11</v>
      </c>
      <c r="D9498" s="5" t="s">
        <v>12</v>
      </c>
      <c r="E9498" s="5" t="s">
        <v>13</v>
      </c>
    </row>
    <row r="9499" spans="1:5" x14ac:dyDescent="0.25">
      <c r="A9499" s="5">
        <f>9491</f>
      </c>
      <c r="B9499" s="5" t="s">
        <v>9502</v>
      </c>
      <c r="C9499" s="5" t="s">
        <v>11</v>
      </c>
      <c r="D9499" s="5" t="s">
        <v>12</v>
      </c>
      <c r="E9499" s="5" t="s">
        <v>13</v>
      </c>
    </row>
    <row r="9500" spans="1:5" x14ac:dyDescent="0.25">
      <c r="A9500" s="5">
        <f>9492</f>
      </c>
      <c r="B9500" s="5" t="s">
        <v>9503</v>
      </c>
      <c r="C9500" s="5" t="s">
        <v>11</v>
      </c>
      <c r="D9500" s="5" t="s">
        <v>12</v>
      </c>
      <c r="E9500" s="5" t="s">
        <v>13</v>
      </c>
    </row>
    <row r="9501" spans="1:5" x14ac:dyDescent="0.25">
      <c r="A9501" s="5">
        <f>9493</f>
      </c>
      <c r="B9501" s="5" t="s">
        <v>9504</v>
      </c>
      <c r="C9501" s="5" t="s">
        <v>11</v>
      </c>
      <c r="D9501" s="5" t="s">
        <v>12</v>
      </c>
      <c r="E9501" s="5" t="s">
        <v>13</v>
      </c>
    </row>
    <row r="9502" spans="1:5" x14ac:dyDescent="0.25">
      <c r="A9502" s="5">
        <f>9494</f>
      </c>
      <c r="B9502" s="5" t="s">
        <v>9505</v>
      </c>
      <c r="C9502" s="5" t="s">
        <v>11</v>
      </c>
      <c r="D9502" s="5" t="s">
        <v>12</v>
      </c>
      <c r="E9502" s="5" t="s">
        <v>13</v>
      </c>
    </row>
    <row r="9503" spans="1:5" x14ac:dyDescent="0.25">
      <c r="A9503" s="5">
        <f>9495</f>
      </c>
      <c r="B9503" s="5" t="s">
        <v>9506</v>
      </c>
      <c r="C9503" s="5" t="s">
        <v>11</v>
      </c>
      <c r="D9503" s="5" t="s">
        <v>12</v>
      </c>
      <c r="E9503" s="5" t="s">
        <v>13</v>
      </c>
    </row>
    <row r="9504" spans="1:5" x14ac:dyDescent="0.25">
      <c r="A9504" s="5">
        <f>9496</f>
      </c>
      <c r="B9504" s="5" t="s">
        <v>9507</v>
      </c>
      <c r="C9504" s="5" t="s">
        <v>11</v>
      </c>
      <c r="D9504" s="5" t="s">
        <v>12</v>
      </c>
      <c r="E9504" s="5" t="s">
        <v>13</v>
      </c>
    </row>
    <row r="9505" spans="1:5" x14ac:dyDescent="0.25">
      <c r="A9505" s="5">
        <f>9497</f>
      </c>
      <c r="B9505" s="5" t="s">
        <v>9508</v>
      </c>
      <c r="C9505" s="5" t="s">
        <v>11</v>
      </c>
      <c r="D9505" s="5" t="s">
        <v>12</v>
      </c>
      <c r="E9505" s="5" t="s">
        <v>13</v>
      </c>
    </row>
    <row r="9506" spans="1:5" x14ac:dyDescent="0.25">
      <c r="A9506" s="5">
        <f>9498</f>
      </c>
      <c r="B9506" s="5" t="s">
        <v>9509</v>
      </c>
      <c r="C9506" s="5" t="s">
        <v>11</v>
      </c>
      <c r="D9506" s="5" t="s">
        <v>12</v>
      </c>
      <c r="E9506" s="5" t="s">
        <v>13</v>
      </c>
    </row>
    <row r="9507" spans="1:5" x14ac:dyDescent="0.25">
      <c r="A9507" s="5">
        <f>9499</f>
      </c>
      <c r="B9507" s="5" t="s">
        <v>9510</v>
      </c>
      <c r="C9507" s="5" t="s">
        <v>11</v>
      </c>
      <c r="D9507" s="5" t="s">
        <v>12</v>
      </c>
      <c r="E9507" s="5" t="s">
        <v>13</v>
      </c>
    </row>
    <row r="9508" spans="1:5" x14ac:dyDescent="0.25">
      <c r="A9508" s="5">
        <f>9500</f>
      </c>
      <c r="B9508" s="5" t="s">
        <v>9511</v>
      </c>
      <c r="C9508" s="5" t="s">
        <v>11</v>
      </c>
      <c r="D9508" s="5" t="s">
        <v>12</v>
      </c>
      <c r="E9508" s="5" t="s">
        <v>13</v>
      </c>
    </row>
    <row r="9509" spans="1:5" x14ac:dyDescent="0.25">
      <c r="A9509" s="5">
        <f>9501</f>
      </c>
      <c r="B9509" s="5" t="s">
        <v>9512</v>
      </c>
      <c r="C9509" s="5" t="s">
        <v>11</v>
      </c>
      <c r="D9509" s="5" t="s">
        <v>12</v>
      </c>
      <c r="E9509" s="5" t="s">
        <v>13</v>
      </c>
    </row>
    <row r="9510" spans="1:5" x14ac:dyDescent="0.25">
      <c r="A9510" s="5">
        <f>9502</f>
      </c>
      <c r="B9510" s="5" t="s">
        <v>9513</v>
      </c>
      <c r="C9510" s="5" t="s">
        <v>11</v>
      </c>
      <c r="D9510" s="5" t="s">
        <v>12</v>
      </c>
      <c r="E9510" s="5" t="s">
        <v>13</v>
      </c>
    </row>
    <row r="9511" spans="1:5" x14ac:dyDescent="0.25">
      <c r="A9511" s="5">
        <f>9503</f>
      </c>
      <c r="B9511" s="5" t="s">
        <v>9514</v>
      </c>
      <c r="C9511" s="5" t="s">
        <v>11</v>
      </c>
      <c r="D9511" s="5" t="s">
        <v>12</v>
      </c>
      <c r="E9511" s="5" t="s">
        <v>13</v>
      </c>
    </row>
    <row r="9512" spans="1:5" x14ac:dyDescent="0.25">
      <c r="A9512" s="5">
        <f>9504</f>
      </c>
      <c r="B9512" s="5" t="s">
        <v>9515</v>
      </c>
      <c r="C9512" s="5" t="s">
        <v>11</v>
      </c>
      <c r="D9512" s="5" t="s">
        <v>12</v>
      </c>
      <c r="E9512" s="5" t="s">
        <v>13</v>
      </c>
    </row>
    <row r="9513" spans="1:5" x14ac:dyDescent="0.25">
      <c r="A9513" s="5">
        <f>9505</f>
      </c>
      <c r="B9513" s="5" t="s">
        <v>9516</v>
      </c>
      <c r="C9513" s="5" t="s">
        <v>11</v>
      </c>
      <c r="D9513" s="5" t="s">
        <v>12</v>
      </c>
      <c r="E9513" s="5" t="s">
        <v>13</v>
      </c>
    </row>
    <row r="9514" spans="1:5" x14ac:dyDescent="0.25">
      <c r="A9514" s="5">
        <f>9506</f>
      </c>
      <c r="B9514" s="5" t="s">
        <v>9517</v>
      </c>
      <c r="C9514" s="5" t="s">
        <v>11</v>
      </c>
      <c r="D9514" s="5" t="s">
        <v>12</v>
      </c>
      <c r="E9514" s="5" t="s">
        <v>13</v>
      </c>
    </row>
    <row r="9515" spans="1:5" x14ac:dyDescent="0.25">
      <c r="A9515" s="5">
        <f>9507</f>
      </c>
      <c r="B9515" s="5" t="s">
        <v>9518</v>
      </c>
      <c r="C9515" s="5" t="s">
        <v>11</v>
      </c>
      <c r="D9515" s="5" t="s">
        <v>12</v>
      </c>
      <c r="E9515" s="5" t="s">
        <v>13</v>
      </c>
    </row>
    <row r="9516" spans="1:5" x14ac:dyDescent="0.25">
      <c r="A9516" s="5">
        <f>9508</f>
      </c>
      <c r="B9516" s="5" t="s">
        <v>9519</v>
      </c>
      <c r="C9516" s="5" t="s">
        <v>11</v>
      </c>
      <c r="D9516" s="5" t="s">
        <v>12</v>
      </c>
      <c r="E9516" s="5" t="s">
        <v>13</v>
      </c>
    </row>
    <row r="9517" spans="1:5" x14ac:dyDescent="0.25">
      <c r="A9517" s="5">
        <f>9509</f>
      </c>
      <c r="B9517" s="5" t="s">
        <v>9520</v>
      </c>
      <c r="C9517" s="5" t="s">
        <v>11</v>
      </c>
      <c r="D9517" s="5" t="s">
        <v>12</v>
      </c>
      <c r="E9517" s="5" t="s">
        <v>13</v>
      </c>
    </row>
    <row r="9518" spans="1:5" x14ac:dyDescent="0.25">
      <c r="A9518" s="5">
        <f>9510</f>
      </c>
      <c r="B9518" s="5" t="s">
        <v>9521</v>
      </c>
      <c r="C9518" s="5" t="s">
        <v>11</v>
      </c>
      <c r="D9518" s="5" t="s">
        <v>12</v>
      </c>
      <c r="E9518" s="5" t="s">
        <v>13</v>
      </c>
    </row>
    <row r="9519" spans="1:5" x14ac:dyDescent="0.25">
      <c r="A9519" s="5">
        <f>9511</f>
      </c>
      <c r="B9519" s="5" t="s">
        <v>9522</v>
      </c>
      <c r="C9519" s="5" t="s">
        <v>11</v>
      </c>
      <c r="D9519" s="5" t="s">
        <v>12</v>
      </c>
      <c r="E9519" s="5" t="s">
        <v>13</v>
      </c>
    </row>
    <row r="9520" spans="1:5" x14ac:dyDescent="0.25">
      <c r="A9520" s="5">
        <f>9512</f>
      </c>
      <c r="B9520" s="5" t="s">
        <v>9523</v>
      </c>
      <c r="C9520" s="5" t="s">
        <v>11</v>
      </c>
      <c r="D9520" s="5" t="s">
        <v>12</v>
      </c>
      <c r="E9520" s="5" t="s">
        <v>13</v>
      </c>
    </row>
    <row r="9521" spans="1:5" x14ac:dyDescent="0.25">
      <c r="A9521" s="5">
        <f>9513</f>
      </c>
      <c r="B9521" s="5" t="s">
        <v>9524</v>
      </c>
      <c r="C9521" s="5" t="s">
        <v>11</v>
      </c>
      <c r="D9521" s="5" t="s">
        <v>12</v>
      </c>
      <c r="E9521" s="5" t="s">
        <v>13</v>
      </c>
    </row>
    <row r="9522" spans="1:5" x14ac:dyDescent="0.25">
      <c r="A9522" s="5">
        <f>9514</f>
      </c>
      <c r="B9522" s="5" t="s">
        <v>9525</v>
      </c>
      <c r="C9522" s="5" t="s">
        <v>11</v>
      </c>
      <c r="D9522" s="5" t="s">
        <v>12</v>
      </c>
      <c r="E9522" s="5" t="s">
        <v>13</v>
      </c>
    </row>
    <row r="9523" spans="1:5" x14ac:dyDescent="0.25">
      <c r="A9523" s="5">
        <f>9515</f>
      </c>
      <c r="B9523" s="5" t="s">
        <v>9526</v>
      </c>
      <c r="C9523" s="5" t="s">
        <v>11</v>
      </c>
      <c r="D9523" s="5" t="s">
        <v>12</v>
      </c>
      <c r="E9523" s="5" t="s">
        <v>13</v>
      </c>
    </row>
    <row r="9524" spans="1:5" x14ac:dyDescent="0.25">
      <c r="A9524" s="5">
        <f>9516</f>
      </c>
      <c r="B9524" s="5" t="s">
        <v>9527</v>
      </c>
      <c r="C9524" s="5" t="s">
        <v>11</v>
      </c>
      <c r="D9524" s="5" t="s">
        <v>12</v>
      </c>
      <c r="E9524" s="5" t="s">
        <v>13</v>
      </c>
    </row>
    <row r="9525" spans="1:5" x14ac:dyDescent="0.25">
      <c r="A9525" s="5">
        <f>9517</f>
      </c>
      <c r="B9525" s="5" t="s">
        <v>9528</v>
      </c>
      <c r="C9525" s="5" t="s">
        <v>11</v>
      </c>
      <c r="D9525" s="5" t="s">
        <v>12</v>
      </c>
      <c r="E9525" s="5" t="s">
        <v>13</v>
      </c>
    </row>
    <row r="9526" spans="1:5" x14ac:dyDescent="0.25">
      <c r="A9526" s="5">
        <f>9518</f>
      </c>
      <c r="B9526" s="5" t="s">
        <v>9529</v>
      </c>
      <c r="C9526" s="5" t="s">
        <v>11</v>
      </c>
      <c r="D9526" s="5" t="s">
        <v>12</v>
      </c>
      <c r="E9526" s="5" t="s">
        <v>13</v>
      </c>
    </row>
    <row r="9527" spans="1:5" x14ac:dyDescent="0.25">
      <c r="A9527" s="5">
        <f>9519</f>
      </c>
      <c r="B9527" s="5" t="s">
        <v>9530</v>
      </c>
      <c r="C9527" s="5" t="s">
        <v>11</v>
      </c>
      <c r="D9527" s="5" t="s">
        <v>12</v>
      </c>
      <c r="E9527" s="5" t="s">
        <v>13</v>
      </c>
    </row>
    <row r="9528" spans="1:5" x14ac:dyDescent="0.25">
      <c r="A9528" s="5">
        <f>9520</f>
      </c>
      <c r="B9528" s="5" t="s">
        <v>9531</v>
      </c>
      <c r="C9528" s="5" t="s">
        <v>11</v>
      </c>
      <c r="D9528" s="5" t="s">
        <v>12</v>
      </c>
      <c r="E9528" s="5" t="s">
        <v>13</v>
      </c>
    </row>
    <row r="9529" spans="1:5" x14ac:dyDescent="0.25">
      <c r="A9529" s="5">
        <f>9521</f>
      </c>
      <c r="B9529" s="5" t="s">
        <v>9532</v>
      </c>
      <c r="C9529" s="5" t="s">
        <v>11</v>
      </c>
      <c r="D9529" s="5" t="s">
        <v>12</v>
      </c>
      <c r="E9529" s="5" t="s">
        <v>13</v>
      </c>
    </row>
    <row r="9530" spans="1:5" x14ac:dyDescent="0.25">
      <c r="A9530" s="5">
        <f>9522</f>
      </c>
      <c r="B9530" s="5" t="s">
        <v>9533</v>
      </c>
      <c r="C9530" s="5" t="s">
        <v>11</v>
      </c>
      <c r="D9530" s="5" t="s">
        <v>12</v>
      </c>
      <c r="E9530" s="5" t="s">
        <v>13</v>
      </c>
    </row>
    <row r="9531" spans="1:5" x14ac:dyDescent="0.25">
      <c r="A9531" s="5">
        <f>9523</f>
      </c>
      <c r="B9531" s="5" t="s">
        <v>9534</v>
      </c>
      <c r="C9531" s="5" t="s">
        <v>11</v>
      </c>
      <c r="D9531" s="5" t="s">
        <v>12</v>
      </c>
      <c r="E9531" s="5" t="s">
        <v>13</v>
      </c>
    </row>
    <row r="9532" spans="1:5" x14ac:dyDescent="0.25">
      <c r="A9532" s="5">
        <f>9524</f>
      </c>
      <c r="B9532" s="5" t="s">
        <v>9535</v>
      </c>
      <c r="C9532" s="5" t="s">
        <v>11</v>
      </c>
      <c r="D9532" s="5" t="s">
        <v>12</v>
      </c>
      <c r="E9532" s="5" t="s">
        <v>13</v>
      </c>
    </row>
    <row r="9533" spans="1:5" x14ac:dyDescent="0.25">
      <c r="A9533" s="5">
        <f>9525</f>
      </c>
      <c r="B9533" s="5" t="s">
        <v>9536</v>
      </c>
      <c r="C9533" s="5" t="s">
        <v>11</v>
      </c>
      <c r="D9533" s="5" t="s">
        <v>12</v>
      </c>
      <c r="E9533" s="5" t="s">
        <v>13</v>
      </c>
    </row>
    <row r="9534" spans="1:5" x14ac:dyDescent="0.25">
      <c r="A9534" s="5">
        <f>9526</f>
      </c>
      <c r="B9534" s="5" t="s">
        <v>9537</v>
      </c>
      <c r="C9534" s="5" t="s">
        <v>11</v>
      </c>
      <c r="D9534" s="5" t="s">
        <v>12</v>
      </c>
      <c r="E9534" s="5" t="s">
        <v>13</v>
      </c>
    </row>
    <row r="9535" spans="1:5" x14ac:dyDescent="0.25">
      <c r="A9535" s="5">
        <f>9527</f>
      </c>
      <c r="B9535" s="5" t="s">
        <v>9538</v>
      </c>
      <c r="C9535" s="5" t="s">
        <v>11</v>
      </c>
      <c r="D9535" s="5" t="s">
        <v>12</v>
      </c>
      <c r="E9535" s="5" t="s">
        <v>13</v>
      </c>
    </row>
    <row r="9536" spans="1:5" x14ac:dyDescent="0.25">
      <c r="A9536" s="5">
        <f>9528</f>
      </c>
      <c r="B9536" s="5" t="s">
        <v>9539</v>
      </c>
      <c r="C9536" s="5" t="s">
        <v>11</v>
      </c>
      <c r="D9536" s="5" t="s">
        <v>12</v>
      </c>
      <c r="E9536" s="5" t="s">
        <v>13</v>
      </c>
    </row>
    <row r="9537" spans="1:5" x14ac:dyDescent="0.25">
      <c r="A9537" s="5">
        <f>9529</f>
      </c>
      <c r="B9537" s="5" t="s">
        <v>9540</v>
      </c>
      <c r="C9537" s="5" t="s">
        <v>11</v>
      </c>
      <c r="D9537" s="5" t="s">
        <v>12</v>
      </c>
      <c r="E9537" s="5" t="s">
        <v>13</v>
      </c>
    </row>
    <row r="9538" spans="1:5" x14ac:dyDescent="0.25">
      <c r="A9538" s="5">
        <f>9530</f>
      </c>
      <c r="B9538" s="5" t="s">
        <v>9541</v>
      </c>
      <c r="C9538" s="5" t="s">
        <v>11</v>
      </c>
      <c r="D9538" s="5" t="s">
        <v>12</v>
      </c>
      <c r="E9538" s="5" t="s">
        <v>13</v>
      </c>
    </row>
    <row r="9539" spans="1:5" x14ac:dyDescent="0.25">
      <c r="A9539" s="5">
        <f>9531</f>
      </c>
      <c r="B9539" s="5" t="s">
        <v>9542</v>
      </c>
      <c r="C9539" s="5" t="s">
        <v>11</v>
      </c>
      <c r="D9539" s="5" t="s">
        <v>12</v>
      </c>
      <c r="E9539" s="5" t="s">
        <v>13</v>
      </c>
    </row>
    <row r="9540" spans="1:5" x14ac:dyDescent="0.25">
      <c r="A9540" s="5">
        <f>9532</f>
      </c>
      <c r="B9540" s="5" t="s">
        <v>9543</v>
      </c>
      <c r="C9540" s="5" t="s">
        <v>11</v>
      </c>
      <c r="D9540" s="5" t="s">
        <v>12</v>
      </c>
      <c r="E9540" s="5" t="s">
        <v>13</v>
      </c>
    </row>
    <row r="9541" spans="1:5" x14ac:dyDescent="0.25">
      <c r="A9541" s="5">
        <f>9533</f>
      </c>
      <c r="B9541" s="5" t="s">
        <v>9544</v>
      </c>
      <c r="C9541" s="5" t="s">
        <v>11</v>
      </c>
      <c r="D9541" s="5" t="s">
        <v>12</v>
      </c>
      <c r="E9541" s="5" t="s">
        <v>13</v>
      </c>
    </row>
    <row r="9542" spans="1:5" x14ac:dyDescent="0.25">
      <c r="A9542" s="5">
        <f>9534</f>
      </c>
      <c r="B9542" s="5" t="s">
        <v>9545</v>
      </c>
      <c r="C9542" s="5" t="s">
        <v>11</v>
      </c>
      <c r="D9542" s="5" t="s">
        <v>12</v>
      </c>
      <c r="E9542" s="5" t="s">
        <v>13</v>
      </c>
    </row>
    <row r="9543" spans="1:5" x14ac:dyDescent="0.25">
      <c r="A9543" s="5">
        <f>9535</f>
      </c>
      <c r="B9543" s="5" t="s">
        <v>9546</v>
      </c>
      <c r="C9543" s="5" t="s">
        <v>11</v>
      </c>
      <c r="D9543" s="5" t="s">
        <v>12</v>
      </c>
      <c r="E9543" s="5" t="s">
        <v>13</v>
      </c>
    </row>
    <row r="9544" spans="1:5" x14ac:dyDescent="0.25">
      <c r="A9544" s="5">
        <f>9536</f>
      </c>
      <c r="B9544" s="5" t="s">
        <v>9547</v>
      </c>
      <c r="C9544" s="5" t="s">
        <v>11</v>
      </c>
      <c r="D9544" s="5" t="s">
        <v>12</v>
      </c>
      <c r="E9544" s="5" t="s">
        <v>13</v>
      </c>
    </row>
    <row r="9545" spans="1:5" x14ac:dyDescent="0.25">
      <c r="A9545" s="5">
        <f>9537</f>
      </c>
      <c r="B9545" s="5" t="s">
        <v>9548</v>
      </c>
      <c r="C9545" s="5" t="s">
        <v>11</v>
      </c>
      <c r="D9545" s="5" t="s">
        <v>12</v>
      </c>
      <c r="E9545" s="5" t="s">
        <v>13</v>
      </c>
    </row>
    <row r="9546" spans="1:5" x14ac:dyDescent="0.25">
      <c r="A9546" s="5">
        <f>9538</f>
      </c>
      <c r="B9546" s="5" t="s">
        <v>9549</v>
      </c>
      <c r="C9546" s="5" t="s">
        <v>11</v>
      </c>
      <c r="D9546" s="5" t="s">
        <v>12</v>
      </c>
      <c r="E9546" s="5" t="s">
        <v>13</v>
      </c>
    </row>
    <row r="9547" spans="1:5" x14ac:dyDescent="0.25">
      <c r="A9547" s="5">
        <f>9539</f>
      </c>
      <c r="B9547" s="5" t="s">
        <v>9550</v>
      </c>
      <c r="C9547" s="5" t="s">
        <v>11</v>
      </c>
      <c r="D9547" s="5" t="s">
        <v>12</v>
      </c>
      <c r="E9547" s="5" t="s">
        <v>13</v>
      </c>
    </row>
    <row r="9548" spans="1:5" x14ac:dyDescent="0.25">
      <c r="A9548" s="5">
        <f>9540</f>
      </c>
      <c r="B9548" s="5" t="s">
        <v>9551</v>
      </c>
      <c r="C9548" s="5" t="s">
        <v>11</v>
      </c>
      <c r="D9548" s="5" t="s">
        <v>12</v>
      </c>
      <c r="E9548" s="5" t="s">
        <v>13</v>
      </c>
    </row>
    <row r="9549" spans="1:5" x14ac:dyDescent="0.25">
      <c r="A9549" s="5">
        <f>9541</f>
      </c>
      <c r="B9549" s="5" t="s">
        <v>9552</v>
      </c>
      <c r="C9549" s="5" t="s">
        <v>11</v>
      </c>
      <c r="D9549" s="5" t="s">
        <v>12</v>
      </c>
      <c r="E9549" s="5" t="s">
        <v>13</v>
      </c>
    </row>
    <row r="9550" spans="1:5" x14ac:dyDescent="0.25">
      <c r="A9550" s="5">
        <f>9542</f>
      </c>
      <c r="B9550" s="5" t="s">
        <v>9553</v>
      </c>
      <c r="C9550" s="5" t="s">
        <v>11</v>
      </c>
      <c r="D9550" s="5" t="s">
        <v>12</v>
      </c>
      <c r="E9550" s="5" t="s">
        <v>13</v>
      </c>
    </row>
    <row r="9551" spans="1:5" x14ac:dyDescent="0.25">
      <c r="A9551" s="5">
        <f>9543</f>
      </c>
      <c r="B9551" s="5" t="s">
        <v>9554</v>
      </c>
      <c r="C9551" s="5" t="s">
        <v>11</v>
      </c>
      <c r="D9551" s="5" t="s">
        <v>12</v>
      </c>
      <c r="E9551" s="5" t="s">
        <v>13</v>
      </c>
    </row>
    <row r="9552" spans="1:5" x14ac:dyDescent="0.25">
      <c r="A9552" s="5">
        <f>9544</f>
      </c>
      <c r="B9552" s="5" t="s">
        <v>9555</v>
      </c>
      <c r="C9552" s="5" t="s">
        <v>11</v>
      </c>
      <c r="D9552" s="5" t="s">
        <v>12</v>
      </c>
      <c r="E9552" s="5" t="s">
        <v>13</v>
      </c>
    </row>
    <row r="9553" spans="1:5" x14ac:dyDescent="0.25">
      <c r="A9553" s="5">
        <f>9545</f>
      </c>
      <c r="B9553" s="5" t="s">
        <v>9556</v>
      </c>
      <c r="C9553" s="5" t="s">
        <v>11</v>
      </c>
      <c r="D9553" s="5" t="s">
        <v>12</v>
      </c>
      <c r="E9553" s="5" t="s">
        <v>13</v>
      </c>
    </row>
    <row r="9554" spans="1:5" x14ac:dyDescent="0.25">
      <c r="A9554" s="5">
        <f>9546</f>
      </c>
      <c r="B9554" s="5" t="s">
        <v>9557</v>
      </c>
      <c r="C9554" s="5" t="s">
        <v>11</v>
      </c>
      <c r="D9554" s="5" t="s">
        <v>12</v>
      </c>
      <c r="E9554" s="5" t="s">
        <v>13</v>
      </c>
    </row>
    <row r="9555" spans="1:5" x14ac:dyDescent="0.25">
      <c r="A9555" s="5">
        <f>9547</f>
      </c>
      <c r="B9555" s="5" t="s">
        <v>9558</v>
      </c>
      <c r="C9555" s="5" t="s">
        <v>11</v>
      </c>
      <c r="D9555" s="5" t="s">
        <v>12</v>
      </c>
      <c r="E9555" s="5" t="s">
        <v>13</v>
      </c>
    </row>
    <row r="9556" spans="1:5" x14ac:dyDescent="0.25">
      <c r="A9556" s="5">
        <f>9548</f>
      </c>
      <c r="B9556" s="5" t="s">
        <v>9559</v>
      </c>
      <c r="C9556" s="5" t="s">
        <v>11</v>
      </c>
      <c r="D9556" s="5" t="s">
        <v>12</v>
      </c>
      <c r="E9556" s="5" t="s">
        <v>13</v>
      </c>
    </row>
    <row r="9557" spans="1:5" x14ac:dyDescent="0.25">
      <c r="A9557" s="5">
        <f>9549</f>
      </c>
      <c r="B9557" s="5" t="s">
        <v>9560</v>
      </c>
      <c r="C9557" s="5" t="s">
        <v>11</v>
      </c>
      <c r="D9557" s="5" t="s">
        <v>12</v>
      </c>
      <c r="E9557" s="5" t="s">
        <v>13</v>
      </c>
    </row>
    <row r="9558" spans="1:5" x14ac:dyDescent="0.25">
      <c r="A9558" s="5">
        <f>9550</f>
      </c>
      <c r="B9558" s="5" t="s">
        <v>9561</v>
      </c>
      <c r="C9558" s="5" t="s">
        <v>11</v>
      </c>
      <c r="D9558" s="5" t="s">
        <v>12</v>
      </c>
      <c r="E9558" s="5" t="s">
        <v>13</v>
      </c>
    </row>
    <row r="9559" spans="1:5" x14ac:dyDescent="0.25">
      <c r="A9559" s="5">
        <f>9551</f>
      </c>
      <c r="B9559" s="5" t="s">
        <v>9562</v>
      </c>
      <c r="C9559" s="5" t="s">
        <v>11</v>
      </c>
      <c r="D9559" s="5" t="s">
        <v>12</v>
      </c>
      <c r="E9559" s="5" t="s">
        <v>13</v>
      </c>
    </row>
    <row r="9560" spans="1:5" x14ac:dyDescent="0.25">
      <c r="A9560" s="5">
        <f>9552</f>
      </c>
      <c r="B9560" s="5" t="s">
        <v>9563</v>
      </c>
      <c r="C9560" s="5" t="s">
        <v>11</v>
      </c>
      <c r="D9560" s="5" t="s">
        <v>12</v>
      </c>
      <c r="E9560" s="5" t="s">
        <v>13</v>
      </c>
    </row>
    <row r="9561" spans="1:5" x14ac:dyDescent="0.25">
      <c r="A9561" s="5">
        <f>9553</f>
      </c>
      <c r="B9561" s="5" t="s">
        <v>9564</v>
      </c>
      <c r="C9561" s="5" t="s">
        <v>11</v>
      </c>
      <c r="D9561" s="5" t="s">
        <v>12</v>
      </c>
      <c r="E9561" s="5" t="s">
        <v>13</v>
      </c>
    </row>
    <row r="9562" spans="1:5" x14ac:dyDescent="0.25">
      <c r="A9562" s="5">
        <f>9554</f>
      </c>
      <c r="B9562" s="5" t="s">
        <v>9565</v>
      </c>
      <c r="C9562" s="5" t="s">
        <v>11</v>
      </c>
      <c r="D9562" s="5" t="s">
        <v>12</v>
      </c>
      <c r="E9562" s="5" t="s">
        <v>13</v>
      </c>
    </row>
    <row r="9563" spans="1:5" x14ac:dyDescent="0.25">
      <c r="A9563" s="5">
        <f>9555</f>
      </c>
      <c r="B9563" s="5" t="s">
        <v>9566</v>
      </c>
      <c r="C9563" s="5" t="s">
        <v>11</v>
      </c>
      <c r="D9563" s="5" t="s">
        <v>12</v>
      </c>
      <c r="E9563" s="5" t="s">
        <v>13</v>
      </c>
    </row>
    <row r="9564" spans="1:5" x14ac:dyDescent="0.25">
      <c r="A9564" s="5">
        <f>9556</f>
      </c>
      <c r="B9564" s="5" t="s">
        <v>9567</v>
      </c>
      <c r="C9564" s="5" t="s">
        <v>11</v>
      </c>
      <c r="D9564" s="5" t="s">
        <v>12</v>
      </c>
      <c r="E9564" s="5" t="s">
        <v>13</v>
      </c>
    </row>
    <row r="9565" spans="1:5" x14ac:dyDescent="0.25">
      <c r="A9565" s="5">
        <f>9557</f>
      </c>
      <c r="B9565" s="5" t="s">
        <v>9568</v>
      </c>
      <c r="C9565" s="5" t="s">
        <v>11</v>
      </c>
      <c r="D9565" s="5" t="s">
        <v>12</v>
      </c>
      <c r="E9565" s="5" t="s">
        <v>13</v>
      </c>
    </row>
    <row r="9566" spans="1:5" x14ac:dyDescent="0.25">
      <c r="A9566" s="5">
        <f>9558</f>
      </c>
      <c r="B9566" s="5" t="s">
        <v>9569</v>
      </c>
      <c r="C9566" s="5" t="s">
        <v>11</v>
      </c>
      <c r="D9566" s="5" t="s">
        <v>12</v>
      </c>
      <c r="E9566" s="5" t="s">
        <v>13</v>
      </c>
    </row>
    <row r="9567" spans="1:5" x14ac:dyDescent="0.25">
      <c r="A9567" s="5">
        <f>9559</f>
      </c>
      <c r="B9567" s="5" t="s">
        <v>9570</v>
      </c>
      <c r="C9567" s="5" t="s">
        <v>11</v>
      </c>
      <c r="D9567" s="5" t="s">
        <v>12</v>
      </c>
      <c r="E9567" s="5" t="s">
        <v>13</v>
      </c>
    </row>
    <row r="9568" spans="1:5" x14ac:dyDescent="0.25">
      <c r="A9568" s="5">
        <f>9560</f>
      </c>
      <c r="B9568" s="5" t="s">
        <v>9571</v>
      </c>
      <c r="C9568" s="5" t="s">
        <v>11</v>
      </c>
      <c r="D9568" s="5" t="s">
        <v>12</v>
      </c>
      <c r="E9568" s="5" t="s">
        <v>13</v>
      </c>
    </row>
    <row r="9569" spans="1:5" x14ac:dyDescent="0.25">
      <c r="A9569" s="5">
        <f>9561</f>
      </c>
      <c r="B9569" s="5" t="s">
        <v>9572</v>
      </c>
      <c r="C9569" s="5" t="s">
        <v>11</v>
      </c>
      <c r="D9569" s="5" t="s">
        <v>12</v>
      </c>
      <c r="E9569" s="5" t="s">
        <v>13</v>
      </c>
    </row>
    <row r="9570" spans="1:5" x14ac:dyDescent="0.25">
      <c r="A9570" s="5">
        <f>9562</f>
      </c>
      <c r="B9570" s="5" t="s">
        <v>9573</v>
      </c>
      <c r="C9570" s="5" t="s">
        <v>11</v>
      </c>
      <c r="D9570" s="5" t="s">
        <v>12</v>
      </c>
      <c r="E9570" s="5" t="s">
        <v>13</v>
      </c>
    </row>
    <row r="9571" spans="1:5" x14ac:dyDescent="0.25">
      <c r="A9571" s="5">
        <f>9563</f>
      </c>
      <c r="B9571" s="5" t="s">
        <v>9574</v>
      </c>
      <c r="C9571" s="5" t="s">
        <v>11</v>
      </c>
      <c r="D9571" s="5" t="s">
        <v>12</v>
      </c>
      <c r="E9571" s="5" t="s">
        <v>13</v>
      </c>
    </row>
    <row r="9572" spans="1:5" x14ac:dyDescent="0.25">
      <c r="A9572" s="5">
        <f>9564</f>
      </c>
      <c r="B9572" s="5" t="s">
        <v>9575</v>
      </c>
      <c r="C9572" s="5" t="s">
        <v>11</v>
      </c>
      <c r="D9572" s="5" t="s">
        <v>12</v>
      </c>
      <c r="E9572" s="5" t="s">
        <v>13</v>
      </c>
    </row>
    <row r="9573" spans="1:5" x14ac:dyDescent="0.25">
      <c r="A9573" s="5">
        <f>9565</f>
      </c>
      <c r="B9573" s="5" t="s">
        <v>9576</v>
      </c>
      <c r="C9573" s="5" t="s">
        <v>11</v>
      </c>
      <c r="D9573" s="5" t="s">
        <v>12</v>
      </c>
      <c r="E9573" s="5" t="s">
        <v>13</v>
      </c>
    </row>
    <row r="9574" spans="1:5" x14ac:dyDescent="0.25">
      <c r="A9574" s="5">
        <f>9566</f>
      </c>
      <c r="B9574" s="5" t="s">
        <v>9577</v>
      </c>
      <c r="C9574" s="5" t="s">
        <v>11</v>
      </c>
      <c r="D9574" s="5" t="s">
        <v>12</v>
      </c>
      <c r="E9574" s="5" t="s">
        <v>13</v>
      </c>
    </row>
    <row r="9575" spans="1:5" x14ac:dyDescent="0.25">
      <c r="A9575" s="5">
        <f>9567</f>
      </c>
      <c r="B9575" s="5" t="s">
        <v>9578</v>
      </c>
      <c r="C9575" s="5" t="s">
        <v>11</v>
      </c>
      <c r="D9575" s="5" t="s">
        <v>12</v>
      </c>
      <c r="E9575" s="5" t="s">
        <v>13</v>
      </c>
    </row>
    <row r="9576" spans="1:5" x14ac:dyDescent="0.25">
      <c r="A9576" s="5">
        <f>9568</f>
      </c>
      <c r="B9576" s="5" t="s">
        <v>9579</v>
      </c>
      <c r="C9576" s="5" t="s">
        <v>11</v>
      </c>
      <c r="D9576" s="5" t="s">
        <v>12</v>
      </c>
      <c r="E9576" s="5" t="s">
        <v>13</v>
      </c>
    </row>
    <row r="9577" spans="1:5" x14ac:dyDescent="0.25">
      <c r="A9577" s="5">
        <f>9569</f>
      </c>
      <c r="B9577" s="5" t="s">
        <v>9580</v>
      </c>
      <c r="C9577" s="5" t="s">
        <v>11</v>
      </c>
      <c r="D9577" s="5" t="s">
        <v>12</v>
      </c>
      <c r="E9577" s="5" t="s">
        <v>13</v>
      </c>
    </row>
    <row r="9578" spans="1:5" x14ac:dyDescent="0.25">
      <c r="A9578" s="5">
        <f>9570</f>
      </c>
      <c r="B9578" s="5" t="s">
        <v>9581</v>
      </c>
      <c r="C9578" s="5" t="s">
        <v>11</v>
      </c>
      <c r="D9578" s="5" t="s">
        <v>12</v>
      </c>
      <c r="E9578" s="5" t="s">
        <v>13</v>
      </c>
    </row>
    <row r="9579" spans="1:5" x14ac:dyDescent="0.25">
      <c r="A9579" s="5">
        <f>9571</f>
      </c>
      <c r="B9579" s="5" t="s">
        <v>9582</v>
      </c>
      <c r="C9579" s="5" t="s">
        <v>11</v>
      </c>
      <c r="D9579" s="5" t="s">
        <v>12</v>
      </c>
      <c r="E9579" s="5" t="s">
        <v>13</v>
      </c>
    </row>
    <row r="9580" spans="1:5" x14ac:dyDescent="0.25">
      <c r="A9580" s="5">
        <f>9572</f>
      </c>
      <c r="B9580" s="5" t="s">
        <v>9583</v>
      </c>
      <c r="C9580" s="5" t="s">
        <v>11</v>
      </c>
      <c r="D9580" s="5" t="s">
        <v>12</v>
      </c>
      <c r="E9580" s="5" t="s">
        <v>13</v>
      </c>
    </row>
    <row r="9581" spans="1:5" x14ac:dyDescent="0.25">
      <c r="A9581" s="5">
        <f>9573</f>
      </c>
      <c r="B9581" s="5" t="s">
        <v>9584</v>
      </c>
      <c r="C9581" s="5" t="s">
        <v>11</v>
      </c>
      <c r="D9581" s="5" t="s">
        <v>12</v>
      </c>
      <c r="E9581" s="5" t="s">
        <v>13</v>
      </c>
    </row>
    <row r="9582" spans="1:5" x14ac:dyDescent="0.25">
      <c r="A9582" s="5">
        <f>9574</f>
      </c>
      <c r="B9582" s="5" t="s">
        <v>9585</v>
      </c>
      <c r="C9582" s="5" t="s">
        <v>11</v>
      </c>
      <c r="D9582" s="5" t="s">
        <v>12</v>
      </c>
      <c r="E9582" s="5" t="s">
        <v>13</v>
      </c>
    </row>
    <row r="9583" spans="1:5" x14ac:dyDescent="0.25">
      <c r="A9583" s="5">
        <f>9575</f>
      </c>
      <c r="B9583" s="5" t="s">
        <v>9586</v>
      </c>
      <c r="C9583" s="5" t="s">
        <v>11</v>
      </c>
      <c r="D9583" s="5" t="s">
        <v>12</v>
      </c>
      <c r="E9583" s="5" t="s">
        <v>13</v>
      </c>
    </row>
    <row r="9584" spans="1:5" x14ac:dyDescent="0.25">
      <c r="A9584" s="5">
        <f>9576</f>
      </c>
      <c r="B9584" s="5" t="s">
        <v>9587</v>
      </c>
      <c r="C9584" s="5" t="s">
        <v>11</v>
      </c>
      <c r="D9584" s="5" t="s">
        <v>12</v>
      </c>
      <c r="E9584" s="5" t="s">
        <v>13</v>
      </c>
    </row>
    <row r="9585" spans="1:5" x14ac:dyDescent="0.25">
      <c r="A9585" s="5">
        <f>9577</f>
      </c>
      <c r="B9585" s="5" t="s">
        <v>9588</v>
      </c>
      <c r="C9585" s="5" t="s">
        <v>11</v>
      </c>
      <c r="D9585" s="5" t="s">
        <v>12</v>
      </c>
      <c r="E9585" s="5" t="s">
        <v>13</v>
      </c>
    </row>
    <row r="9586" spans="1:5" x14ac:dyDescent="0.25">
      <c r="A9586" s="5">
        <f>9578</f>
      </c>
      <c r="B9586" s="5" t="s">
        <v>9589</v>
      </c>
      <c r="C9586" s="5" t="s">
        <v>11</v>
      </c>
      <c r="D9586" s="5" t="s">
        <v>12</v>
      </c>
      <c r="E9586" s="5" t="s">
        <v>13</v>
      </c>
    </row>
    <row r="9587" spans="1:5" x14ac:dyDescent="0.25">
      <c r="A9587" s="5">
        <f>9579</f>
      </c>
      <c r="B9587" s="5" t="s">
        <v>9590</v>
      </c>
      <c r="C9587" s="5" t="s">
        <v>11</v>
      </c>
      <c r="D9587" s="5" t="s">
        <v>12</v>
      </c>
      <c r="E9587" s="5" t="s">
        <v>13</v>
      </c>
    </row>
    <row r="9588" spans="1:5" x14ac:dyDescent="0.25">
      <c r="A9588" s="5">
        <f>9580</f>
      </c>
      <c r="B9588" s="5" t="s">
        <v>9591</v>
      </c>
      <c r="C9588" s="5" t="s">
        <v>11</v>
      </c>
      <c r="D9588" s="5" t="s">
        <v>12</v>
      </c>
      <c r="E9588" s="5" t="s">
        <v>13</v>
      </c>
    </row>
    <row r="9589" spans="1:5" x14ac:dyDescent="0.25">
      <c r="A9589" s="5">
        <f>9581</f>
      </c>
      <c r="B9589" s="5" t="s">
        <v>9592</v>
      </c>
      <c r="C9589" s="5" t="s">
        <v>11</v>
      </c>
      <c r="D9589" s="5" t="s">
        <v>12</v>
      </c>
      <c r="E9589" s="5" t="s">
        <v>13</v>
      </c>
    </row>
    <row r="9590" spans="1:5" x14ac:dyDescent="0.25">
      <c r="A9590" s="5">
        <f>9582</f>
      </c>
      <c r="B9590" s="5" t="s">
        <v>9593</v>
      </c>
      <c r="C9590" s="5" t="s">
        <v>11</v>
      </c>
      <c r="D9590" s="5" t="s">
        <v>12</v>
      </c>
      <c r="E9590" s="5" t="s">
        <v>13</v>
      </c>
    </row>
    <row r="9591" spans="1:5" x14ac:dyDescent="0.25">
      <c r="A9591" s="5">
        <f>9583</f>
      </c>
      <c r="B9591" s="5" t="s">
        <v>9594</v>
      </c>
      <c r="C9591" s="5" t="s">
        <v>11</v>
      </c>
      <c r="D9591" s="5" t="s">
        <v>12</v>
      </c>
      <c r="E9591" s="5" t="s">
        <v>13</v>
      </c>
    </row>
    <row r="9592" spans="1:5" x14ac:dyDescent="0.25">
      <c r="A9592" s="5">
        <f>9584</f>
      </c>
      <c r="B9592" s="5" t="s">
        <v>9595</v>
      </c>
      <c r="C9592" s="5" t="s">
        <v>11</v>
      </c>
      <c r="D9592" s="5" t="s">
        <v>12</v>
      </c>
      <c r="E9592" s="5" t="s">
        <v>13</v>
      </c>
    </row>
    <row r="9593" spans="1:5" x14ac:dyDescent="0.25">
      <c r="A9593" s="5">
        <f>9585</f>
      </c>
      <c r="B9593" s="5" t="s">
        <v>9596</v>
      </c>
      <c r="C9593" s="5" t="s">
        <v>11</v>
      </c>
      <c r="D9593" s="5" t="s">
        <v>12</v>
      </c>
      <c r="E9593" s="5" t="s">
        <v>13</v>
      </c>
    </row>
    <row r="9594" spans="1:5" x14ac:dyDescent="0.25">
      <c r="A9594" s="5">
        <f>9586</f>
      </c>
      <c r="B9594" s="5" t="s">
        <v>9597</v>
      </c>
      <c r="C9594" s="5" t="s">
        <v>11</v>
      </c>
      <c r="D9594" s="5" t="s">
        <v>12</v>
      </c>
      <c r="E9594" s="5" t="s">
        <v>13</v>
      </c>
    </row>
    <row r="9595" spans="1:5" x14ac:dyDescent="0.25">
      <c r="A9595" s="5">
        <f>9587</f>
      </c>
      <c r="B9595" s="5" t="s">
        <v>9598</v>
      </c>
      <c r="C9595" s="5" t="s">
        <v>11</v>
      </c>
      <c r="D9595" s="5" t="s">
        <v>12</v>
      </c>
      <c r="E9595" s="5" t="s">
        <v>13</v>
      </c>
    </row>
    <row r="9596" spans="1:5" x14ac:dyDescent="0.25">
      <c r="A9596" s="5">
        <f>9588</f>
      </c>
      <c r="B9596" s="5" t="s">
        <v>9599</v>
      </c>
      <c r="C9596" s="5" t="s">
        <v>11</v>
      </c>
      <c r="D9596" s="5" t="s">
        <v>12</v>
      </c>
      <c r="E9596" s="5" t="s">
        <v>13</v>
      </c>
    </row>
    <row r="9597" spans="1:5" x14ac:dyDescent="0.25">
      <c r="A9597" s="5">
        <f>9589</f>
      </c>
      <c r="B9597" s="5" t="s">
        <v>9600</v>
      </c>
      <c r="C9597" s="5" t="s">
        <v>11</v>
      </c>
      <c r="D9597" s="5" t="s">
        <v>12</v>
      </c>
      <c r="E9597" s="5" t="s">
        <v>13</v>
      </c>
    </row>
    <row r="9598" spans="1:5" x14ac:dyDescent="0.25">
      <c r="A9598" s="5">
        <f>9590</f>
      </c>
      <c r="B9598" s="5" t="s">
        <v>9601</v>
      </c>
      <c r="C9598" s="5" t="s">
        <v>11</v>
      </c>
      <c r="D9598" s="5" t="s">
        <v>12</v>
      </c>
      <c r="E9598" s="5" t="s">
        <v>13</v>
      </c>
    </row>
    <row r="9599" spans="1:5" x14ac:dyDescent="0.25">
      <c r="A9599" s="5">
        <f>9591</f>
      </c>
      <c r="B9599" s="5" t="s">
        <v>9602</v>
      </c>
      <c r="C9599" s="5" t="s">
        <v>11</v>
      </c>
      <c r="D9599" s="5" t="s">
        <v>12</v>
      </c>
      <c r="E9599" s="5" t="s">
        <v>13</v>
      </c>
    </row>
    <row r="9600" spans="1:5" x14ac:dyDescent="0.25">
      <c r="A9600" s="5">
        <f>9592</f>
      </c>
      <c r="B9600" s="5" t="s">
        <v>9603</v>
      </c>
      <c r="C9600" s="5" t="s">
        <v>11</v>
      </c>
      <c r="D9600" s="5" t="s">
        <v>12</v>
      </c>
      <c r="E9600" s="5" t="s">
        <v>13</v>
      </c>
    </row>
    <row r="9601" spans="1:5" x14ac:dyDescent="0.25">
      <c r="A9601" s="5">
        <f>9593</f>
      </c>
      <c r="B9601" s="5" t="s">
        <v>9604</v>
      </c>
      <c r="C9601" s="5" t="s">
        <v>11</v>
      </c>
      <c r="D9601" s="5" t="s">
        <v>12</v>
      </c>
      <c r="E9601" s="5" t="s">
        <v>13</v>
      </c>
    </row>
    <row r="9602" spans="1:5" x14ac:dyDescent="0.25">
      <c r="A9602" s="5">
        <f>9594</f>
      </c>
      <c r="B9602" s="5" t="s">
        <v>9605</v>
      </c>
      <c r="C9602" s="5" t="s">
        <v>11</v>
      </c>
      <c r="D9602" s="5" t="s">
        <v>12</v>
      </c>
      <c r="E9602" s="5" t="s">
        <v>13</v>
      </c>
    </row>
    <row r="9603" spans="1:5" x14ac:dyDescent="0.25">
      <c r="A9603" s="5">
        <f>9595</f>
      </c>
      <c r="B9603" s="5" t="s">
        <v>9606</v>
      </c>
      <c r="C9603" s="5" t="s">
        <v>11</v>
      </c>
      <c r="D9603" s="5" t="s">
        <v>12</v>
      </c>
      <c r="E9603" s="5" t="s">
        <v>13</v>
      </c>
    </row>
    <row r="9604" spans="1:5" x14ac:dyDescent="0.25">
      <c r="A9604" s="5">
        <f>9596</f>
      </c>
      <c r="B9604" s="5" t="s">
        <v>9607</v>
      </c>
      <c r="C9604" s="5" t="s">
        <v>11</v>
      </c>
      <c r="D9604" s="5" t="s">
        <v>12</v>
      </c>
      <c r="E9604" s="5" t="s">
        <v>13</v>
      </c>
    </row>
    <row r="9605" spans="1:5" x14ac:dyDescent="0.25">
      <c r="A9605" s="5">
        <f>9597</f>
      </c>
      <c r="B9605" s="5" t="s">
        <v>9608</v>
      </c>
      <c r="C9605" s="5" t="s">
        <v>11</v>
      </c>
      <c r="D9605" s="5" t="s">
        <v>12</v>
      </c>
      <c r="E9605" s="5" t="s">
        <v>13</v>
      </c>
    </row>
    <row r="9606" spans="1:5" x14ac:dyDescent="0.25">
      <c r="A9606" s="5">
        <f>9598</f>
      </c>
      <c r="B9606" s="5" t="s">
        <v>9609</v>
      </c>
      <c r="C9606" s="5" t="s">
        <v>11</v>
      </c>
      <c r="D9606" s="5" t="s">
        <v>12</v>
      </c>
      <c r="E9606" s="5" t="s">
        <v>13</v>
      </c>
    </row>
    <row r="9607" spans="1:5" x14ac:dyDescent="0.25">
      <c r="A9607" s="5">
        <f>9599</f>
      </c>
      <c r="B9607" s="5" t="s">
        <v>9610</v>
      </c>
      <c r="C9607" s="5" t="s">
        <v>11</v>
      </c>
      <c r="D9607" s="5" t="s">
        <v>12</v>
      </c>
      <c r="E9607" s="5" t="s">
        <v>13</v>
      </c>
    </row>
    <row r="9608" spans="1:5" x14ac:dyDescent="0.25">
      <c r="A9608" s="5">
        <f>9600</f>
      </c>
      <c r="B9608" s="5" t="s">
        <v>9611</v>
      </c>
      <c r="C9608" s="5" t="s">
        <v>11</v>
      </c>
      <c r="D9608" s="5" t="s">
        <v>12</v>
      </c>
      <c r="E9608" s="5" t="s">
        <v>13</v>
      </c>
    </row>
    <row r="9609" spans="1:5" x14ac:dyDescent="0.25">
      <c r="A9609" s="5">
        <f>9601</f>
      </c>
      <c r="B9609" s="5" t="s">
        <v>9612</v>
      </c>
      <c r="C9609" s="5" t="s">
        <v>11</v>
      </c>
      <c r="D9609" s="5" t="s">
        <v>12</v>
      </c>
      <c r="E9609" s="5" t="s">
        <v>13</v>
      </c>
    </row>
    <row r="9610" spans="1:5" x14ac:dyDescent="0.25">
      <c r="A9610" s="5">
        <f>9602</f>
      </c>
      <c r="B9610" s="5" t="s">
        <v>9613</v>
      </c>
      <c r="C9610" s="5" t="s">
        <v>11</v>
      </c>
      <c r="D9610" s="5" t="s">
        <v>12</v>
      </c>
      <c r="E9610" s="5" t="s">
        <v>13</v>
      </c>
    </row>
    <row r="9611" spans="1:5" x14ac:dyDescent="0.25">
      <c r="A9611" s="5">
        <f>9603</f>
      </c>
      <c r="B9611" s="5" t="s">
        <v>9614</v>
      </c>
      <c r="C9611" s="5" t="s">
        <v>11</v>
      </c>
      <c r="D9611" s="5" t="s">
        <v>12</v>
      </c>
      <c r="E9611" s="5" t="s">
        <v>13</v>
      </c>
    </row>
    <row r="9612" spans="1:5" x14ac:dyDescent="0.25">
      <c r="A9612" s="5">
        <f>9604</f>
      </c>
      <c r="B9612" s="5" t="s">
        <v>9615</v>
      </c>
      <c r="C9612" s="5" t="s">
        <v>11</v>
      </c>
      <c r="D9612" s="5" t="s">
        <v>12</v>
      </c>
      <c r="E9612" s="5" t="s">
        <v>13</v>
      </c>
    </row>
    <row r="9613" spans="1:5" x14ac:dyDescent="0.25">
      <c r="A9613" s="5">
        <f>9605</f>
      </c>
      <c r="B9613" s="5" t="s">
        <v>9616</v>
      </c>
      <c r="C9613" s="5" t="s">
        <v>11</v>
      </c>
      <c r="D9613" s="5" t="s">
        <v>12</v>
      </c>
      <c r="E9613" s="5" t="s">
        <v>13</v>
      </c>
    </row>
    <row r="9614" spans="1:5" x14ac:dyDescent="0.25">
      <c r="A9614" s="5">
        <f>9606</f>
      </c>
      <c r="B9614" s="5" t="s">
        <v>9617</v>
      </c>
      <c r="C9614" s="5" t="s">
        <v>11</v>
      </c>
      <c r="D9614" s="5" t="s">
        <v>12</v>
      </c>
      <c r="E9614" s="5" t="s">
        <v>13</v>
      </c>
    </row>
    <row r="9615" spans="1:5" x14ac:dyDescent="0.25">
      <c r="A9615" s="5">
        <f>9607</f>
      </c>
      <c r="B9615" s="5" t="s">
        <v>9618</v>
      </c>
      <c r="C9615" s="5" t="s">
        <v>11</v>
      </c>
      <c r="D9615" s="5" t="s">
        <v>12</v>
      </c>
      <c r="E9615" s="5" t="s">
        <v>13</v>
      </c>
    </row>
    <row r="9616" spans="1:5" x14ac:dyDescent="0.25">
      <c r="A9616" s="5">
        <f>9608</f>
      </c>
      <c r="B9616" s="5" t="s">
        <v>9619</v>
      </c>
      <c r="C9616" s="5" t="s">
        <v>11</v>
      </c>
      <c r="D9616" s="5" t="s">
        <v>12</v>
      </c>
      <c r="E9616" s="5" t="s">
        <v>13</v>
      </c>
    </row>
    <row r="9617" spans="1:5" x14ac:dyDescent="0.25">
      <c r="A9617" s="5">
        <f>9609</f>
      </c>
      <c r="B9617" s="5" t="s">
        <v>9620</v>
      </c>
      <c r="C9617" s="5" t="s">
        <v>11</v>
      </c>
      <c r="D9617" s="5" t="s">
        <v>12</v>
      </c>
      <c r="E9617" s="5" t="s">
        <v>13</v>
      </c>
    </row>
    <row r="9618" spans="1:5" x14ac:dyDescent="0.25">
      <c r="A9618" s="5">
        <f>9610</f>
      </c>
      <c r="B9618" s="5" t="s">
        <v>9621</v>
      </c>
      <c r="C9618" s="5" t="s">
        <v>11</v>
      </c>
      <c r="D9618" s="5" t="s">
        <v>12</v>
      </c>
      <c r="E9618" s="5" t="s">
        <v>13</v>
      </c>
    </row>
    <row r="9619" spans="1:5" x14ac:dyDescent="0.25">
      <c r="A9619" s="5">
        <f>9611</f>
      </c>
      <c r="B9619" s="5" t="s">
        <v>9622</v>
      </c>
      <c r="C9619" s="5" t="s">
        <v>11</v>
      </c>
      <c r="D9619" s="5" t="s">
        <v>12</v>
      </c>
      <c r="E9619" s="5" t="s">
        <v>13</v>
      </c>
    </row>
    <row r="9620" spans="1:5" x14ac:dyDescent="0.25">
      <c r="A9620" s="5">
        <f>9612</f>
      </c>
      <c r="B9620" s="5" t="s">
        <v>9623</v>
      </c>
      <c r="C9620" s="5" t="s">
        <v>11</v>
      </c>
      <c r="D9620" s="5" t="s">
        <v>12</v>
      </c>
      <c r="E9620" s="5" t="s">
        <v>13</v>
      </c>
    </row>
    <row r="9621" spans="1:5" x14ac:dyDescent="0.25">
      <c r="A9621" s="5">
        <f>9613</f>
      </c>
      <c r="B9621" s="5" t="s">
        <v>9624</v>
      </c>
      <c r="C9621" s="5" t="s">
        <v>11</v>
      </c>
      <c r="D9621" s="5" t="s">
        <v>12</v>
      </c>
      <c r="E9621" s="5" t="s">
        <v>13</v>
      </c>
    </row>
    <row r="9622" spans="1:5" x14ac:dyDescent="0.25">
      <c r="A9622" s="5">
        <f>9614</f>
      </c>
      <c r="B9622" s="5" t="s">
        <v>9625</v>
      </c>
      <c r="C9622" s="5" t="s">
        <v>11</v>
      </c>
      <c r="D9622" s="5" t="s">
        <v>12</v>
      </c>
      <c r="E9622" s="5" t="s">
        <v>13</v>
      </c>
    </row>
    <row r="9623" spans="1:5" x14ac:dyDescent="0.25">
      <c r="A9623" s="5">
        <f>9615</f>
      </c>
      <c r="B9623" s="5" t="s">
        <v>9626</v>
      </c>
      <c r="C9623" s="5" t="s">
        <v>11</v>
      </c>
      <c r="D9623" s="5" t="s">
        <v>12</v>
      </c>
      <c r="E9623" s="5" t="s">
        <v>13</v>
      </c>
    </row>
    <row r="9624" spans="1:5" x14ac:dyDescent="0.25">
      <c r="A9624" s="5">
        <f>9616</f>
      </c>
      <c r="B9624" s="5" t="s">
        <v>9627</v>
      </c>
      <c r="C9624" s="5" t="s">
        <v>11</v>
      </c>
      <c r="D9624" s="5" t="s">
        <v>12</v>
      </c>
      <c r="E9624" s="5" t="s">
        <v>13</v>
      </c>
    </row>
    <row r="9625" spans="1:5" x14ac:dyDescent="0.25">
      <c r="A9625" s="5">
        <f>9617</f>
      </c>
      <c r="B9625" s="5" t="s">
        <v>9628</v>
      </c>
      <c r="C9625" s="5" t="s">
        <v>11</v>
      </c>
      <c r="D9625" s="5" t="s">
        <v>12</v>
      </c>
      <c r="E9625" s="5" t="s">
        <v>13</v>
      </c>
    </row>
    <row r="9626" spans="1:5" x14ac:dyDescent="0.25">
      <c r="A9626" s="5">
        <f>9618</f>
      </c>
      <c r="B9626" s="5" t="s">
        <v>9629</v>
      </c>
      <c r="C9626" s="5" t="s">
        <v>11</v>
      </c>
      <c r="D9626" s="5" t="s">
        <v>12</v>
      </c>
      <c r="E9626" s="5" t="s">
        <v>13</v>
      </c>
    </row>
    <row r="9627" spans="1:5" x14ac:dyDescent="0.25">
      <c r="A9627" s="5">
        <f>9619</f>
      </c>
      <c r="B9627" s="5" t="s">
        <v>9630</v>
      </c>
      <c r="C9627" s="5" t="s">
        <v>11</v>
      </c>
      <c r="D9627" s="5" t="s">
        <v>12</v>
      </c>
      <c r="E9627" s="5" t="s">
        <v>13</v>
      </c>
    </row>
    <row r="9628" spans="1:5" x14ac:dyDescent="0.25">
      <c r="A9628" s="5">
        <f>9620</f>
      </c>
      <c r="B9628" s="5" t="s">
        <v>9631</v>
      </c>
      <c r="C9628" s="5" t="s">
        <v>11</v>
      </c>
      <c r="D9628" s="5" t="s">
        <v>12</v>
      </c>
      <c r="E9628" s="5" t="s">
        <v>13</v>
      </c>
    </row>
    <row r="9629" spans="1:5" x14ac:dyDescent="0.25">
      <c r="A9629" s="5">
        <f>9621</f>
      </c>
      <c r="B9629" s="5" t="s">
        <v>9632</v>
      </c>
      <c r="C9629" s="5" t="s">
        <v>11</v>
      </c>
      <c r="D9629" s="5" t="s">
        <v>12</v>
      </c>
      <c r="E9629" s="5" t="s">
        <v>13</v>
      </c>
    </row>
    <row r="9630" spans="1:5" x14ac:dyDescent="0.25">
      <c r="A9630" s="5">
        <f>9622</f>
      </c>
      <c r="B9630" s="5" t="s">
        <v>9633</v>
      </c>
      <c r="C9630" s="5" t="s">
        <v>11</v>
      </c>
      <c r="D9630" s="5" t="s">
        <v>12</v>
      </c>
      <c r="E9630" s="5" t="s">
        <v>13</v>
      </c>
    </row>
    <row r="9631" spans="1:5" x14ac:dyDescent="0.25">
      <c r="A9631" s="5">
        <f>9623</f>
      </c>
      <c r="B9631" s="5" t="s">
        <v>9634</v>
      </c>
      <c r="C9631" s="5" t="s">
        <v>11</v>
      </c>
      <c r="D9631" s="5" t="s">
        <v>12</v>
      </c>
      <c r="E9631" s="5" t="s">
        <v>13</v>
      </c>
    </row>
    <row r="9632" spans="1:5" x14ac:dyDescent="0.25">
      <c r="A9632" s="5">
        <f>9624</f>
      </c>
      <c r="B9632" s="5" t="s">
        <v>9635</v>
      </c>
      <c r="C9632" s="5" t="s">
        <v>11</v>
      </c>
      <c r="D9632" s="5" t="s">
        <v>12</v>
      </c>
      <c r="E9632" s="5" t="s">
        <v>13</v>
      </c>
    </row>
    <row r="9633" spans="1:5" x14ac:dyDescent="0.25">
      <c r="A9633" s="5">
        <f>9625</f>
      </c>
      <c r="B9633" s="5" t="s">
        <v>9636</v>
      </c>
      <c r="C9633" s="5" t="s">
        <v>11</v>
      </c>
      <c r="D9633" s="5" t="s">
        <v>12</v>
      </c>
      <c r="E9633" s="5" t="s">
        <v>13</v>
      </c>
    </row>
    <row r="9634" spans="1:5" x14ac:dyDescent="0.25">
      <c r="A9634" s="5">
        <f>9626</f>
      </c>
      <c r="B9634" s="5" t="s">
        <v>9637</v>
      </c>
      <c r="C9634" s="5" t="s">
        <v>11</v>
      </c>
      <c r="D9634" s="5" t="s">
        <v>12</v>
      </c>
      <c r="E9634" s="5" t="s">
        <v>13</v>
      </c>
    </row>
    <row r="9635" spans="1:5" x14ac:dyDescent="0.25">
      <c r="A9635" s="5">
        <f>9627</f>
      </c>
      <c r="B9635" s="5" t="s">
        <v>9638</v>
      </c>
      <c r="C9635" s="5" t="s">
        <v>11</v>
      </c>
      <c r="D9635" s="5" t="s">
        <v>12</v>
      </c>
      <c r="E9635" s="5" t="s">
        <v>13</v>
      </c>
    </row>
    <row r="9636" spans="1:5" x14ac:dyDescent="0.25">
      <c r="A9636" s="5">
        <f>9628</f>
      </c>
      <c r="B9636" s="5" t="s">
        <v>9639</v>
      </c>
      <c r="C9636" s="5" t="s">
        <v>11</v>
      </c>
      <c r="D9636" s="5" t="s">
        <v>12</v>
      </c>
      <c r="E9636" s="5" t="s">
        <v>13</v>
      </c>
    </row>
    <row r="9637" spans="1:5" x14ac:dyDescent="0.25">
      <c r="A9637" s="5">
        <f>9629</f>
      </c>
      <c r="B9637" s="5" t="s">
        <v>9640</v>
      </c>
      <c r="C9637" s="5" t="s">
        <v>11</v>
      </c>
      <c r="D9637" s="5" t="s">
        <v>12</v>
      </c>
      <c r="E9637" s="5" t="s">
        <v>13</v>
      </c>
    </row>
    <row r="9638" spans="1:5" x14ac:dyDescent="0.25">
      <c r="A9638" s="5">
        <f>9630</f>
      </c>
      <c r="B9638" s="5" t="s">
        <v>9641</v>
      </c>
      <c r="C9638" s="5" t="s">
        <v>11</v>
      </c>
      <c r="D9638" s="5" t="s">
        <v>12</v>
      </c>
      <c r="E9638" s="5" t="s">
        <v>13</v>
      </c>
    </row>
    <row r="9639" spans="1:5" x14ac:dyDescent="0.25">
      <c r="A9639" s="5">
        <f>9631</f>
      </c>
      <c r="B9639" s="5" t="s">
        <v>9642</v>
      </c>
      <c r="C9639" s="5" t="s">
        <v>11</v>
      </c>
      <c r="D9639" s="5" t="s">
        <v>12</v>
      </c>
      <c r="E9639" s="5" t="s">
        <v>13</v>
      </c>
    </row>
    <row r="9640" spans="1:5" x14ac:dyDescent="0.25">
      <c r="A9640" s="5">
        <f>9632</f>
      </c>
      <c r="B9640" s="5" t="s">
        <v>9643</v>
      </c>
      <c r="C9640" s="5" t="s">
        <v>11</v>
      </c>
      <c r="D9640" s="5" t="s">
        <v>12</v>
      </c>
      <c r="E9640" s="5" t="s">
        <v>13</v>
      </c>
    </row>
    <row r="9641" spans="1:5" x14ac:dyDescent="0.25">
      <c r="A9641" s="5">
        <f>9633</f>
      </c>
      <c r="B9641" s="5" t="s">
        <v>9644</v>
      </c>
      <c r="C9641" s="5" t="s">
        <v>11</v>
      </c>
      <c r="D9641" s="5" t="s">
        <v>12</v>
      </c>
      <c r="E9641" s="5" t="s">
        <v>13</v>
      </c>
    </row>
    <row r="9642" spans="1:5" x14ac:dyDescent="0.25">
      <c r="A9642" s="5">
        <f>9634</f>
      </c>
      <c r="B9642" s="5" t="s">
        <v>9645</v>
      </c>
      <c r="C9642" s="5" t="s">
        <v>11</v>
      </c>
      <c r="D9642" s="5" t="s">
        <v>12</v>
      </c>
      <c r="E9642" s="5" t="s">
        <v>13</v>
      </c>
    </row>
    <row r="9643" spans="1:5" x14ac:dyDescent="0.25">
      <c r="A9643" s="5">
        <f>9635</f>
      </c>
      <c r="B9643" s="5" t="s">
        <v>9646</v>
      </c>
      <c r="C9643" s="5" t="s">
        <v>11</v>
      </c>
      <c r="D9643" s="5" t="s">
        <v>12</v>
      </c>
      <c r="E9643" s="5" t="s">
        <v>13</v>
      </c>
    </row>
    <row r="9644" spans="1:5" x14ac:dyDescent="0.25">
      <c r="A9644" s="5">
        <f>9636</f>
      </c>
      <c r="B9644" s="5" t="s">
        <v>9647</v>
      </c>
      <c r="C9644" s="5" t="s">
        <v>11</v>
      </c>
      <c r="D9644" s="5" t="s">
        <v>12</v>
      </c>
      <c r="E9644" s="5" t="s">
        <v>13</v>
      </c>
    </row>
    <row r="9645" spans="1:5" x14ac:dyDescent="0.25">
      <c r="A9645" s="5">
        <f>9637</f>
      </c>
      <c r="B9645" s="5" t="s">
        <v>9648</v>
      </c>
      <c r="C9645" s="5" t="s">
        <v>11</v>
      </c>
      <c r="D9645" s="5" t="s">
        <v>12</v>
      </c>
      <c r="E9645" s="5" t="s">
        <v>13</v>
      </c>
    </row>
    <row r="9646" spans="1:5" x14ac:dyDescent="0.25">
      <c r="A9646" s="5">
        <f>9638</f>
      </c>
      <c r="B9646" s="5" t="s">
        <v>9649</v>
      </c>
      <c r="C9646" s="5" t="s">
        <v>11</v>
      </c>
      <c r="D9646" s="5" t="s">
        <v>12</v>
      </c>
      <c r="E9646" s="5" t="s">
        <v>13</v>
      </c>
    </row>
    <row r="9647" spans="1:5" x14ac:dyDescent="0.25">
      <c r="A9647" s="5">
        <f>9639</f>
      </c>
      <c r="B9647" s="5" t="s">
        <v>9650</v>
      </c>
      <c r="C9647" s="5" t="s">
        <v>11</v>
      </c>
      <c r="D9647" s="5" t="s">
        <v>12</v>
      </c>
      <c r="E9647" s="5" t="s">
        <v>13</v>
      </c>
    </row>
    <row r="9648" spans="1:5" x14ac:dyDescent="0.25">
      <c r="A9648" s="5">
        <f>9640</f>
      </c>
      <c r="B9648" s="5" t="s">
        <v>9651</v>
      </c>
      <c r="C9648" s="5" t="s">
        <v>11</v>
      </c>
      <c r="D9648" s="5" t="s">
        <v>12</v>
      </c>
      <c r="E9648" s="5" t="s">
        <v>13</v>
      </c>
    </row>
    <row r="9649" spans="1:5" x14ac:dyDescent="0.25">
      <c r="A9649" s="5">
        <f>9641</f>
      </c>
      <c r="B9649" s="5" t="s">
        <v>9652</v>
      </c>
      <c r="C9649" s="5" t="s">
        <v>11</v>
      </c>
      <c r="D9649" s="5" t="s">
        <v>12</v>
      </c>
      <c r="E9649" s="5" t="s">
        <v>13</v>
      </c>
    </row>
    <row r="9650" spans="1:5" x14ac:dyDescent="0.25">
      <c r="A9650" s="5">
        <f>9642</f>
      </c>
      <c r="B9650" s="5" t="s">
        <v>9653</v>
      </c>
      <c r="C9650" s="5" t="s">
        <v>11</v>
      </c>
      <c r="D9650" s="5" t="s">
        <v>12</v>
      </c>
      <c r="E9650" s="5" t="s">
        <v>13</v>
      </c>
    </row>
    <row r="9651" spans="1:5" x14ac:dyDescent="0.25">
      <c r="A9651" s="5">
        <f>9643</f>
      </c>
      <c r="B9651" s="5" t="s">
        <v>9654</v>
      </c>
      <c r="C9651" s="5" t="s">
        <v>11</v>
      </c>
      <c r="D9651" s="5" t="s">
        <v>12</v>
      </c>
      <c r="E9651" s="5" t="s">
        <v>13</v>
      </c>
    </row>
    <row r="9652" spans="1:5" x14ac:dyDescent="0.25">
      <c r="A9652" s="5">
        <f>9644</f>
      </c>
      <c r="B9652" s="5" t="s">
        <v>9655</v>
      </c>
      <c r="C9652" s="5" t="s">
        <v>11</v>
      </c>
      <c r="D9652" s="5" t="s">
        <v>12</v>
      </c>
      <c r="E9652" s="5" t="s">
        <v>13</v>
      </c>
    </row>
    <row r="9653" spans="1:5" x14ac:dyDescent="0.25">
      <c r="A9653" s="5">
        <f>9645</f>
      </c>
      <c r="B9653" s="5" t="s">
        <v>9656</v>
      </c>
      <c r="C9653" s="5" t="s">
        <v>11</v>
      </c>
      <c r="D9653" s="5" t="s">
        <v>12</v>
      </c>
      <c r="E9653" s="5" t="s">
        <v>13</v>
      </c>
    </row>
    <row r="9654" spans="1:5" x14ac:dyDescent="0.25">
      <c r="A9654" s="5">
        <f>9646</f>
      </c>
      <c r="B9654" s="5" t="s">
        <v>9657</v>
      </c>
      <c r="C9654" s="5" t="s">
        <v>11</v>
      </c>
      <c r="D9654" s="5" t="s">
        <v>12</v>
      </c>
      <c r="E9654" s="5" t="s">
        <v>13</v>
      </c>
    </row>
    <row r="9655" spans="1:5" x14ac:dyDescent="0.25">
      <c r="A9655" s="5">
        <f>9647</f>
      </c>
      <c r="B9655" s="5" t="s">
        <v>9658</v>
      </c>
      <c r="C9655" s="5" t="s">
        <v>11</v>
      </c>
      <c r="D9655" s="5" t="s">
        <v>12</v>
      </c>
      <c r="E9655" s="5" t="s">
        <v>13</v>
      </c>
    </row>
    <row r="9656" spans="1:5" x14ac:dyDescent="0.25">
      <c r="A9656" s="5">
        <f>9648</f>
      </c>
      <c r="B9656" s="5" t="s">
        <v>9659</v>
      </c>
      <c r="C9656" s="5" t="s">
        <v>11</v>
      </c>
      <c r="D9656" s="5" t="s">
        <v>12</v>
      </c>
      <c r="E9656" s="5" t="s">
        <v>13</v>
      </c>
    </row>
    <row r="9657" spans="1:5" x14ac:dyDescent="0.25">
      <c r="A9657" s="5">
        <f>9649</f>
      </c>
      <c r="B9657" s="5" t="s">
        <v>9660</v>
      </c>
      <c r="C9657" s="5" t="s">
        <v>11</v>
      </c>
      <c r="D9657" s="5" t="s">
        <v>12</v>
      </c>
      <c r="E9657" s="5" t="s">
        <v>13</v>
      </c>
    </row>
    <row r="9658" spans="1:5" x14ac:dyDescent="0.25">
      <c r="A9658" s="5">
        <f>9650</f>
      </c>
      <c r="B9658" s="5" t="s">
        <v>9661</v>
      </c>
      <c r="C9658" s="5" t="s">
        <v>11</v>
      </c>
      <c r="D9658" s="5" t="s">
        <v>12</v>
      </c>
      <c r="E9658" s="5" t="s">
        <v>13</v>
      </c>
    </row>
    <row r="9659" spans="1:5" x14ac:dyDescent="0.25">
      <c r="A9659" s="5">
        <f>9651</f>
      </c>
      <c r="B9659" s="5" t="s">
        <v>9662</v>
      </c>
      <c r="C9659" s="5" t="s">
        <v>11</v>
      </c>
      <c r="D9659" s="5" t="s">
        <v>12</v>
      </c>
      <c r="E9659" s="5" t="s">
        <v>13</v>
      </c>
    </row>
    <row r="9660" spans="1:5" x14ac:dyDescent="0.25">
      <c r="A9660" s="5">
        <f>9652</f>
      </c>
      <c r="B9660" s="5" t="s">
        <v>9663</v>
      </c>
      <c r="C9660" s="5" t="s">
        <v>11</v>
      </c>
      <c r="D9660" s="5" t="s">
        <v>12</v>
      </c>
      <c r="E9660" s="5" t="s">
        <v>13</v>
      </c>
    </row>
    <row r="9661" spans="1:5" x14ac:dyDescent="0.25">
      <c r="A9661" s="5">
        <f>9653</f>
      </c>
      <c r="B9661" s="5" t="s">
        <v>9664</v>
      </c>
      <c r="C9661" s="5" t="s">
        <v>11</v>
      </c>
      <c r="D9661" s="5" t="s">
        <v>12</v>
      </c>
      <c r="E9661" s="5" t="s">
        <v>13</v>
      </c>
    </row>
    <row r="9662" spans="1:5" x14ac:dyDescent="0.25">
      <c r="A9662" s="5">
        <f>9654</f>
      </c>
      <c r="B9662" s="5" t="s">
        <v>9665</v>
      </c>
      <c r="C9662" s="5" t="s">
        <v>11</v>
      </c>
      <c r="D9662" s="5" t="s">
        <v>12</v>
      </c>
      <c r="E9662" s="5" t="s">
        <v>13</v>
      </c>
    </row>
    <row r="9663" spans="1:5" x14ac:dyDescent="0.25">
      <c r="A9663" s="5">
        <f>9655</f>
      </c>
      <c r="B9663" s="5" t="s">
        <v>9666</v>
      </c>
      <c r="C9663" s="5" t="s">
        <v>11</v>
      </c>
      <c r="D9663" s="5" t="s">
        <v>12</v>
      </c>
      <c r="E9663" s="5" t="s">
        <v>13</v>
      </c>
    </row>
    <row r="9664" spans="1:5" x14ac:dyDescent="0.25">
      <c r="A9664" s="5">
        <f>9656</f>
      </c>
      <c r="B9664" s="5" t="s">
        <v>9667</v>
      </c>
      <c r="C9664" s="5" t="s">
        <v>11</v>
      </c>
      <c r="D9664" s="5" t="s">
        <v>12</v>
      </c>
      <c r="E9664" s="5" t="s">
        <v>13</v>
      </c>
    </row>
    <row r="9665" spans="1:5" x14ac:dyDescent="0.25">
      <c r="A9665" s="5">
        <f>9657</f>
      </c>
      <c r="B9665" s="5" t="s">
        <v>9668</v>
      </c>
      <c r="C9665" s="5" t="s">
        <v>11</v>
      </c>
      <c r="D9665" s="5" t="s">
        <v>12</v>
      </c>
      <c r="E9665" s="5" t="s">
        <v>13</v>
      </c>
    </row>
    <row r="9666" spans="1:5" x14ac:dyDescent="0.25">
      <c r="A9666" s="5">
        <f>9658</f>
      </c>
      <c r="B9666" s="5" t="s">
        <v>9669</v>
      </c>
      <c r="C9666" s="5" t="s">
        <v>11</v>
      </c>
      <c r="D9666" s="5" t="s">
        <v>12</v>
      </c>
      <c r="E9666" s="5" t="s">
        <v>13</v>
      </c>
    </row>
    <row r="9667" spans="1:5" x14ac:dyDescent="0.25">
      <c r="A9667" s="5">
        <f>9659</f>
      </c>
      <c r="B9667" s="5" t="s">
        <v>9670</v>
      </c>
      <c r="C9667" s="5" t="s">
        <v>11</v>
      </c>
      <c r="D9667" s="5" t="s">
        <v>12</v>
      </c>
      <c r="E9667" s="5" t="s">
        <v>13</v>
      </c>
    </row>
    <row r="9668" spans="1:5" x14ac:dyDescent="0.25">
      <c r="A9668" s="5">
        <f>9660</f>
      </c>
      <c r="B9668" s="5" t="s">
        <v>9671</v>
      </c>
      <c r="C9668" s="5" t="s">
        <v>11</v>
      </c>
      <c r="D9668" s="5" t="s">
        <v>12</v>
      </c>
      <c r="E9668" s="5" t="s">
        <v>13</v>
      </c>
    </row>
    <row r="9669" spans="1:5" x14ac:dyDescent="0.25">
      <c r="A9669" s="5">
        <f>9661</f>
      </c>
      <c r="B9669" s="5" t="s">
        <v>9672</v>
      </c>
      <c r="C9669" s="5" t="s">
        <v>11</v>
      </c>
      <c r="D9669" s="5" t="s">
        <v>12</v>
      </c>
      <c r="E9669" s="5" t="s">
        <v>13</v>
      </c>
    </row>
    <row r="9670" spans="1:5" x14ac:dyDescent="0.25">
      <c r="A9670" s="5">
        <f>9662</f>
      </c>
      <c r="B9670" s="5" t="s">
        <v>9673</v>
      </c>
      <c r="C9670" s="5" t="s">
        <v>11</v>
      </c>
      <c r="D9670" s="5" t="s">
        <v>12</v>
      </c>
      <c r="E9670" s="5" t="s">
        <v>13</v>
      </c>
    </row>
    <row r="9671" spans="1:5" x14ac:dyDescent="0.25">
      <c r="A9671" s="5">
        <f>9663</f>
      </c>
      <c r="B9671" s="5" t="s">
        <v>9674</v>
      </c>
      <c r="C9671" s="5" t="s">
        <v>11</v>
      </c>
      <c r="D9671" s="5" t="s">
        <v>12</v>
      </c>
      <c r="E9671" s="5" t="s">
        <v>13</v>
      </c>
    </row>
    <row r="9672" spans="1:5" x14ac:dyDescent="0.25">
      <c r="A9672" s="5">
        <f>9664</f>
      </c>
      <c r="B9672" s="5" t="s">
        <v>9675</v>
      </c>
      <c r="C9672" s="5" t="s">
        <v>11</v>
      </c>
      <c r="D9672" s="5" t="s">
        <v>12</v>
      </c>
      <c r="E9672" s="5" t="s">
        <v>13</v>
      </c>
    </row>
    <row r="9673" spans="1:5" x14ac:dyDescent="0.25">
      <c r="A9673" s="5">
        <f>9665</f>
      </c>
      <c r="B9673" s="5" t="s">
        <v>9676</v>
      </c>
      <c r="C9673" s="5" t="s">
        <v>11</v>
      </c>
      <c r="D9673" s="5" t="s">
        <v>12</v>
      </c>
      <c r="E9673" s="5" t="s">
        <v>13</v>
      </c>
    </row>
    <row r="9674" spans="1:5" x14ac:dyDescent="0.25">
      <c r="A9674" s="5">
        <f>9666</f>
      </c>
      <c r="B9674" s="5" t="s">
        <v>9677</v>
      </c>
      <c r="C9674" s="5" t="s">
        <v>11</v>
      </c>
      <c r="D9674" s="5" t="s">
        <v>12</v>
      </c>
      <c r="E9674" s="5" t="s">
        <v>13</v>
      </c>
    </row>
    <row r="9675" spans="1:5" x14ac:dyDescent="0.25">
      <c r="A9675" s="5">
        <f>9667</f>
      </c>
      <c r="B9675" s="5" t="s">
        <v>9678</v>
      </c>
      <c r="C9675" s="5" t="s">
        <v>11</v>
      </c>
      <c r="D9675" s="5" t="s">
        <v>12</v>
      </c>
      <c r="E9675" s="5" t="s">
        <v>13</v>
      </c>
    </row>
    <row r="9676" spans="1:5" x14ac:dyDescent="0.25">
      <c r="A9676" s="5">
        <f>9668</f>
      </c>
      <c r="B9676" s="5" t="s">
        <v>9679</v>
      </c>
      <c r="C9676" s="5" t="s">
        <v>11</v>
      </c>
      <c r="D9676" s="5" t="s">
        <v>12</v>
      </c>
      <c r="E9676" s="5" t="s">
        <v>13</v>
      </c>
    </row>
    <row r="9677" spans="1:5" x14ac:dyDescent="0.25">
      <c r="A9677" s="5">
        <f>9669</f>
      </c>
      <c r="B9677" s="5" t="s">
        <v>9680</v>
      </c>
      <c r="C9677" s="5" t="s">
        <v>11</v>
      </c>
      <c r="D9677" s="5" t="s">
        <v>12</v>
      </c>
      <c r="E9677" s="5" t="s">
        <v>13</v>
      </c>
    </row>
    <row r="9678" spans="1:5" x14ac:dyDescent="0.25">
      <c r="A9678" s="5">
        <f>9670</f>
      </c>
      <c r="B9678" s="5" t="s">
        <v>9681</v>
      </c>
      <c r="C9678" s="5" t="s">
        <v>11</v>
      </c>
      <c r="D9678" s="5" t="s">
        <v>12</v>
      </c>
      <c r="E9678" s="5" t="s">
        <v>13</v>
      </c>
    </row>
    <row r="9679" spans="1:5" x14ac:dyDescent="0.25">
      <c r="A9679" s="5">
        <f>9671</f>
      </c>
      <c r="B9679" s="5" t="s">
        <v>9682</v>
      </c>
      <c r="C9679" s="5" t="s">
        <v>11</v>
      </c>
      <c r="D9679" s="5" t="s">
        <v>12</v>
      </c>
      <c r="E9679" s="5" t="s">
        <v>13</v>
      </c>
    </row>
    <row r="9680" spans="1:5" x14ac:dyDescent="0.25">
      <c r="A9680" s="5">
        <f>9672</f>
      </c>
      <c r="B9680" s="5" t="s">
        <v>9683</v>
      </c>
      <c r="C9680" s="5" t="s">
        <v>11</v>
      </c>
      <c r="D9680" s="5" t="s">
        <v>12</v>
      </c>
      <c r="E9680" s="5" t="s">
        <v>13</v>
      </c>
    </row>
    <row r="9681" spans="1:5" x14ac:dyDescent="0.25">
      <c r="A9681" s="5">
        <f>9673</f>
      </c>
      <c r="B9681" s="5" t="s">
        <v>9684</v>
      </c>
      <c r="C9681" s="5" t="s">
        <v>11</v>
      </c>
      <c r="D9681" s="5" t="s">
        <v>12</v>
      </c>
      <c r="E9681" s="5" t="s">
        <v>13</v>
      </c>
    </row>
    <row r="9682" spans="1:5" x14ac:dyDescent="0.25">
      <c r="A9682" s="5">
        <f>9674</f>
      </c>
      <c r="B9682" s="5" t="s">
        <v>9685</v>
      </c>
      <c r="C9682" s="5" t="s">
        <v>11</v>
      </c>
      <c r="D9682" s="5" t="s">
        <v>12</v>
      </c>
      <c r="E9682" s="5" t="s">
        <v>13</v>
      </c>
    </row>
    <row r="9683" spans="1:5" x14ac:dyDescent="0.25">
      <c r="A9683" s="5">
        <f>9675</f>
      </c>
      <c r="B9683" s="5" t="s">
        <v>9686</v>
      </c>
      <c r="C9683" s="5" t="s">
        <v>11</v>
      </c>
      <c r="D9683" s="5" t="s">
        <v>12</v>
      </c>
      <c r="E9683" s="5" t="s">
        <v>13</v>
      </c>
    </row>
    <row r="9684" spans="1:5" x14ac:dyDescent="0.25">
      <c r="A9684" s="5">
        <f>9676</f>
      </c>
      <c r="B9684" s="5" t="s">
        <v>9687</v>
      </c>
      <c r="C9684" s="5" t="s">
        <v>11</v>
      </c>
      <c r="D9684" s="5" t="s">
        <v>12</v>
      </c>
      <c r="E9684" s="5" t="s">
        <v>13</v>
      </c>
    </row>
    <row r="9685" spans="1:5" x14ac:dyDescent="0.25">
      <c r="A9685" s="5">
        <f>9677</f>
      </c>
      <c r="B9685" s="5" t="s">
        <v>9688</v>
      </c>
      <c r="C9685" s="5" t="s">
        <v>11</v>
      </c>
      <c r="D9685" s="5" t="s">
        <v>12</v>
      </c>
      <c r="E9685" s="5" t="s">
        <v>13</v>
      </c>
    </row>
    <row r="9686" spans="1:5" x14ac:dyDescent="0.25">
      <c r="A9686" s="5">
        <f>9678</f>
      </c>
      <c r="B9686" s="5" t="s">
        <v>9689</v>
      </c>
      <c r="C9686" s="5" t="s">
        <v>11</v>
      </c>
      <c r="D9686" s="5" t="s">
        <v>12</v>
      </c>
      <c r="E9686" s="5" t="s">
        <v>13</v>
      </c>
    </row>
    <row r="9687" spans="1:5" x14ac:dyDescent="0.25">
      <c r="A9687" s="5">
        <f>9679</f>
      </c>
      <c r="B9687" s="5" t="s">
        <v>9690</v>
      </c>
      <c r="C9687" s="5" t="s">
        <v>11</v>
      </c>
      <c r="D9687" s="5" t="s">
        <v>12</v>
      </c>
      <c r="E9687" s="5" t="s">
        <v>13</v>
      </c>
    </row>
    <row r="9688" spans="1:5" x14ac:dyDescent="0.25">
      <c r="A9688" s="5">
        <f>9680</f>
      </c>
      <c r="B9688" s="5" t="s">
        <v>9691</v>
      </c>
      <c r="C9688" s="5" t="s">
        <v>11</v>
      </c>
      <c r="D9688" s="5" t="s">
        <v>12</v>
      </c>
      <c r="E9688" s="5" t="s">
        <v>13</v>
      </c>
    </row>
    <row r="9689" spans="1:5" x14ac:dyDescent="0.25">
      <c r="A9689" s="5">
        <f>9681</f>
      </c>
      <c r="B9689" s="5" t="s">
        <v>9692</v>
      </c>
      <c r="C9689" s="5" t="s">
        <v>11</v>
      </c>
      <c r="D9689" s="5" t="s">
        <v>12</v>
      </c>
      <c r="E9689" s="5" t="s">
        <v>13</v>
      </c>
    </row>
    <row r="9690" spans="1:5" x14ac:dyDescent="0.25">
      <c r="A9690" s="5">
        <f>9682</f>
      </c>
      <c r="B9690" s="5" t="s">
        <v>9693</v>
      </c>
      <c r="C9690" s="5" t="s">
        <v>11</v>
      </c>
      <c r="D9690" s="5" t="s">
        <v>12</v>
      </c>
      <c r="E9690" s="5" t="s">
        <v>13</v>
      </c>
    </row>
    <row r="9691" spans="1:5" x14ac:dyDescent="0.25">
      <c r="A9691" s="5">
        <f>9683</f>
      </c>
      <c r="B9691" s="5" t="s">
        <v>9694</v>
      </c>
      <c r="C9691" s="5" t="s">
        <v>11</v>
      </c>
      <c r="D9691" s="5" t="s">
        <v>12</v>
      </c>
      <c r="E9691" s="5" t="s">
        <v>13</v>
      </c>
    </row>
    <row r="9692" spans="1:5" x14ac:dyDescent="0.25">
      <c r="A9692" s="5">
        <f>9684</f>
      </c>
      <c r="B9692" s="5" t="s">
        <v>9695</v>
      </c>
      <c r="C9692" s="5" t="s">
        <v>11</v>
      </c>
      <c r="D9692" s="5" t="s">
        <v>12</v>
      </c>
      <c r="E9692" s="5" t="s">
        <v>13</v>
      </c>
    </row>
    <row r="9693" spans="1:5" x14ac:dyDescent="0.25">
      <c r="A9693" s="5">
        <f>9685</f>
      </c>
      <c r="B9693" s="5" t="s">
        <v>9696</v>
      </c>
      <c r="C9693" s="5" t="s">
        <v>11</v>
      </c>
      <c r="D9693" s="5" t="s">
        <v>12</v>
      </c>
      <c r="E9693" s="5" t="s">
        <v>13</v>
      </c>
    </row>
    <row r="9694" spans="1:5" x14ac:dyDescent="0.25">
      <c r="A9694" s="5">
        <f>9686</f>
      </c>
      <c r="B9694" s="5" t="s">
        <v>9697</v>
      </c>
      <c r="C9694" s="5" t="s">
        <v>11</v>
      </c>
      <c r="D9694" s="5" t="s">
        <v>12</v>
      </c>
      <c r="E9694" s="5" t="s">
        <v>13</v>
      </c>
    </row>
    <row r="9695" spans="1:5" x14ac:dyDescent="0.25">
      <c r="A9695" s="5">
        <f>9687</f>
      </c>
      <c r="B9695" s="5" t="s">
        <v>9698</v>
      </c>
      <c r="C9695" s="5" t="s">
        <v>11</v>
      </c>
      <c r="D9695" s="5" t="s">
        <v>12</v>
      </c>
      <c r="E9695" s="5" t="s">
        <v>13</v>
      </c>
    </row>
    <row r="9696" spans="1:5" x14ac:dyDescent="0.25">
      <c r="A9696" s="5">
        <f>9688</f>
      </c>
      <c r="B9696" s="5" t="s">
        <v>9699</v>
      </c>
      <c r="C9696" s="5" t="s">
        <v>11</v>
      </c>
      <c r="D9696" s="5" t="s">
        <v>12</v>
      </c>
      <c r="E9696" s="5" t="s">
        <v>13</v>
      </c>
    </row>
    <row r="9697" spans="1:5" x14ac:dyDescent="0.25">
      <c r="A9697" s="5">
        <f>9689</f>
      </c>
      <c r="B9697" s="5" t="s">
        <v>9700</v>
      </c>
      <c r="C9697" s="5" t="s">
        <v>11</v>
      </c>
      <c r="D9697" s="5" t="s">
        <v>12</v>
      </c>
      <c r="E9697" s="5" t="s">
        <v>13</v>
      </c>
    </row>
    <row r="9698" spans="1:5" x14ac:dyDescent="0.25">
      <c r="A9698" s="5">
        <f>9690</f>
      </c>
      <c r="B9698" s="5" t="s">
        <v>9701</v>
      </c>
      <c r="C9698" s="5" t="s">
        <v>11</v>
      </c>
      <c r="D9698" s="5" t="s">
        <v>12</v>
      </c>
      <c r="E9698" s="5" t="s">
        <v>13</v>
      </c>
    </row>
    <row r="9699" spans="1:5" x14ac:dyDescent="0.25">
      <c r="A9699" s="5">
        <f>9691</f>
      </c>
      <c r="B9699" s="5" t="s">
        <v>9702</v>
      </c>
      <c r="C9699" s="5" t="s">
        <v>11</v>
      </c>
      <c r="D9699" s="5" t="s">
        <v>12</v>
      </c>
      <c r="E9699" s="5" t="s">
        <v>13</v>
      </c>
    </row>
    <row r="9700" spans="1:5" x14ac:dyDescent="0.25">
      <c r="A9700" s="5">
        <f>9692</f>
      </c>
      <c r="B9700" s="5" t="s">
        <v>9703</v>
      </c>
      <c r="C9700" s="5" t="s">
        <v>11</v>
      </c>
      <c r="D9700" s="5" t="s">
        <v>12</v>
      </c>
      <c r="E9700" s="5" t="s">
        <v>13</v>
      </c>
    </row>
    <row r="9701" spans="1:5" x14ac:dyDescent="0.25">
      <c r="A9701" s="5">
        <f>9693</f>
      </c>
      <c r="B9701" s="5" t="s">
        <v>9704</v>
      </c>
      <c r="C9701" s="5" t="s">
        <v>11</v>
      </c>
      <c r="D9701" s="5" t="s">
        <v>12</v>
      </c>
      <c r="E9701" s="5" t="s">
        <v>13</v>
      </c>
    </row>
    <row r="9702" spans="1:5" x14ac:dyDescent="0.25">
      <c r="A9702" s="5">
        <f>9694</f>
      </c>
      <c r="B9702" s="5" t="s">
        <v>9705</v>
      </c>
      <c r="C9702" s="5" t="s">
        <v>11</v>
      </c>
      <c r="D9702" s="5" t="s">
        <v>12</v>
      </c>
      <c r="E9702" s="5" t="s">
        <v>13</v>
      </c>
    </row>
    <row r="9703" spans="1:5" x14ac:dyDescent="0.25">
      <c r="A9703" s="5">
        <f>9695</f>
      </c>
      <c r="B9703" s="5" t="s">
        <v>9706</v>
      </c>
      <c r="C9703" s="5" t="s">
        <v>11</v>
      </c>
      <c r="D9703" s="5" t="s">
        <v>12</v>
      </c>
      <c r="E9703" s="5" t="s">
        <v>13</v>
      </c>
    </row>
    <row r="9704" spans="1:5" x14ac:dyDescent="0.25">
      <c r="A9704" s="5">
        <f>9696</f>
      </c>
      <c r="B9704" s="5" t="s">
        <v>9707</v>
      </c>
      <c r="C9704" s="5" t="s">
        <v>11</v>
      </c>
      <c r="D9704" s="5" t="s">
        <v>12</v>
      </c>
      <c r="E9704" s="5" t="s">
        <v>13</v>
      </c>
    </row>
    <row r="9705" spans="1:5" x14ac:dyDescent="0.25">
      <c r="A9705" s="5">
        <f>9697</f>
      </c>
      <c r="B9705" s="5" t="s">
        <v>9708</v>
      </c>
      <c r="C9705" s="5" t="s">
        <v>11</v>
      </c>
      <c r="D9705" s="5" t="s">
        <v>12</v>
      </c>
      <c r="E9705" s="5" t="s">
        <v>13</v>
      </c>
    </row>
    <row r="9706" spans="1:5" x14ac:dyDescent="0.25">
      <c r="A9706" s="5">
        <f>9698</f>
      </c>
      <c r="B9706" s="5" t="s">
        <v>9709</v>
      </c>
      <c r="C9706" s="5" t="s">
        <v>11</v>
      </c>
      <c r="D9706" s="5" t="s">
        <v>12</v>
      </c>
      <c r="E9706" s="5" t="s">
        <v>13</v>
      </c>
    </row>
    <row r="9707" spans="1:5" x14ac:dyDescent="0.25">
      <c r="A9707" s="5">
        <f>9699</f>
      </c>
      <c r="B9707" s="5" t="s">
        <v>9710</v>
      </c>
      <c r="C9707" s="5" t="s">
        <v>11</v>
      </c>
      <c r="D9707" s="5" t="s">
        <v>12</v>
      </c>
      <c r="E9707" s="5" t="s">
        <v>13</v>
      </c>
    </row>
    <row r="9708" spans="1:5" x14ac:dyDescent="0.25">
      <c r="A9708" s="5">
        <f>9700</f>
      </c>
      <c r="B9708" s="5" t="s">
        <v>9711</v>
      </c>
      <c r="C9708" s="5" t="s">
        <v>11</v>
      </c>
      <c r="D9708" s="5" t="s">
        <v>12</v>
      </c>
      <c r="E9708" s="5" t="s">
        <v>13</v>
      </c>
    </row>
    <row r="9709" spans="1:5" x14ac:dyDescent="0.25">
      <c r="A9709" s="5">
        <f>9701</f>
      </c>
      <c r="B9709" s="5" t="s">
        <v>9712</v>
      </c>
      <c r="C9709" s="5" t="s">
        <v>11</v>
      </c>
      <c r="D9709" s="5" t="s">
        <v>12</v>
      </c>
      <c r="E9709" s="5" t="s">
        <v>13</v>
      </c>
    </row>
    <row r="9710" spans="1:5" x14ac:dyDescent="0.25">
      <c r="A9710" s="5">
        <f>9702</f>
      </c>
      <c r="B9710" s="5" t="s">
        <v>9713</v>
      </c>
      <c r="C9710" s="5" t="s">
        <v>11</v>
      </c>
      <c r="D9710" s="5" t="s">
        <v>12</v>
      </c>
      <c r="E9710" s="5" t="s">
        <v>13</v>
      </c>
    </row>
    <row r="9711" spans="1:5" x14ac:dyDescent="0.25">
      <c r="A9711" s="5">
        <f>9703</f>
      </c>
      <c r="B9711" s="5" t="s">
        <v>9714</v>
      </c>
      <c r="C9711" s="5" t="s">
        <v>11</v>
      </c>
      <c r="D9711" s="5" t="s">
        <v>12</v>
      </c>
      <c r="E9711" s="5" t="s">
        <v>13</v>
      </c>
    </row>
    <row r="9712" spans="1:5" x14ac:dyDescent="0.25">
      <c r="A9712" s="5">
        <f>9704</f>
      </c>
      <c r="B9712" s="5" t="s">
        <v>9715</v>
      </c>
      <c r="C9712" s="5" t="s">
        <v>11</v>
      </c>
      <c r="D9712" s="5" t="s">
        <v>12</v>
      </c>
      <c r="E9712" s="5" t="s">
        <v>13</v>
      </c>
    </row>
    <row r="9713" spans="1:5" x14ac:dyDescent="0.25">
      <c r="A9713" s="5">
        <f>9705</f>
      </c>
      <c r="B9713" s="5" t="s">
        <v>9716</v>
      </c>
      <c r="C9713" s="5" t="s">
        <v>11</v>
      </c>
      <c r="D9713" s="5" t="s">
        <v>12</v>
      </c>
      <c r="E9713" s="5" t="s">
        <v>13</v>
      </c>
    </row>
    <row r="9714" spans="1:5" x14ac:dyDescent="0.25">
      <c r="A9714" s="5">
        <f>9706</f>
      </c>
      <c r="B9714" s="5" t="s">
        <v>9717</v>
      </c>
      <c r="C9714" s="5" t="s">
        <v>11</v>
      </c>
      <c r="D9714" s="5" t="s">
        <v>12</v>
      </c>
      <c r="E9714" s="5" t="s">
        <v>13</v>
      </c>
    </row>
    <row r="9715" spans="1:5" x14ac:dyDescent="0.25">
      <c r="A9715" s="5">
        <f>9707</f>
      </c>
      <c r="B9715" s="5" t="s">
        <v>9718</v>
      </c>
      <c r="C9715" s="5" t="s">
        <v>11</v>
      </c>
      <c r="D9715" s="5" t="s">
        <v>12</v>
      </c>
      <c r="E9715" s="5" t="s">
        <v>13</v>
      </c>
    </row>
    <row r="9716" spans="1:5" x14ac:dyDescent="0.25">
      <c r="A9716" s="5">
        <f>9708</f>
      </c>
      <c r="B9716" s="5" t="s">
        <v>9719</v>
      </c>
      <c r="C9716" s="5" t="s">
        <v>11</v>
      </c>
      <c r="D9716" s="5" t="s">
        <v>12</v>
      </c>
      <c r="E9716" s="5" t="s">
        <v>13</v>
      </c>
    </row>
    <row r="9717" spans="1:5" x14ac:dyDescent="0.25">
      <c r="A9717" s="5">
        <f>9709</f>
      </c>
      <c r="B9717" s="5" t="s">
        <v>9720</v>
      </c>
      <c r="C9717" s="5" t="s">
        <v>11</v>
      </c>
      <c r="D9717" s="5" t="s">
        <v>12</v>
      </c>
      <c r="E9717" s="5" t="s">
        <v>13</v>
      </c>
    </row>
    <row r="9718" spans="1:5" x14ac:dyDescent="0.25">
      <c r="A9718" s="5">
        <f>9710</f>
      </c>
      <c r="B9718" s="5" t="s">
        <v>9721</v>
      </c>
      <c r="C9718" s="5" t="s">
        <v>11</v>
      </c>
      <c r="D9718" s="5" t="s">
        <v>12</v>
      </c>
      <c r="E9718" s="5" t="s">
        <v>13</v>
      </c>
    </row>
    <row r="9719" spans="1:5" x14ac:dyDescent="0.25">
      <c r="A9719" s="5">
        <f>9711</f>
      </c>
      <c r="B9719" s="5" t="s">
        <v>9722</v>
      </c>
      <c r="C9719" s="5" t="s">
        <v>11</v>
      </c>
      <c r="D9719" s="5" t="s">
        <v>12</v>
      </c>
      <c r="E9719" s="5" t="s">
        <v>13</v>
      </c>
    </row>
    <row r="9720" spans="1:5" x14ac:dyDescent="0.25">
      <c r="A9720" s="5">
        <f>9712</f>
      </c>
      <c r="B9720" s="5" t="s">
        <v>9723</v>
      </c>
      <c r="C9720" s="5" t="s">
        <v>11</v>
      </c>
      <c r="D9720" s="5" t="s">
        <v>12</v>
      </c>
      <c r="E9720" s="5" t="s">
        <v>13</v>
      </c>
    </row>
    <row r="9721" spans="1:5" x14ac:dyDescent="0.25">
      <c r="A9721" s="5">
        <f>9713</f>
      </c>
      <c r="B9721" s="5" t="s">
        <v>9724</v>
      </c>
      <c r="C9721" s="5" t="s">
        <v>11</v>
      </c>
      <c r="D9721" s="5" t="s">
        <v>12</v>
      </c>
      <c r="E9721" s="5" t="s">
        <v>13</v>
      </c>
    </row>
    <row r="9722" spans="1:5" x14ac:dyDescent="0.25">
      <c r="A9722" s="5">
        <f>9714</f>
      </c>
      <c r="B9722" s="5" t="s">
        <v>9725</v>
      </c>
      <c r="C9722" s="5" t="s">
        <v>11</v>
      </c>
      <c r="D9722" s="5" t="s">
        <v>12</v>
      </c>
      <c r="E9722" s="5" t="s">
        <v>13</v>
      </c>
    </row>
    <row r="9723" spans="1:5" x14ac:dyDescent="0.25">
      <c r="A9723" s="5">
        <f>9715</f>
      </c>
      <c r="B9723" s="5" t="s">
        <v>9726</v>
      </c>
      <c r="C9723" s="5" t="s">
        <v>11</v>
      </c>
      <c r="D9723" s="5" t="s">
        <v>12</v>
      </c>
      <c r="E9723" s="5" t="s">
        <v>13</v>
      </c>
    </row>
    <row r="9724" spans="1:5" x14ac:dyDescent="0.25">
      <c r="A9724" s="5">
        <f>9716</f>
      </c>
      <c r="B9724" s="5" t="s">
        <v>9727</v>
      </c>
      <c r="C9724" s="5" t="s">
        <v>11</v>
      </c>
      <c r="D9724" s="5" t="s">
        <v>12</v>
      </c>
      <c r="E9724" s="5" t="s">
        <v>13</v>
      </c>
    </row>
    <row r="9725" spans="1:5" x14ac:dyDescent="0.25">
      <c r="A9725" s="5">
        <f>9717</f>
      </c>
      <c r="B9725" s="5" t="s">
        <v>9728</v>
      </c>
      <c r="C9725" s="5" t="s">
        <v>11</v>
      </c>
      <c r="D9725" s="5" t="s">
        <v>12</v>
      </c>
      <c r="E9725" s="5" t="s">
        <v>13</v>
      </c>
    </row>
    <row r="9726" spans="1:5" x14ac:dyDescent="0.25">
      <c r="A9726" s="5">
        <f>9718</f>
      </c>
      <c r="B9726" s="5" t="s">
        <v>9729</v>
      </c>
      <c r="C9726" s="5" t="s">
        <v>11</v>
      </c>
      <c r="D9726" s="5" t="s">
        <v>12</v>
      </c>
      <c r="E9726" s="5" t="s">
        <v>13</v>
      </c>
    </row>
    <row r="9727" spans="1:5" x14ac:dyDescent="0.25">
      <c r="A9727" s="5">
        <f>9719</f>
      </c>
      <c r="B9727" s="5" t="s">
        <v>9730</v>
      </c>
      <c r="C9727" s="5" t="s">
        <v>11</v>
      </c>
      <c r="D9727" s="5" t="s">
        <v>12</v>
      </c>
      <c r="E9727" s="5" t="s">
        <v>13</v>
      </c>
    </row>
    <row r="9728" spans="1:5" x14ac:dyDescent="0.25">
      <c r="A9728" s="5">
        <f>9720</f>
      </c>
      <c r="B9728" s="5" t="s">
        <v>9731</v>
      </c>
      <c r="C9728" s="5" t="s">
        <v>11</v>
      </c>
      <c r="D9728" s="5" t="s">
        <v>12</v>
      </c>
      <c r="E9728" s="5" t="s">
        <v>13</v>
      </c>
    </row>
    <row r="9729" spans="1:5" x14ac:dyDescent="0.25">
      <c r="A9729" s="5">
        <f>9721</f>
      </c>
      <c r="B9729" s="5" t="s">
        <v>9732</v>
      </c>
      <c r="C9729" s="5" t="s">
        <v>11</v>
      </c>
      <c r="D9729" s="5" t="s">
        <v>12</v>
      </c>
      <c r="E9729" s="5" t="s">
        <v>13</v>
      </c>
    </row>
    <row r="9730" spans="1:5" x14ac:dyDescent="0.25">
      <c r="A9730" s="5">
        <f>9722</f>
      </c>
      <c r="B9730" s="5" t="s">
        <v>9733</v>
      </c>
      <c r="C9730" s="5" t="s">
        <v>11</v>
      </c>
      <c r="D9730" s="5" t="s">
        <v>12</v>
      </c>
      <c r="E9730" s="5" t="s">
        <v>13</v>
      </c>
    </row>
    <row r="9731" spans="1:5" x14ac:dyDescent="0.25">
      <c r="A9731" s="5">
        <f>9723</f>
      </c>
      <c r="B9731" s="5" t="s">
        <v>9734</v>
      </c>
      <c r="C9731" s="5" t="s">
        <v>11</v>
      </c>
      <c r="D9731" s="5" t="s">
        <v>12</v>
      </c>
      <c r="E9731" s="5" t="s">
        <v>13</v>
      </c>
    </row>
    <row r="9732" spans="1:5" x14ac:dyDescent="0.25">
      <c r="A9732" s="5">
        <f>9724</f>
      </c>
      <c r="B9732" s="5" t="s">
        <v>9735</v>
      </c>
      <c r="C9732" s="5" t="s">
        <v>11</v>
      </c>
      <c r="D9732" s="5" t="s">
        <v>12</v>
      </c>
      <c r="E9732" s="5" t="s">
        <v>13</v>
      </c>
    </row>
    <row r="9733" spans="1:5" x14ac:dyDescent="0.25">
      <c r="A9733" s="5">
        <f>9725</f>
      </c>
      <c r="B9733" s="5" t="s">
        <v>9736</v>
      </c>
      <c r="C9733" s="5" t="s">
        <v>11</v>
      </c>
      <c r="D9733" s="5" t="s">
        <v>12</v>
      </c>
      <c r="E9733" s="5" t="s">
        <v>13</v>
      </c>
    </row>
    <row r="9734" spans="1:5" x14ac:dyDescent="0.25">
      <c r="A9734" s="5">
        <f>9726</f>
      </c>
      <c r="B9734" s="5" t="s">
        <v>9737</v>
      </c>
      <c r="C9734" s="5" t="s">
        <v>11</v>
      </c>
      <c r="D9734" s="5" t="s">
        <v>12</v>
      </c>
      <c r="E9734" s="5" t="s">
        <v>13</v>
      </c>
    </row>
    <row r="9735" spans="1:5" x14ac:dyDescent="0.25">
      <c r="A9735" s="5">
        <f>9727</f>
      </c>
      <c r="B9735" s="5" t="s">
        <v>9738</v>
      </c>
      <c r="C9735" s="5" t="s">
        <v>11</v>
      </c>
      <c r="D9735" s="5" t="s">
        <v>12</v>
      </c>
      <c r="E9735" s="5" t="s">
        <v>13</v>
      </c>
    </row>
    <row r="9736" spans="1:5" x14ac:dyDescent="0.25">
      <c r="A9736" s="5">
        <f>9728</f>
      </c>
      <c r="B9736" s="5" t="s">
        <v>9739</v>
      </c>
      <c r="C9736" s="5" t="s">
        <v>11</v>
      </c>
      <c r="D9736" s="5" t="s">
        <v>12</v>
      </c>
      <c r="E9736" s="5" t="s">
        <v>13</v>
      </c>
    </row>
    <row r="9737" spans="1:5" x14ac:dyDescent="0.25">
      <c r="A9737" s="5">
        <f>9729</f>
      </c>
      <c r="B9737" s="5" t="s">
        <v>9740</v>
      </c>
      <c r="C9737" s="5" t="s">
        <v>11</v>
      </c>
      <c r="D9737" s="5" t="s">
        <v>12</v>
      </c>
      <c r="E9737" s="5" t="s">
        <v>13</v>
      </c>
    </row>
    <row r="9738" spans="1:5" x14ac:dyDescent="0.25">
      <c r="A9738" s="5">
        <f>9730</f>
      </c>
      <c r="B9738" s="5" t="s">
        <v>9741</v>
      </c>
      <c r="C9738" s="5" t="s">
        <v>11</v>
      </c>
      <c r="D9738" s="5" t="s">
        <v>12</v>
      </c>
      <c r="E9738" s="5" t="s">
        <v>13</v>
      </c>
    </row>
    <row r="9739" spans="1:5" x14ac:dyDescent="0.25">
      <c r="A9739" s="5">
        <f>9731</f>
      </c>
      <c r="B9739" s="5" t="s">
        <v>9742</v>
      </c>
      <c r="C9739" s="5" t="s">
        <v>11</v>
      </c>
      <c r="D9739" s="5" t="s">
        <v>12</v>
      </c>
      <c r="E9739" s="5" t="s">
        <v>13</v>
      </c>
    </row>
    <row r="9740" spans="1:5" x14ac:dyDescent="0.25">
      <c r="A9740" s="5">
        <f>9732</f>
      </c>
      <c r="B9740" s="5" t="s">
        <v>9743</v>
      </c>
      <c r="C9740" s="5" t="s">
        <v>11</v>
      </c>
      <c r="D9740" s="5" t="s">
        <v>12</v>
      </c>
      <c r="E9740" s="5" t="s">
        <v>13</v>
      </c>
    </row>
    <row r="9741" spans="1:5" x14ac:dyDescent="0.25">
      <c r="A9741" s="5">
        <f>9733</f>
      </c>
      <c r="B9741" s="5" t="s">
        <v>9744</v>
      </c>
      <c r="C9741" s="5" t="s">
        <v>11</v>
      </c>
      <c r="D9741" s="5" t="s">
        <v>12</v>
      </c>
      <c r="E9741" s="5" t="s">
        <v>13</v>
      </c>
    </row>
    <row r="9742" spans="1:5" x14ac:dyDescent="0.25">
      <c r="A9742" s="5">
        <f>9734</f>
      </c>
      <c r="B9742" s="5" t="s">
        <v>9745</v>
      </c>
      <c r="C9742" s="5" t="s">
        <v>11</v>
      </c>
      <c r="D9742" s="5" t="s">
        <v>12</v>
      </c>
      <c r="E9742" s="5" t="s">
        <v>13</v>
      </c>
    </row>
    <row r="9743" spans="1:5" x14ac:dyDescent="0.25">
      <c r="A9743" s="5">
        <f>9735</f>
      </c>
      <c r="B9743" s="5" t="s">
        <v>9746</v>
      </c>
      <c r="C9743" s="5" t="s">
        <v>11</v>
      </c>
      <c r="D9743" s="5" t="s">
        <v>12</v>
      </c>
      <c r="E9743" s="5" t="s">
        <v>13</v>
      </c>
    </row>
    <row r="9744" spans="1:5" x14ac:dyDescent="0.25">
      <c r="A9744" s="5">
        <f>9736</f>
      </c>
      <c r="B9744" s="5" t="s">
        <v>9747</v>
      </c>
      <c r="C9744" s="5" t="s">
        <v>11</v>
      </c>
      <c r="D9744" s="5" t="s">
        <v>12</v>
      </c>
      <c r="E9744" s="5" t="s">
        <v>13</v>
      </c>
    </row>
    <row r="9745" spans="1:5" x14ac:dyDescent="0.25">
      <c r="A9745" s="5">
        <f>9737</f>
      </c>
      <c r="B9745" s="5" t="s">
        <v>9748</v>
      </c>
      <c r="C9745" s="5" t="s">
        <v>11</v>
      </c>
      <c r="D9745" s="5" t="s">
        <v>12</v>
      </c>
      <c r="E9745" s="5" t="s">
        <v>13</v>
      </c>
    </row>
    <row r="9746" spans="1:5" x14ac:dyDescent="0.25">
      <c r="A9746" s="5">
        <f>9738</f>
      </c>
      <c r="B9746" s="5" t="s">
        <v>9749</v>
      </c>
      <c r="C9746" s="5" t="s">
        <v>11</v>
      </c>
      <c r="D9746" s="5" t="s">
        <v>12</v>
      </c>
      <c r="E9746" s="5" t="s">
        <v>13</v>
      </c>
    </row>
    <row r="9747" spans="1:5" x14ac:dyDescent="0.25">
      <c r="A9747" s="5">
        <f>9739</f>
      </c>
      <c r="B9747" s="5" t="s">
        <v>9750</v>
      </c>
      <c r="C9747" s="5" t="s">
        <v>11</v>
      </c>
      <c r="D9747" s="5" t="s">
        <v>12</v>
      </c>
      <c r="E9747" s="5" t="s">
        <v>13</v>
      </c>
    </row>
    <row r="9748" spans="1:5" x14ac:dyDescent="0.25">
      <c r="A9748" s="5">
        <f>9740</f>
      </c>
      <c r="B9748" s="5" t="s">
        <v>9751</v>
      </c>
      <c r="C9748" s="5" t="s">
        <v>11</v>
      </c>
      <c r="D9748" s="5" t="s">
        <v>12</v>
      </c>
      <c r="E9748" s="5" t="s">
        <v>13</v>
      </c>
    </row>
    <row r="9749" spans="1:5" x14ac:dyDescent="0.25">
      <c r="A9749" s="5">
        <f>9741</f>
      </c>
      <c r="B9749" s="5" t="s">
        <v>9752</v>
      </c>
      <c r="C9749" s="5" t="s">
        <v>11</v>
      </c>
      <c r="D9749" s="5" t="s">
        <v>12</v>
      </c>
      <c r="E9749" s="5" t="s">
        <v>13</v>
      </c>
    </row>
    <row r="9750" spans="1:5" x14ac:dyDescent="0.25">
      <c r="A9750" s="5">
        <f>9742</f>
      </c>
      <c r="B9750" s="5" t="s">
        <v>9753</v>
      </c>
      <c r="C9750" s="5" t="s">
        <v>11</v>
      </c>
      <c r="D9750" s="5" t="s">
        <v>12</v>
      </c>
      <c r="E9750" s="5" t="s">
        <v>13</v>
      </c>
    </row>
    <row r="9751" spans="1:5" x14ac:dyDescent="0.25">
      <c r="A9751" s="5">
        <f>9743</f>
      </c>
      <c r="B9751" s="5" t="s">
        <v>9754</v>
      </c>
      <c r="C9751" s="5" t="s">
        <v>11</v>
      </c>
      <c r="D9751" s="5" t="s">
        <v>12</v>
      </c>
      <c r="E9751" s="5" t="s">
        <v>13</v>
      </c>
    </row>
    <row r="9752" spans="1:5" x14ac:dyDescent="0.25">
      <c r="A9752" s="5">
        <f>9744</f>
      </c>
      <c r="B9752" s="5" t="s">
        <v>9755</v>
      </c>
      <c r="C9752" s="5" t="s">
        <v>11</v>
      </c>
      <c r="D9752" s="5" t="s">
        <v>12</v>
      </c>
      <c r="E9752" s="5" t="s">
        <v>13</v>
      </c>
    </row>
    <row r="9753" spans="1:5" x14ac:dyDescent="0.25">
      <c r="A9753" s="5">
        <f>9745</f>
      </c>
      <c r="B9753" s="5" t="s">
        <v>9756</v>
      </c>
      <c r="C9753" s="5" t="s">
        <v>11</v>
      </c>
      <c r="D9753" s="5" t="s">
        <v>12</v>
      </c>
      <c r="E9753" s="5" t="s">
        <v>13</v>
      </c>
    </row>
    <row r="9754" spans="1:5" x14ac:dyDescent="0.25">
      <c r="A9754" s="5">
        <f>9746</f>
      </c>
      <c r="B9754" s="5" t="s">
        <v>9757</v>
      </c>
      <c r="C9754" s="5" t="s">
        <v>11</v>
      </c>
      <c r="D9754" s="5" t="s">
        <v>12</v>
      </c>
      <c r="E9754" s="5" t="s">
        <v>13</v>
      </c>
    </row>
    <row r="9755" spans="1:5" x14ac:dyDescent="0.25">
      <c r="A9755" s="5">
        <f>9747</f>
      </c>
      <c r="B9755" s="5" t="s">
        <v>9758</v>
      </c>
      <c r="C9755" s="5" t="s">
        <v>11</v>
      </c>
      <c r="D9755" s="5" t="s">
        <v>12</v>
      </c>
      <c r="E9755" s="5" t="s">
        <v>13</v>
      </c>
    </row>
    <row r="9756" spans="1:5" x14ac:dyDescent="0.25">
      <c r="A9756" s="5">
        <f>9748</f>
      </c>
      <c r="B9756" s="5" t="s">
        <v>9759</v>
      </c>
      <c r="C9756" s="5" t="s">
        <v>11</v>
      </c>
      <c r="D9756" s="5" t="s">
        <v>12</v>
      </c>
      <c r="E9756" s="5" t="s">
        <v>13</v>
      </c>
    </row>
    <row r="9757" spans="1:5" x14ac:dyDescent="0.25">
      <c r="A9757" s="5">
        <f>9749</f>
      </c>
      <c r="B9757" s="5" t="s">
        <v>9760</v>
      </c>
      <c r="C9757" s="5" t="s">
        <v>11</v>
      </c>
      <c r="D9757" s="5" t="s">
        <v>12</v>
      </c>
      <c r="E9757" s="5" t="s">
        <v>13</v>
      </c>
    </row>
    <row r="9758" spans="1:5" x14ac:dyDescent="0.25">
      <c r="A9758" s="5">
        <f>9750</f>
      </c>
      <c r="B9758" s="5" t="s">
        <v>9761</v>
      </c>
      <c r="C9758" s="5" t="s">
        <v>11</v>
      </c>
      <c r="D9758" s="5" t="s">
        <v>12</v>
      </c>
      <c r="E9758" s="5" t="s">
        <v>13</v>
      </c>
    </row>
    <row r="9759" spans="1:5" x14ac:dyDescent="0.25">
      <c r="A9759" s="5">
        <f>9751</f>
      </c>
      <c r="B9759" s="5" t="s">
        <v>9762</v>
      </c>
      <c r="C9759" s="5" t="s">
        <v>11</v>
      </c>
      <c r="D9759" s="5" t="s">
        <v>12</v>
      </c>
      <c r="E9759" s="5" t="s">
        <v>13</v>
      </c>
    </row>
    <row r="9760" spans="1:5" x14ac:dyDescent="0.25">
      <c r="A9760" s="5">
        <f>9752</f>
      </c>
      <c r="B9760" s="5" t="s">
        <v>9763</v>
      </c>
      <c r="C9760" s="5" t="s">
        <v>11</v>
      </c>
      <c r="D9760" s="5" t="s">
        <v>12</v>
      </c>
      <c r="E9760" s="5" t="s">
        <v>13</v>
      </c>
    </row>
    <row r="9761" spans="1:5" x14ac:dyDescent="0.25">
      <c r="A9761" s="5">
        <f>9753</f>
      </c>
      <c r="B9761" s="5" t="s">
        <v>9764</v>
      </c>
      <c r="C9761" s="5" t="s">
        <v>11</v>
      </c>
      <c r="D9761" s="5" t="s">
        <v>12</v>
      </c>
      <c r="E9761" s="5" t="s">
        <v>13</v>
      </c>
    </row>
    <row r="9762" spans="1:5" x14ac:dyDescent="0.25">
      <c r="A9762" s="5">
        <f>9754</f>
      </c>
      <c r="B9762" s="5" t="s">
        <v>9765</v>
      </c>
      <c r="C9762" s="5" t="s">
        <v>11</v>
      </c>
      <c r="D9762" s="5" t="s">
        <v>12</v>
      </c>
      <c r="E9762" s="5" t="s">
        <v>13</v>
      </c>
    </row>
    <row r="9763" spans="1:5" x14ac:dyDescent="0.25">
      <c r="A9763" s="5">
        <f>9755</f>
      </c>
      <c r="B9763" s="5" t="s">
        <v>9766</v>
      </c>
      <c r="C9763" s="5" t="s">
        <v>11</v>
      </c>
      <c r="D9763" s="5" t="s">
        <v>12</v>
      </c>
      <c r="E9763" s="5" t="s">
        <v>13</v>
      </c>
    </row>
    <row r="9764" spans="1:5" x14ac:dyDescent="0.25">
      <c r="A9764" s="5">
        <f>9756</f>
      </c>
      <c r="B9764" s="5" t="s">
        <v>9767</v>
      </c>
      <c r="C9764" s="5" t="s">
        <v>11</v>
      </c>
      <c r="D9764" s="5" t="s">
        <v>12</v>
      </c>
      <c r="E9764" s="5" t="s">
        <v>13</v>
      </c>
    </row>
    <row r="9765" spans="1:5" x14ac:dyDescent="0.25">
      <c r="A9765" s="5">
        <f>9757</f>
      </c>
      <c r="B9765" s="5" t="s">
        <v>9768</v>
      </c>
      <c r="C9765" s="5" t="s">
        <v>11</v>
      </c>
      <c r="D9765" s="5" t="s">
        <v>12</v>
      </c>
      <c r="E9765" s="5" t="s">
        <v>13</v>
      </c>
    </row>
    <row r="9766" spans="1:5" x14ac:dyDescent="0.25">
      <c r="A9766" s="5">
        <f>9758</f>
      </c>
      <c r="B9766" s="5" t="s">
        <v>9769</v>
      </c>
      <c r="C9766" s="5" t="s">
        <v>11</v>
      </c>
      <c r="D9766" s="5" t="s">
        <v>12</v>
      </c>
      <c r="E9766" s="5" t="s">
        <v>13</v>
      </c>
    </row>
    <row r="9767" spans="1:5" x14ac:dyDescent="0.25">
      <c r="A9767" s="5">
        <f>9759</f>
      </c>
      <c r="B9767" s="5" t="s">
        <v>9770</v>
      </c>
      <c r="C9767" s="5" t="s">
        <v>11</v>
      </c>
      <c r="D9767" s="5" t="s">
        <v>12</v>
      </c>
      <c r="E9767" s="5" t="s">
        <v>13</v>
      </c>
    </row>
    <row r="9768" spans="1:5" x14ac:dyDescent="0.25">
      <c r="A9768" s="5">
        <f>9760</f>
      </c>
      <c r="B9768" s="5" t="s">
        <v>9771</v>
      </c>
      <c r="C9768" s="5" t="s">
        <v>11</v>
      </c>
      <c r="D9768" s="5" t="s">
        <v>12</v>
      </c>
      <c r="E9768" s="5" t="s">
        <v>13</v>
      </c>
    </row>
    <row r="9769" spans="1:5" x14ac:dyDescent="0.25">
      <c r="A9769" s="5">
        <f>9761</f>
      </c>
      <c r="B9769" s="5" t="s">
        <v>9772</v>
      </c>
      <c r="C9769" s="5" t="s">
        <v>11</v>
      </c>
      <c r="D9769" s="5" t="s">
        <v>12</v>
      </c>
      <c r="E9769" s="5" t="s">
        <v>13</v>
      </c>
    </row>
    <row r="9770" spans="1:5" x14ac:dyDescent="0.25">
      <c r="A9770" s="5">
        <f>9762</f>
      </c>
      <c r="B9770" s="5" t="s">
        <v>9773</v>
      </c>
      <c r="C9770" s="5" t="s">
        <v>11</v>
      </c>
      <c r="D9770" s="5" t="s">
        <v>12</v>
      </c>
      <c r="E9770" s="5" t="s">
        <v>13</v>
      </c>
    </row>
    <row r="9771" spans="1:5" x14ac:dyDescent="0.25">
      <c r="A9771" s="5">
        <f>9763</f>
      </c>
      <c r="B9771" s="5" t="s">
        <v>9774</v>
      </c>
      <c r="C9771" s="5" t="s">
        <v>11</v>
      </c>
      <c r="D9771" s="5" t="s">
        <v>12</v>
      </c>
      <c r="E9771" s="5" t="s">
        <v>13</v>
      </c>
    </row>
    <row r="9772" spans="1:5" x14ac:dyDescent="0.25">
      <c r="A9772" s="5">
        <f>9764</f>
      </c>
      <c r="B9772" s="5" t="s">
        <v>9775</v>
      </c>
      <c r="C9772" s="5" t="s">
        <v>11</v>
      </c>
      <c r="D9772" s="5" t="s">
        <v>12</v>
      </c>
      <c r="E9772" s="5" t="s">
        <v>13</v>
      </c>
    </row>
    <row r="9773" spans="1:5" x14ac:dyDescent="0.25">
      <c r="A9773" s="5">
        <f>9765</f>
      </c>
      <c r="B9773" s="5" t="s">
        <v>9776</v>
      </c>
      <c r="C9773" s="5" t="s">
        <v>11</v>
      </c>
      <c r="D9773" s="5" t="s">
        <v>12</v>
      </c>
      <c r="E9773" s="5" t="s">
        <v>13</v>
      </c>
    </row>
    <row r="9774" spans="1:5" x14ac:dyDescent="0.25">
      <c r="A9774" s="5">
        <f>9766</f>
      </c>
      <c r="B9774" s="5" t="s">
        <v>9777</v>
      </c>
      <c r="C9774" s="5" t="s">
        <v>11</v>
      </c>
      <c r="D9774" s="5" t="s">
        <v>12</v>
      </c>
      <c r="E9774" s="5" t="s">
        <v>13</v>
      </c>
    </row>
    <row r="9775" spans="1:5" x14ac:dyDescent="0.25">
      <c r="A9775" s="5">
        <f>9767</f>
      </c>
      <c r="B9775" s="5" t="s">
        <v>9778</v>
      </c>
      <c r="C9775" s="5" t="s">
        <v>11</v>
      </c>
      <c r="D9775" s="5" t="s">
        <v>12</v>
      </c>
      <c r="E9775" s="5" t="s">
        <v>13</v>
      </c>
    </row>
    <row r="9776" spans="1:5" x14ac:dyDescent="0.25">
      <c r="A9776" s="5">
        <f>9768</f>
      </c>
      <c r="B9776" s="5" t="s">
        <v>9779</v>
      </c>
      <c r="C9776" s="5" t="s">
        <v>11</v>
      </c>
      <c r="D9776" s="5" t="s">
        <v>12</v>
      </c>
      <c r="E9776" s="5" t="s">
        <v>13</v>
      </c>
    </row>
    <row r="9777" spans="1:5" x14ac:dyDescent="0.25">
      <c r="A9777" s="5">
        <f>9769</f>
      </c>
      <c r="B9777" s="5" t="s">
        <v>9780</v>
      </c>
      <c r="C9777" s="5" t="s">
        <v>11</v>
      </c>
      <c r="D9777" s="5" t="s">
        <v>12</v>
      </c>
      <c r="E9777" s="5" t="s">
        <v>13</v>
      </c>
    </row>
    <row r="9778" spans="1:5" x14ac:dyDescent="0.25">
      <c r="A9778" s="5">
        <f>9770</f>
      </c>
      <c r="B9778" s="5" t="s">
        <v>9781</v>
      </c>
      <c r="C9778" s="5" t="s">
        <v>11</v>
      </c>
      <c r="D9778" s="5" t="s">
        <v>12</v>
      </c>
      <c r="E9778" s="5" t="s">
        <v>13</v>
      </c>
    </row>
    <row r="9779" spans="1:5" x14ac:dyDescent="0.25">
      <c r="A9779" s="5">
        <f>9771</f>
      </c>
      <c r="B9779" s="5" t="s">
        <v>9782</v>
      </c>
      <c r="C9779" s="5" t="s">
        <v>11</v>
      </c>
      <c r="D9779" s="5" t="s">
        <v>12</v>
      </c>
      <c r="E9779" s="5" t="s">
        <v>13</v>
      </c>
    </row>
    <row r="9780" spans="1:5" x14ac:dyDescent="0.25">
      <c r="A9780" s="5">
        <f>9772</f>
      </c>
      <c r="B9780" s="5" t="s">
        <v>9783</v>
      </c>
      <c r="C9780" s="5" t="s">
        <v>11</v>
      </c>
      <c r="D9780" s="5" t="s">
        <v>12</v>
      </c>
      <c r="E9780" s="5" t="s">
        <v>13</v>
      </c>
    </row>
    <row r="9781" spans="1:5" x14ac:dyDescent="0.25">
      <c r="A9781" s="5">
        <f>9773</f>
      </c>
      <c r="B9781" s="5" t="s">
        <v>9784</v>
      </c>
      <c r="C9781" s="5" t="s">
        <v>11</v>
      </c>
      <c r="D9781" s="5" t="s">
        <v>12</v>
      </c>
      <c r="E9781" s="5" t="s">
        <v>13</v>
      </c>
    </row>
    <row r="9782" spans="1:5" x14ac:dyDescent="0.25">
      <c r="A9782" s="5">
        <f>9774</f>
      </c>
      <c r="B9782" s="5" t="s">
        <v>9785</v>
      </c>
      <c r="C9782" s="5" t="s">
        <v>11</v>
      </c>
      <c r="D9782" s="5" t="s">
        <v>12</v>
      </c>
      <c r="E9782" s="5" t="s">
        <v>13</v>
      </c>
    </row>
    <row r="9783" spans="1:5" x14ac:dyDescent="0.25">
      <c r="A9783" s="5">
        <f>9775</f>
      </c>
      <c r="B9783" s="5" t="s">
        <v>9786</v>
      </c>
      <c r="C9783" s="5" t="s">
        <v>11</v>
      </c>
      <c r="D9783" s="5" t="s">
        <v>12</v>
      </c>
      <c r="E9783" s="5" t="s">
        <v>13</v>
      </c>
    </row>
    <row r="9784" spans="1:5" x14ac:dyDescent="0.25">
      <c r="A9784" s="5">
        <f>9776</f>
      </c>
      <c r="B9784" s="5" t="s">
        <v>9787</v>
      </c>
      <c r="C9784" s="5" t="s">
        <v>11</v>
      </c>
      <c r="D9784" s="5" t="s">
        <v>12</v>
      </c>
      <c r="E9784" s="5" t="s">
        <v>13</v>
      </c>
    </row>
    <row r="9785" spans="1:5" x14ac:dyDescent="0.25">
      <c r="A9785" s="5">
        <f>9777</f>
      </c>
      <c r="B9785" s="5" t="s">
        <v>9788</v>
      </c>
      <c r="C9785" s="5" t="s">
        <v>11</v>
      </c>
      <c r="D9785" s="5" t="s">
        <v>12</v>
      </c>
      <c r="E9785" s="5" t="s">
        <v>13</v>
      </c>
    </row>
    <row r="9786" spans="1:5" x14ac:dyDescent="0.25">
      <c r="A9786" s="5">
        <f>9778</f>
      </c>
      <c r="B9786" s="5" t="s">
        <v>9789</v>
      </c>
      <c r="C9786" s="5" t="s">
        <v>11</v>
      </c>
      <c r="D9786" s="5" t="s">
        <v>12</v>
      </c>
      <c r="E9786" s="5" t="s">
        <v>13</v>
      </c>
    </row>
    <row r="9787" spans="1:5" x14ac:dyDescent="0.25">
      <c r="A9787" s="5">
        <f>9779</f>
      </c>
      <c r="B9787" s="5" t="s">
        <v>9790</v>
      </c>
      <c r="C9787" s="5" t="s">
        <v>11</v>
      </c>
      <c r="D9787" s="5" t="s">
        <v>12</v>
      </c>
      <c r="E9787" s="5" t="s">
        <v>13</v>
      </c>
    </row>
    <row r="9788" spans="1:5" x14ac:dyDescent="0.25">
      <c r="A9788" s="5">
        <f>9780</f>
      </c>
      <c r="B9788" s="5" t="s">
        <v>9791</v>
      </c>
      <c r="C9788" s="5" t="s">
        <v>11</v>
      </c>
      <c r="D9788" s="5" t="s">
        <v>12</v>
      </c>
      <c r="E9788" s="5" t="s">
        <v>13</v>
      </c>
    </row>
    <row r="9789" spans="1:5" x14ac:dyDescent="0.25">
      <c r="A9789" s="5">
        <f>9781</f>
      </c>
      <c r="B9789" s="5" t="s">
        <v>9792</v>
      </c>
      <c r="C9789" s="5" t="s">
        <v>11</v>
      </c>
      <c r="D9789" s="5" t="s">
        <v>12</v>
      </c>
      <c r="E9789" s="5" t="s">
        <v>13</v>
      </c>
    </row>
    <row r="9790" spans="1:5" x14ac:dyDescent="0.25">
      <c r="A9790" s="5">
        <f>9782</f>
      </c>
      <c r="B9790" s="5" t="s">
        <v>9793</v>
      </c>
      <c r="C9790" s="5" t="s">
        <v>11</v>
      </c>
      <c r="D9790" s="5" t="s">
        <v>12</v>
      </c>
      <c r="E9790" s="5" t="s">
        <v>13</v>
      </c>
    </row>
    <row r="9791" spans="1:5" x14ac:dyDescent="0.25">
      <c r="A9791" s="5">
        <f>9783</f>
      </c>
      <c r="B9791" s="5" t="s">
        <v>9794</v>
      </c>
      <c r="C9791" s="5" t="s">
        <v>11</v>
      </c>
      <c r="D9791" s="5" t="s">
        <v>12</v>
      </c>
      <c r="E9791" s="5" t="s">
        <v>13</v>
      </c>
    </row>
    <row r="9792" spans="1:5" x14ac:dyDescent="0.25">
      <c r="A9792" s="5">
        <f>9784</f>
      </c>
      <c r="B9792" s="5" t="s">
        <v>9795</v>
      </c>
      <c r="C9792" s="5" t="s">
        <v>11</v>
      </c>
      <c r="D9792" s="5" t="s">
        <v>12</v>
      </c>
      <c r="E9792" s="5" t="s">
        <v>13</v>
      </c>
    </row>
    <row r="9793" spans="1:5" x14ac:dyDescent="0.25">
      <c r="A9793" s="5">
        <f>9785</f>
      </c>
      <c r="B9793" s="5" t="s">
        <v>9796</v>
      </c>
      <c r="C9793" s="5" t="s">
        <v>11</v>
      </c>
      <c r="D9793" s="5" t="s">
        <v>12</v>
      </c>
      <c r="E9793" s="5" t="s">
        <v>13</v>
      </c>
    </row>
    <row r="9794" spans="1:5" x14ac:dyDescent="0.25">
      <c r="A9794" s="5">
        <f>9786</f>
      </c>
      <c r="B9794" s="5" t="s">
        <v>9797</v>
      </c>
      <c r="C9794" s="5" t="s">
        <v>11</v>
      </c>
      <c r="D9794" s="5" t="s">
        <v>12</v>
      </c>
      <c r="E9794" s="5" t="s">
        <v>13</v>
      </c>
    </row>
    <row r="9795" spans="1:5" x14ac:dyDescent="0.25">
      <c r="A9795" s="5">
        <f>9787</f>
      </c>
      <c r="B9795" s="5" t="s">
        <v>9798</v>
      </c>
      <c r="C9795" s="5" t="s">
        <v>11</v>
      </c>
      <c r="D9795" s="5" t="s">
        <v>12</v>
      </c>
      <c r="E9795" s="5" t="s">
        <v>13</v>
      </c>
    </row>
    <row r="9796" spans="1:5" x14ac:dyDescent="0.25">
      <c r="A9796" s="5">
        <f>9788</f>
      </c>
      <c r="B9796" s="5" t="s">
        <v>9799</v>
      </c>
      <c r="C9796" s="5" t="s">
        <v>11</v>
      </c>
      <c r="D9796" s="5" t="s">
        <v>12</v>
      </c>
      <c r="E9796" s="5" t="s">
        <v>13</v>
      </c>
    </row>
    <row r="9797" spans="1:5" x14ac:dyDescent="0.25">
      <c r="A9797" s="5">
        <f>9789</f>
      </c>
      <c r="B9797" s="5" t="s">
        <v>9800</v>
      </c>
      <c r="C9797" s="5" t="s">
        <v>11</v>
      </c>
      <c r="D9797" s="5" t="s">
        <v>12</v>
      </c>
      <c r="E9797" s="5" t="s">
        <v>13</v>
      </c>
    </row>
    <row r="9798" spans="1:5" x14ac:dyDescent="0.25">
      <c r="A9798" s="5">
        <f>9790</f>
      </c>
      <c r="B9798" s="5" t="s">
        <v>9801</v>
      </c>
      <c r="C9798" s="5" t="s">
        <v>11</v>
      </c>
      <c r="D9798" s="5" t="s">
        <v>12</v>
      </c>
      <c r="E9798" s="5" t="s">
        <v>13</v>
      </c>
    </row>
    <row r="9799" spans="1:5" x14ac:dyDescent="0.25">
      <c r="A9799" s="5">
        <f>9791</f>
      </c>
      <c r="B9799" s="5" t="s">
        <v>9802</v>
      </c>
      <c r="C9799" s="5" t="s">
        <v>11</v>
      </c>
      <c r="D9799" s="5" t="s">
        <v>12</v>
      </c>
      <c r="E9799" s="5" t="s">
        <v>13</v>
      </c>
    </row>
    <row r="9800" spans="1:5" x14ac:dyDescent="0.25">
      <c r="A9800" s="5">
        <f>9792</f>
      </c>
      <c r="B9800" s="5" t="s">
        <v>9803</v>
      </c>
      <c r="C9800" s="5" t="s">
        <v>11</v>
      </c>
      <c r="D9800" s="5" t="s">
        <v>12</v>
      </c>
      <c r="E9800" s="5" t="s">
        <v>13</v>
      </c>
    </row>
    <row r="9801" spans="1:5" x14ac:dyDescent="0.25">
      <c r="A9801" s="5">
        <f>9793</f>
      </c>
      <c r="B9801" s="5" t="s">
        <v>9804</v>
      </c>
      <c r="C9801" s="5" t="s">
        <v>11</v>
      </c>
      <c r="D9801" s="5" t="s">
        <v>12</v>
      </c>
      <c r="E9801" s="5" t="s">
        <v>13</v>
      </c>
    </row>
    <row r="9802" spans="1:5" x14ac:dyDescent="0.25">
      <c r="A9802" s="5">
        <f>9794</f>
      </c>
      <c r="B9802" s="5" t="s">
        <v>9805</v>
      </c>
      <c r="C9802" s="5" t="s">
        <v>11</v>
      </c>
      <c r="D9802" s="5" t="s">
        <v>12</v>
      </c>
      <c r="E9802" s="5" t="s">
        <v>13</v>
      </c>
    </row>
    <row r="9803" spans="1:5" x14ac:dyDescent="0.25">
      <c r="A9803" s="5">
        <f>9795</f>
      </c>
      <c r="B9803" s="5" t="s">
        <v>9806</v>
      </c>
      <c r="C9803" s="5" t="s">
        <v>11</v>
      </c>
      <c r="D9803" s="5" t="s">
        <v>12</v>
      </c>
      <c r="E9803" s="5" t="s">
        <v>13</v>
      </c>
    </row>
    <row r="9804" spans="1:5" x14ac:dyDescent="0.25">
      <c r="A9804" s="5">
        <f>9796</f>
      </c>
      <c r="B9804" s="5" t="s">
        <v>9807</v>
      </c>
      <c r="C9804" s="5" t="s">
        <v>11</v>
      </c>
      <c r="D9804" s="5" t="s">
        <v>12</v>
      </c>
      <c r="E9804" s="5" t="s">
        <v>13</v>
      </c>
    </row>
    <row r="9805" spans="1:5" x14ac:dyDescent="0.25">
      <c r="A9805" s="5">
        <f>9797</f>
      </c>
      <c r="B9805" s="5" t="s">
        <v>9808</v>
      </c>
      <c r="C9805" s="5" t="s">
        <v>11</v>
      </c>
      <c r="D9805" s="5" t="s">
        <v>12</v>
      </c>
      <c r="E9805" s="5" t="s">
        <v>13</v>
      </c>
    </row>
    <row r="9806" spans="1:5" x14ac:dyDescent="0.25">
      <c r="A9806" s="5">
        <f>9798</f>
      </c>
      <c r="B9806" s="5" t="s">
        <v>9809</v>
      </c>
      <c r="C9806" s="5" t="s">
        <v>11</v>
      </c>
      <c r="D9806" s="5" t="s">
        <v>12</v>
      </c>
      <c r="E9806" s="5" t="s">
        <v>13</v>
      </c>
    </row>
    <row r="9807" spans="1:5" x14ac:dyDescent="0.25">
      <c r="A9807" s="5">
        <f>9799</f>
      </c>
      <c r="B9807" s="5" t="s">
        <v>9810</v>
      </c>
      <c r="C9807" s="5" t="s">
        <v>11</v>
      </c>
      <c r="D9807" s="5" t="s">
        <v>12</v>
      </c>
      <c r="E9807" s="5" t="s">
        <v>13</v>
      </c>
    </row>
    <row r="9808" spans="1:5" x14ac:dyDescent="0.25">
      <c r="A9808" s="5">
        <f>9800</f>
      </c>
      <c r="B9808" s="5" t="s">
        <v>9811</v>
      </c>
      <c r="C9808" s="5" t="s">
        <v>11</v>
      </c>
      <c r="D9808" s="5" t="s">
        <v>12</v>
      </c>
      <c r="E9808" s="5" t="s">
        <v>13</v>
      </c>
    </row>
    <row r="9809" spans="1:5" x14ac:dyDescent="0.25">
      <c r="A9809" s="5">
        <f>9801</f>
      </c>
      <c r="B9809" s="5" t="s">
        <v>9812</v>
      </c>
      <c r="C9809" s="5" t="s">
        <v>11</v>
      </c>
      <c r="D9809" s="5" t="s">
        <v>12</v>
      </c>
      <c r="E9809" s="5" t="s">
        <v>13</v>
      </c>
    </row>
    <row r="9810" spans="1:5" x14ac:dyDescent="0.25">
      <c r="A9810" s="5">
        <f>9802</f>
      </c>
      <c r="B9810" s="5" t="s">
        <v>9813</v>
      </c>
      <c r="C9810" s="5" t="s">
        <v>11</v>
      </c>
      <c r="D9810" s="5" t="s">
        <v>12</v>
      </c>
      <c r="E9810" s="5" t="s">
        <v>13</v>
      </c>
    </row>
    <row r="9811" spans="1:5" x14ac:dyDescent="0.25">
      <c r="A9811" s="5">
        <f>9803</f>
      </c>
      <c r="B9811" s="5" t="s">
        <v>9814</v>
      </c>
      <c r="C9811" s="5" t="s">
        <v>11</v>
      </c>
      <c r="D9811" s="5" t="s">
        <v>12</v>
      </c>
      <c r="E9811" s="5" t="s">
        <v>13</v>
      </c>
    </row>
    <row r="9812" spans="1:5" x14ac:dyDescent="0.25">
      <c r="A9812" s="5">
        <f>9804</f>
      </c>
      <c r="B9812" s="5" t="s">
        <v>9815</v>
      </c>
      <c r="C9812" s="5" t="s">
        <v>11</v>
      </c>
      <c r="D9812" s="5" t="s">
        <v>12</v>
      </c>
      <c r="E9812" s="5" t="s">
        <v>13</v>
      </c>
    </row>
    <row r="9813" spans="1:5" x14ac:dyDescent="0.25">
      <c r="A9813" s="5">
        <f>9805</f>
      </c>
      <c r="B9813" s="5" t="s">
        <v>9816</v>
      </c>
      <c r="C9813" s="5" t="s">
        <v>11</v>
      </c>
      <c r="D9813" s="5" t="s">
        <v>12</v>
      </c>
      <c r="E9813" s="5" t="s">
        <v>13</v>
      </c>
    </row>
    <row r="9814" spans="1:5" x14ac:dyDescent="0.25">
      <c r="A9814" s="5">
        <f>9806</f>
      </c>
      <c r="B9814" s="5" t="s">
        <v>9817</v>
      </c>
      <c r="C9814" s="5" t="s">
        <v>11</v>
      </c>
      <c r="D9814" s="5" t="s">
        <v>12</v>
      </c>
      <c r="E9814" s="5" t="s">
        <v>13</v>
      </c>
    </row>
    <row r="9815" spans="1:5" x14ac:dyDescent="0.25">
      <c r="A9815" s="5">
        <f>9807</f>
      </c>
      <c r="B9815" s="5" t="s">
        <v>9818</v>
      </c>
      <c r="C9815" s="5" t="s">
        <v>11</v>
      </c>
      <c r="D9815" s="5" t="s">
        <v>12</v>
      </c>
      <c r="E9815" s="5" t="s">
        <v>13</v>
      </c>
    </row>
    <row r="9816" spans="1:5" x14ac:dyDescent="0.25">
      <c r="A9816" s="5">
        <f>9808</f>
      </c>
      <c r="B9816" s="5" t="s">
        <v>9819</v>
      </c>
      <c r="C9816" s="5" t="s">
        <v>11</v>
      </c>
      <c r="D9816" s="5" t="s">
        <v>12</v>
      </c>
      <c r="E9816" s="5" t="s">
        <v>13</v>
      </c>
    </row>
    <row r="9817" spans="1:5" x14ac:dyDescent="0.25">
      <c r="A9817" s="5">
        <f>9809</f>
      </c>
      <c r="B9817" s="5" t="s">
        <v>9820</v>
      </c>
      <c r="C9817" s="5" t="s">
        <v>11</v>
      </c>
      <c r="D9817" s="5" t="s">
        <v>12</v>
      </c>
      <c r="E9817" s="5" t="s">
        <v>13</v>
      </c>
    </row>
    <row r="9818" spans="1:5" x14ac:dyDescent="0.25">
      <c r="A9818" s="5">
        <f>9810</f>
      </c>
      <c r="B9818" s="5" t="s">
        <v>9821</v>
      </c>
      <c r="C9818" s="5" t="s">
        <v>11</v>
      </c>
      <c r="D9818" s="5" t="s">
        <v>12</v>
      </c>
      <c r="E9818" s="5" t="s">
        <v>13</v>
      </c>
    </row>
    <row r="9819" spans="1:5" x14ac:dyDescent="0.25">
      <c r="A9819" s="5">
        <f>9811</f>
      </c>
      <c r="B9819" s="5" t="s">
        <v>9822</v>
      </c>
      <c r="C9819" s="5" t="s">
        <v>11</v>
      </c>
      <c r="D9819" s="5" t="s">
        <v>12</v>
      </c>
      <c r="E9819" s="5" t="s">
        <v>13</v>
      </c>
    </row>
    <row r="9820" spans="1:5" x14ac:dyDescent="0.25">
      <c r="A9820" s="5">
        <f>9812</f>
      </c>
      <c r="B9820" s="5" t="s">
        <v>9823</v>
      </c>
      <c r="C9820" s="5" t="s">
        <v>11</v>
      </c>
      <c r="D9820" s="5" t="s">
        <v>12</v>
      </c>
      <c r="E9820" s="5" t="s">
        <v>13</v>
      </c>
    </row>
    <row r="9821" spans="1:5" x14ac:dyDescent="0.25">
      <c r="A9821" s="5">
        <f>9813</f>
      </c>
      <c r="B9821" s="5" t="s">
        <v>9824</v>
      </c>
      <c r="C9821" s="5" t="s">
        <v>11</v>
      </c>
      <c r="D9821" s="5" t="s">
        <v>12</v>
      </c>
      <c r="E9821" s="5" t="s">
        <v>13</v>
      </c>
    </row>
    <row r="9822" spans="1:5" x14ac:dyDescent="0.25">
      <c r="A9822" s="5">
        <f>9814</f>
      </c>
      <c r="B9822" s="5" t="s">
        <v>9825</v>
      </c>
      <c r="C9822" s="5" t="s">
        <v>11</v>
      </c>
      <c r="D9822" s="5" t="s">
        <v>12</v>
      </c>
      <c r="E9822" s="5" t="s">
        <v>13</v>
      </c>
    </row>
    <row r="9823" spans="1:5" x14ac:dyDescent="0.25">
      <c r="A9823" s="5">
        <f>9815</f>
      </c>
      <c r="B9823" s="5" t="s">
        <v>9826</v>
      </c>
      <c r="C9823" s="5" t="s">
        <v>11</v>
      </c>
      <c r="D9823" s="5" t="s">
        <v>12</v>
      </c>
      <c r="E9823" s="5" t="s">
        <v>13</v>
      </c>
    </row>
    <row r="9824" spans="1:5" x14ac:dyDescent="0.25">
      <c r="A9824" s="5">
        <f>9816</f>
      </c>
      <c r="B9824" s="5" t="s">
        <v>9827</v>
      </c>
      <c r="C9824" s="5" t="s">
        <v>11</v>
      </c>
      <c r="D9824" s="5" t="s">
        <v>12</v>
      </c>
      <c r="E9824" s="5" t="s">
        <v>13</v>
      </c>
    </row>
    <row r="9825" spans="1:5" x14ac:dyDescent="0.25">
      <c r="A9825" s="5">
        <f>9817</f>
      </c>
      <c r="B9825" s="5" t="s">
        <v>9828</v>
      </c>
      <c r="C9825" s="5" t="s">
        <v>11</v>
      </c>
      <c r="D9825" s="5" t="s">
        <v>12</v>
      </c>
      <c r="E9825" s="5" t="s">
        <v>13</v>
      </c>
    </row>
    <row r="9826" spans="1:5" x14ac:dyDescent="0.25">
      <c r="A9826" s="5">
        <f>9818</f>
      </c>
      <c r="B9826" s="5" t="s">
        <v>9829</v>
      </c>
      <c r="C9826" s="5" t="s">
        <v>11</v>
      </c>
      <c r="D9826" s="5" t="s">
        <v>12</v>
      </c>
      <c r="E9826" s="5" t="s">
        <v>13</v>
      </c>
    </row>
    <row r="9827" spans="1:5" x14ac:dyDescent="0.25">
      <c r="A9827" s="5">
        <f>9819</f>
      </c>
      <c r="B9827" s="5" t="s">
        <v>9830</v>
      </c>
      <c r="C9827" s="5" t="s">
        <v>11</v>
      </c>
      <c r="D9827" s="5" t="s">
        <v>12</v>
      </c>
      <c r="E9827" s="5" t="s">
        <v>13</v>
      </c>
    </row>
    <row r="9828" spans="1:5" x14ac:dyDescent="0.25">
      <c r="A9828" s="5">
        <f>9820</f>
      </c>
      <c r="B9828" s="5" t="s">
        <v>9831</v>
      </c>
      <c r="C9828" s="5" t="s">
        <v>11</v>
      </c>
      <c r="D9828" s="5" t="s">
        <v>12</v>
      </c>
      <c r="E9828" s="5" t="s">
        <v>13</v>
      </c>
    </row>
    <row r="9829" spans="1:5" x14ac:dyDescent="0.25">
      <c r="A9829" s="5">
        <f>9821</f>
      </c>
      <c r="B9829" s="5" t="s">
        <v>9832</v>
      </c>
      <c r="C9829" s="5" t="s">
        <v>11</v>
      </c>
      <c r="D9829" s="5" t="s">
        <v>12</v>
      </c>
      <c r="E9829" s="5" t="s">
        <v>13</v>
      </c>
    </row>
    <row r="9830" spans="1:5" x14ac:dyDescent="0.25">
      <c r="A9830" s="5">
        <f>9822</f>
      </c>
      <c r="B9830" s="5" t="s">
        <v>9833</v>
      </c>
      <c r="C9830" s="5" t="s">
        <v>11</v>
      </c>
      <c r="D9830" s="5" t="s">
        <v>12</v>
      </c>
      <c r="E9830" s="5" t="s">
        <v>13</v>
      </c>
    </row>
    <row r="9831" spans="1:5" x14ac:dyDescent="0.25">
      <c r="A9831" s="5">
        <f>9823</f>
      </c>
      <c r="B9831" s="5" t="s">
        <v>9834</v>
      </c>
      <c r="C9831" s="5" t="s">
        <v>11</v>
      </c>
      <c r="D9831" s="5" t="s">
        <v>12</v>
      </c>
      <c r="E9831" s="5" t="s">
        <v>13</v>
      </c>
    </row>
    <row r="9832" spans="1:5" x14ac:dyDescent="0.25">
      <c r="A9832" s="5">
        <f>9824</f>
      </c>
      <c r="B9832" s="5" t="s">
        <v>9835</v>
      </c>
      <c r="C9832" s="5" t="s">
        <v>11</v>
      </c>
      <c r="D9832" s="5" t="s">
        <v>12</v>
      </c>
      <c r="E9832" s="5" t="s">
        <v>13</v>
      </c>
    </row>
    <row r="9833" spans="1:5" x14ac:dyDescent="0.25">
      <c r="A9833" s="5">
        <f>9825</f>
      </c>
      <c r="B9833" s="5" t="s">
        <v>9836</v>
      </c>
      <c r="C9833" s="5" t="s">
        <v>11</v>
      </c>
      <c r="D9833" s="5" t="s">
        <v>12</v>
      </c>
      <c r="E9833" s="5" t="s">
        <v>13</v>
      </c>
    </row>
    <row r="9834" spans="1:5" x14ac:dyDescent="0.25">
      <c r="A9834" s="5">
        <f>9826</f>
      </c>
      <c r="B9834" s="5" t="s">
        <v>9837</v>
      </c>
      <c r="C9834" s="5" t="s">
        <v>11</v>
      </c>
      <c r="D9834" s="5" t="s">
        <v>12</v>
      </c>
      <c r="E9834" s="5" t="s">
        <v>13</v>
      </c>
    </row>
    <row r="9835" spans="1:5" x14ac:dyDescent="0.25">
      <c r="A9835" s="5">
        <f>9827</f>
      </c>
      <c r="B9835" s="5" t="s">
        <v>9838</v>
      </c>
      <c r="C9835" s="5" t="s">
        <v>11</v>
      </c>
      <c r="D9835" s="5" t="s">
        <v>12</v>
      </c>
      <c r="E9835" s="5" t="s">
        <v>13</v>
      </c>
    </row>
    <row r="9836" spans="1:5" x14ac:dyDescent="0.25">
      <c r="A9836" s="5">
        <f>9828</f>
      </c>
      <c r="B9836" s="5" t="s">
        <v>9839</v>
      </c>
      <c r="C9836" s="5" t="s">
        <v>11</v>
      </c>
      <c r="D9836" s="5" t="s">
        <v>12</v>
      </c>
      <c r="E9836" s="5" t="s">
        <v>13</v>
      </c>
    </row>
    <row r="9837" spans="1:5" x14ac:dyDescent="0.25">
      <c r="A9837" s="5">
        <f>9829</f>
      </c>
      <c r="B9837" s="5" t="s">
        <v>9840</v>
      </c>
      <c r="C9837" s="5" t="s">
        <v>11</v>
      </c>
      <c r="D9837" s="5" t="s">
        <v>12</v>
      </c>
      <c r="E9837" s="5" t="s">
        <v>13</v>
      </c>
    </row>
    <row r="9838" spans="1:5" x14ac:dyDescent="0.25">
      <c r="A9838" s="5">
        <f>9830</f>
      </c>
      <c r="B9838" s="5" t="s">
        <v>9841</v>
      </c>
      <c r="C9838" s="5" t="s">
        <v>11</v>
      </c>
      <c r="D9838" s="5" t="s">
        <v>12</v>
      </c>
      <c r="E9838" s="5" t="s">
        <v>13</v>
      </c>
    </row>
    <row r="9839" spans="1:5" x14ac:dyDescent="0.25">
      <c r="A9839" s="5">
        <f>9831</f>
      </c>
      <c r="B9839" s="5" t="s">
        <v>9842</v>
      </c>
      <c r="C9839" s="5" t="s">
        <v>11</v>
      </c>
      <c r="D9839" s="5" t="s">
        <v>12</v>
      </c>
      <c r="E9839" s="5" t="s">
        <v>13</v>
      </c>
    </row>
    <row r="9840" spans="1:5" x14ac:dyDescent="0.25">
      <c r="A9840" s="5">
        <f>9832</f>
      </c>
      <c r="B9840" s="5" t="s">
        <v>9843</v>
      </c>
      <c r="C9840" s="5" t="s">
        <v>11</v>
      </c>
      <c r="D9840" s="5" t="s">
        <v>12</v>
      </c>
      <c r="E9840" s="5" t="s">
        <v>13</v>
      </c>
    </row>
    <row r="9841" spans="1:5" x14ac:dyDescent="0.25">
      <c r="A9841" s="5">
        <f>9833</f>
      </c>
      <c r="B9841" s="5" t="s">
        <v>9844</v>
      </c>
      <c r="C9841" s="5" t="s">
        <v>11</v>
      </c>
      <c r="D9841" s="5" t="s">
        <v>12</v>
      </c>
      <c r="E9841" s="5" t="s">
        <v>13</v>
      </c>
    </row>
    <row r="9842" spans="1:5" x14ac:dyDescent="0.25">
      <c r="A9842" s="5">
        <f>9834</f>
      </c>
      <c r="B9842" s="5" t="s">
        <v>9845</v>
      </c>
      <c r="C9842" s="5" t="s">
        <v>11</v>
      </c>
      <c r="D9842" s="5" t="s">
        <v>12</v>
      </c>
      <c r="E9842" s="5" t="s">
        <v>13</v>
      </c>
    </row>
    <row r="9843" spans="1:5" x14ac:dyDescent="0.25">
      <c r="A9843" s="5">
        <f>9835</f>
      </c>
      <c r="B9843" s="5" t="s">
        <v>9846</v>
      </c>
      <c r="C9843" s="5" t="s">
        <v>11</v>
      </c>
      <c r="D9843" s="5" t="s">
        <v>12</v>
      </c>
      <c r="E9843" s="5" t="s">
        <v>13</v>
      </c>
    </row>
    <row r="9844" spans="1:5" x14ac:dyDescent="0.25">
      <c r="A9844" s="5">
        <f>9836</f>
      </c>
      <c r="B9844" s="5" t="s">
        <v>9847</v>
      </c>
      <c r="C9844" s="5" t="s">
        <v>11</v>
      </c>
      <c r="D9844" s="5" t="s">
        <v>12</v>
      </c>
      <c r="E9844" s="5" t="s">
        <v>13</v>
      </c>
    </row>
    <row r="9845" spans="1:5" x14ac:dyDescent="0.25">
      <c r="A9845" s="5">
        <f>9837</f>
      </c>
      <c r="B9845" s="5" t="s">
        <v>9848</v>
      </c>
      <c r="C9845" s="5" t="s">
        <v>11</v>
      </c>
      <c r="D9845" s="5" t="s">
        <v>12</v>
      </c>
      <c r="E9845" s="5" t="s">
        <v>13</v>
      </c>
    </row>
    <row r="9846" spans="1:5" x14ac:dyDescent="0.25">
      <c r="A9846" s="5">
        <f>9838</f>
      </c>
      <c r="B9846" s="5" t="s">
        <v>9849</v>
      </c>
      <c r="C9846" s="5" t="s">
        <v>11</v>
      </c>
      <c r="D9846" s="5" t="s">
        <v>12</v>
      </c>
      <c r="E9846" s="5" t="s">
        <v>13</v>
      </c>
    </row>
    <row r="9847" spans="1:5" x14ac:dyDescent="0.25">
      <c r="A9847" s="5">
        <f>9839</f>
      </c>
      <c r="B9847" s="5" t="s">
        <v>9850</v>
      </c>
      <c r="C9847" s="5" t="s">
        <v>11</v>
      </c>
      <c r="D9847" s="5" t="s">
        <v>12</v>
      </c>
      <c r="E9847" s="5" t="s">
        <v>13</v>
      </c>
    </row>
    <row r="9848" spans="1:5" x14ac:dyDescent="0.25">
      <c r="A9848" s="5">
        <f>9840</f>
      </c>
      <c r="B9848" s="5" t="s">
        <v>9851</v>
      </c>
      <c r="C9848" s="5" t="s">
        <v>11</v>
      </c>
      <c r="D9848" s="5" t="s">
        <v>12</v>
      </c>
      <c r="E9848" s="5" t="s">
        <v>13</v>
      </c>
    </row>
    <row r="9849" spans="1:5" x14ac:dyDescent="0.25">
      <c r="A9849" s="5">
        <f>9841</f>
      </c>
      <c r="B9849" s="5" t="s">
        <v>9852</v>
      </c>
      <c r="C9849" s="5" t="s">
        <v>11</v>
      </c>
      <c r="D9849" s="5" t="s">
        <v>12</v>
      </c>
      <c r="E9849" s="5" t="s">
        <v>13</v>
      </c>
    </row>
    <row r="9850" spans="1:5" x14ac:dyDescent="0.25">
      <c r="A9850" s="5">
        <f>9842</f>
      </c>
      <c r="B9850" s="5" t="s">
        <v>9853</v>
      </c>
      <c r="C9850" s="5" t="s">
        <v>11</v>
      </c>
      <c r="D9850" s="5" t="s">
        <v>12</v>
      </c>
      <c r="E9850" s="5" t="s">
        <v>13</v>
      </c>
    </row>
    <row r="9851" spans="1:5" x14ac:dyDescent="0.25">
      <c r="A9851" s="5">
        <f>9843</f>
      </c>
      <c r="B9851" s="5" t="s">
        <v>9854</v>
      </c>
      <c r="C9851" s="5" t="s">
        <v>11</v>
      </c>
      <c r="D9851" s="5" t="s">
        <v>12</v>
      </c>
      <c r="E9851" s="5" t="s">
        <v>13</v>
      </c>
    </row>
    <row r="9852" spans="1:5" x14ac:dyDescent="0.25">
      <c r="A9852" s="5">
        <f>9844</f>
      </c>
      <c r="B9852" s="5" t="s">
        <v>9855</v>
      </c>
      <c r="C9852" s="5" t="s">
        <v>11</v>
      </c>
      <c r="D9852" s="5" t="s">
        <v>12</v>
      </c>
      <c r="E9852" s="5" t="s">
        <v>13</v>
      </c>
    </row>
    <row r="9853" spans="1:5" x14ac:dyDescent="0.25">
      <c r="A9853" s="5">
        <f>9845</f>
      </c>
      <c r="B9853" s="5" t="s">
        <v>9856</v>
      </c>
      <c r="C9853" s="5" t="s">
        <v>11</v>
      </c>
      <c r="D9853" s="5" t="s">
        <v>12</v>
      </c>
      <c r="E9853" s="5" t="s">
        <v>13</v>
      </c>
    </row>
    <row r="9854" spans="1:5" x14ac:dyDescent="0.25">
      <c r="A9854" s="5">
        <f>9846</f>
      </c>
      <c r="B9854" s="5" t="s">
        <v>9857</v>
      </c>
      <c r="C9854" s="5" t="s">
        <v>11</v>
      </c>
      <c r="D9854" s="5" t="s">
        <v>12</v>
      </c>
      <c r="E9854" s="5" t="s">
        <v>13</v>
      </c>
    </row>
    <row r="9855" spans="1:5" x14ac:dyDescent="0.25">
      <c r="A9855" s="5">
        <f>9847</f>
      </c>
      <c r="B9855" s="5" t="s">
        <v>9858</v>
      </c>
      <c r="C9855" s="5" t="s">
        <v>11</v>
      </c>
      <c r="D9855" s="5" t="s">
        <v>12</v>
      </c>
      <c r="E9855" s="5" t="s">
        <v>13</v>
      </c>
    </row>
    <row r="9856" spans="1:5" x14ac:dyDescent="0.25">
      <c r="A9856" s="5">
        <f>9848</f>
      </c>
      <c r="B9856" s="5" t="s">
        <v>9859</v>
      </c>
      <c r="C9856" s="5" t="s">
        <v>11</v>
      </c>
      <c r="D9856" s="5" t="s">
        <v>12</v>
      </c>
      <c r="E9856" s="5" t="s">
        <v>13</v>
      </c>
    </row>
    <row r="9857" spans="1:5" x14ac:dyDescent="0.25">
      <c r="A9857" s="5">
        <f>9849</f>
      </c>
      <c r="B9857" s="5" t="s">
        <v>9860</v>
      </c>
      <c r="C9857" s="5" t="s">
        <v>11</v>
      </c>
      <c r="D9857" s="5" t="s">
        <v>12</v>
      </c>
      <c r="E9857" s="5" t="s">
        <v>13</v>
      </c>
    </row>
    <row r="9858" spans="1:5" x14ac:dyDescent="0.25">
      <c r="A9858" s="5">
        <f>9850</f>
      </c>
      <c r="B9858" s="5" t="s">
        <v>9861</v>
      </c>
      <c r="C9858" s="5" t="s">
        <v>11</v>
      </c>
      <c r="D9858" s="5" t="s">
        <v>12</v>
      </c>
      <c r="E9858" s="5" t="s">
        <v>13</v>
      </c>
    </row>
    <row r="9859" spans="1:5" x14ac:dyDescent="0.25">
      <c r="A9859" s="5">
        <f>9851</f>
      </c>
      <c r="B9859" s="5" t="s">
        <v>9862</v>
      </c>
      <c r="C9859" s="5" t="s">
        <v>11</v>
      </c>
      <c r="D9859" s="5" t="s">
        <v>12</v>
      </c>
      <c r="E9859" s="5" t="s">
        <v>13</v>
      </c>
    </row>
    <row r="9860" spans="1:5" x14ac:dyDescent="0.25">
      <c r="A9860" s="5">
        <f>9852</f>
      </c>
      <c r="B9860" s="5" t="s">
        <v>9863</v>
      </c>
      <c r="C9860" s="5" t="s">
        <v>11</v>
      </c>
      <c r="D9860" s="5" t="s">
        <v>12</v>
      </c>
      <c r="E9860" s="5" t="s">
        <v>13</v>
      </c>
    </row>
    <row r="9861" spans="1:5" x14ac:dyDescent="0.25">
      <c r="A9861" s="5">
        <f>9853</f>
      </c>
      <c r="B9861" s="5" t="s">
        <v>9864</v>
      </c>
      <c r="C9861" s="5" t="s">
        <v>11</v>
      </c>
      <c r="D9861" s="5" t="s">
        <v>12</v>
      </c>
      <c r="E9861" s="5" t="s">
        <v>13</v>
      </c>
    </row>
    <row r="9862" spans="1:5" x14ac:dyDescent="0.25">
      <c r="A9862" s="5">
        <f>9854</f>
      </c>
      <c r="B9862" s="5" t="s">
        <v>9865</v>
      </c>
      <c r="C9862" s="5" t="s">
        <v>11</v>
      </c>
      <c r="D9862" s="5" t="s">
        <v>12</v>
      </c>
      <c r="E9862" s="5" t="s">
        <v>13</v>
      </c>
    </row>
    <row r="9863" spans="1:5" x14ac:dyDescent="0.25">
      <c r="A9863" s="5">
        <f>9855</f>
      </c>
      <c r="B9863" s="5" t="s">
        <v>9866</v>
      </c>
      <c r="C9863" s="5" t="s">
        <v>11</v>
      </c>
      <c r="D9863" s="5" t="s">
        <v>12</v>
      </c>
      <c r="E9863" s="5" t="s">
        <v>13</v>
      </c>
    </row>
    <row r="9864" spans="1:5" x14ac:dyDescent="0.25">
      <c r="A9864" s="5">
        <f>9856</f>
      </c>
      <c r="B9864" s="5" t="s">
        <v>9867</v>
      </c>
      <c r="C9864" s="5" t="s">
        <v>11</v>
      </c>
      <c r="D9864" s="5" t="s">
        <v>12</v>
      </c>
      <c r="E9864" s="5" t="s">
        <v>13</v>
      </c>
    </row>
    <row r="9865" spans="1:5" x14ac:dyDescent="0.25">
      <c r="A9865" s="5">
        <f>9857</f>
      </c>
      <c r="B9865" s="5" t="s">
        <v>9868</v>
      </c>
      <c r="C9865" s="5" t="s">
        <v>11</v>
      </c>
      <c r="D9865" s="5" t="s">
        <v>12</v>
      </c>
      <c r="E9865" s="5" t="s">
        <v>13</v>
      </c>
    </row>
    <row r="9866" spans="1:5" x14ac:dyDescent="0.25">
      <c r="A9866" s="5">
        <f>9858</f>
      </c>
      <c r="B9866" s="5" t="s">
        <v>9869</v>
      </c>
      <c r="C9866" s="5" t="s">
        <v>11</v>
      </c>
      <c r="D9866" s="5" t="s">
        <v>12</v>
      </c>
      <c r="E9866" s="5" t="s">
        <v>13</v>
      </c>
    </row>
    <row r="9867" spans="1:5" x14ac:dyDescent="0.25">
      <c r="A9867" s="5">
        <f>9859</f>
      </c>
      <c r="B9867" s="5" t="s">
        <v>9870</v>
      </c>
      <c r="C9867" s="5" t="s">
        <v>11</v>
      </c>
      <c r="D9867" s="5" t="s">
        <v>12</v>
      </c>
      <c r="E9867" s="5" t="s">
        <v>13</v>
      </c>
    </row>
    <row r="9868" spans="1:5" x14ac:dyDescent="0.25">
      <c r="A9868" s="5">
        <f>9860</f>
      </c>
      <c r="B9868" s="5" t="s">
        <v>9871</v>
      </c>
      <c r="C9868" s="5" t="s">
        <v>11</v>
      </c>
      <c r="D9868" s="5" t="s">
        <v>12</v>
      </c>
      <c r="E9868" s="5" t="s">
        <v>13</v>
      </c>
    </row>
    <row r="9869" spans="1:5" x14ac:dyDescent="0.25">
      <c r="A9869" s="5">
        <f>9861</f>
      </c>
      <c r="B9869" s="5" t="s">
        <v>9872</v>
      </c>
      <c r="C9869" s="5" t="s">
        <v>11</v>
      </c>
      <c r="D9869" s="5" t="s">
        <v>12</v>
      </c>
      <c r="E9869" s="5" t="s">
        <v>13</v>
      </c>
    </row>
    <row r="9870" spans="1:5" x14ac:dyDescent="0.25">
      <c r="A9870" s="5">
        <f>9862</f>
      </c>
      <c r="B9870" s="5" t="s">
        <v>9873</v>
      </c>
      <c r="C9870" s="5" t="s">
        <v>11</v>
      </c>
      <c r="D9870" s="5" t="s">
        <v>12</v>
      </c>
      <c r="E9870" s="5" t="s">
        <v>13</v>
      </c>
    </row>
    <row r="9871" spans="1:5" x14ac:dyDescent="0.25">
      <c r="A9871" s="5">
        <f>9863</f>
      </c>
      <c r="B9871" s="5" t="s">
        <v>9874</v>
      </c>
      <c r="C9871" s="5" t="s">
        <v>11</v>
      </c>
      <c r="D9871" s="5" t="s">
        <v>12</v>
      </c>
      <c r="E9871" s="5" t="s">
        <v>13</v>
      </c>
    </row>
    <row r="9872" spans="1:5" x14ac:dyDescent="0.25">
      <c r="A9872" s="5">
        <f>9864</f>
      </c>
      <c r="B9872" s="5" t="s">
        <v>9875</v>
      </c>
      <c r="C9872" s="5" t="s">
        <v>11</v>
      </c>
      <c r="D9872" s="5" t="s">
        <v>12</v>
      </c>
      <c r="E9872" s="5" t="s">
        <v>13</v>
      </c>
    </row>
    <row r="9873" spans="1:5" x14ac:dyDescent="0.25">
      <c r="A9873" s="5">
        <f>9865</f>
      </c>
      <c r="B9873" s="5" t="s">
        <v>9876</v>
      </c>
      <c r="C9873" s="5" t="s">
        <v>11</v>
      </c>
      <c r="D9873" s="5" t="s">
        <v>12</v>
      </c>
      <c r="E9873" s="5" t="s">
        <v>13</v>
      </c>
    </row>
    <row r="9874" spans="1:5" x14ac:dyDescent="0.25">
      <c r="A9874" s="5">
        <f>9866</f>
      </c>
      <c r="B9874" s="5" t="s">
        <v>9877</v>
      </c>
      <c r="C9874" s="5" t="s">
        <v>11</v>
      </c>
      <c r="D9874" s="5" t="s">
        <v>12</v>
      </c>
      <c r="E9874" s="5" t="s">
        <v>13</v>
      </c>
    </row>
    <row r="9875" spans="1:5" x14ac:dyDescent="0.25">
      <c r="A9875" s="5">
        <f>9867</f>
      </c>
      <c r="B9875" s="5" t="s">
        <v>9878</v>
      </c>
      <c r="C9875" s="5" t="s">
        <v>11</v>
      </c>
      <c r="D9875" s="5" t="s">
        <v>12</v>
      </c>
      <c r="E9875" s="5" t="s">
        <v>13</v>
      </c>
    </row>
    <row r="9876" spans="1:5" x14ac:dyDescent="0.25">
      <c r="A9876" s="5">
        <f>9868</f>
      </c>
      <c r="B9876" s="5" t="s">
        <v>9879</v>
      </c>
      <c r="C9876" s="5" t="s">
        <v>11</v>
      </c>
      <c r="D9876" s="5" t="s">
        <v>12</v>
      </c>
      <c r="E9876" s="5" t="s">
        <v>13</v>
      </c>
    </row>
    <row r="9877" spans="1:5" x14ac:dyDescent="0.25">
      <c r="A9877" s="5">
        <f>9869</f>
      </c>
      <c r="B9877" s="5" t="s">
        <v>9880</v>
      </c>
      <c r="C9877" s="5" t="s">
        <v>11</v>
      </c>
      <c r="D9877" s="5" t="s">
        <v>12</v>
      </c>
      <c r="E9877" s="5" t="s">
        <v>13</v>
      </c>
    </row>
    <row r="9878" spans="1:5" x14ac:dyDescent="0.25">
      <c r="A9878" s="5">
        <f>9870</f>
      </c>
      <c r="B9878" s="5" t="s">
        <v>9881</v>
      </c>
      <c r="C9878" s="5" t="s">
        <v>11</v>
      </c>
      <c r="D9878" s="5" t="s">
        <v>12</v>
      </c>
      <c r="E9878" s="5" t="s">
        <v>13</v>
      </c>
    </row>
    <row r="9879" spans="1:5" x14ac:dyDescent="0.25">
      <c r="A9879" s="5">
        <f>9871</f>
      </c>
      <c r="B9879" s="5" t="s">
        <v>9882</v>
      </c>
      <c r="C9879" s="5" t="s">
        <v>11</v>
      </c>
      <c r="D9879" s="5" t="s">
        <v>12</v>
      </c>
      <c r="E9879" s="5" t="s">
        <v>13</v>
      </c>
    </row>
    <row r="9880" spans="1:5" x14ac:dyDescent="0.25">
      <c r="A9880" s="5">
        <f>9872</f>
      </c>
      <c r="B9880" s="5" t="s">
        <v>9883</v>
      </c>
      <c r="C9880" s="5" t="s">
        <v>11</v>
      </c>
      <c r="D9880" s="5" t="s">
        <v>12</v>
      </c>
      <c r="E9880" s="5" t="s">
        <v>13</v>
      </c>
    </row>
    <row r="9881" spans="1:5" x14ac:dyDescent="0.25">
      <c r="A9881" s="5">
        <f>9873</f>
      </c>
      <c r="B9881" s="5" t="s">
        <v>9884</v>
      </c>
      <c r="C9881" s="5" t="s">
        <v>11</v>
      </c>
      <c r="D9881" s="5" t="s">
        <v>12</v>
      </c>
      <c r="E9881" s="5" t="s">
        <v>13</v>
      </c>
    </row>
    <row r="9882" spans="1:5" x14ac:dyDescent="0.25">
      <c r="A9882" s="5">
        <f>9874</f>
      </c>
      <c r="B9882" s="5" t="s">
        <v>9885</v>
      </c>
      <c r="C9882" s="5" t="s">
        <v>11</v>
      </c>
      <c r="D9882" s="5" t="s">
        <v>12</v>
      </c>
      <c r="E9882" s="5" t="s">
        <v>13</v>
      </c>
    </row>
    <row r="9883" spans="1:5" x14ac:dyDescent="0.25">
      <c r="A9883" s="5">
        <f>9875</f>
      </c>
      <c r="B9883" s="5" t="s">
        <v>9886</v>
      </c>
      <c r="C9883" s="5" t="s">
        <v>11</v>
      </c>
      <c r="D9883" s="5" t="s">
        <v>12</v>
      </c>
      <c r="E9883" s="5" t="s">
        <v>13</v>
      </c>
    </row>
    <row r="9884" spans="1:5" x14ac:dyDescent="0.25">
      <c r="A9884" s="5">
        <f>9876</f>
      </c>
      <c r="B9884" s="5" t="s">
        <v>9887</v>
      </c>
      <c r="C9884" s="5" t="s">
        <v>11</v>
      </c>
      <c r="D9884" s="5" t="s">
        <v>12</v>
      </c>
      <c r="E9884" s="5" t="s">
        <v>13</v>
      </c>
    </row>
    <row r="9885" spans="1:5" x14ac:dyDescent="0.25">
      <c r="A9885" s="5">
        <f>9877</f>
      </c>
      <c r="B9885" s="5" t="s">
        <v>9888</v>
      </c>
      <c r="C9885" s="5" t="s">
        <v>11</v>
      </c>
      <c r="D9885" s="5" t="s">
        <v>12</v>
      </c>
      <c r="E9885" s="5" t="s">
        <v>13</v>
      </c>
    </row>
    <row r="9886" spans="1:5" x14ac:dyDescent="0.25">
      <c r="A9886" s="5">
        <f>9878</f>
      </c>
      <c r="B9886" s="5" t="s">
        <v>9889</v>
      </c>
      <c r="C9886" s="5" t="s">
        <v>11</v>
      </c>
      <c r="D9886" s="5" t="s">
        <v>12</v>
      </c>
      <c r="E9886" s="5" t="s">
        <v>13</v>
      </c>
    </row>
    <row r="9887" spans="1:5" x14ac:dyDescent="0.25">
      <c r="A9887" s="5">
        <f>9879</f>
      </c>
      <c r="B9887" s="5" t="s">
        <v>9890</v>
      </c>
      <c r="C9887" s="5" t="s">
        <v>11</v>
      </c>
      <c r="D9887" s="5" t="s">
        <v>12</v>
      </c>
      <c r="E9887" s="5" t="s">
        <v>13</v>
      </c>
    </row>
    <row r="9888" spans="1:5" x14ac:dyDescent="0.25">
      <c r="A9888" s="5">
        <f>9880</f>
      </c>
      <c r="B9888" s="5" t="s">
        <v>9891</v>
      </c>
      <c r="C9888" s="5" t="s">
        <v>11</v>
      </c>
      <c r="D9888" s="5" t="s">
        <v>12</v>
      </c>
      <c r="E9888" s="5" t="s">
        <v>13</v>
      </c>
    </row>
    <row r="9889" spans="1:5" x14ac:dyDescent="0.25">
      <c r="A9889" s="5">
        <f>9881</f>
      </c>
      <c r="B9889" s="5" t="s">
        <v>9892</v>
      </c>
      <c r="C9889" s="5" t="s">
        <v>11</v>
      </c>
      <c r="D9889" s="5" t="s">
        <v>12</v>
      </c>
      <c r="E9889" s="5" t="s">
        <v>13</v>
      </c>
    </row>
    <row r="9890" spans="1:5" x14ac:dyDescent="0.25">
      <c r="A9890" s="5">
        <f>9882</f>
      </c>
      <c r="B9890" s="5" t="s">
        <v>9893</v>
      </c>
      <c r="C9890" s="5" t="s">
        <v>11</v>
      </c>
      <c r="D9890" s="5" t="s">
        <v>12</v>
      </c>
      <c r="E9890" s="5" t="s">
        <v>13</v>
      </c>
    </row>
    <row r="9891" spans="1:5" x14ac:dyDescent="0.25">
      <c r="A9891" s="5">
        <f>9883</f>
      </c>
      <c r="B9891" s="5" t="s">
        <v>9894</v>
      </c>
      <c r="C9891" s="5" t="s">
        <v>11</v>
      </c>
      <c r="D9891" s="5" t="s">
        <v>12</v>
      </c>
      <c r="E9891" s="5" t="s">
        <v>13</v>
      </c>
    </row>
    <row r="9892" spans="1:5" x14ac:dyDescent="0.25">
      <c r="A9892" s="5">
        <f>9884</f>
      </c>
      <c r="B9892" s="5" t="s">
        <v>9895</v>
      </c>
      <c r="C9892" s="5" t="s">
        <v>11</v>
      </c>
      <c r="D9892" s="5" t="s">
        <v>12</v>
      </c>
      <c r="E9892" s="5" t="s">
        <v>13</v>
      </c>
    </row>
    <row r="9893" spans="1:5" x14ac:dyDescent="0.25">
      <c r="A9893" s="5">
        <f>9885</f>
      </c>
      <c r="B9893" s="5" t="s">
        <v>9896</v>
      </c>
      <c r="C9893" s="5" t="s">
        <v>11</v>
      </c>
      <c r="D9893" s="5" t="s">
        <v>12</v>
      </c>
      <c r="E9893" s="5" t="s">
        <v>13</v>
      </c>
    </row>
    <row r="9894" spans="1:5" x14ac:dyDescent="0.25">
      <c r="A9894" s="5">
        <f>9886</f>
      </c>
      <c r="B9894" s="5" t="s">
        <v>9897</v>
      </c>
      <c r="C9894" s="5" t="s">
        <v>11</v>
      </c>
      <c r="D9894" s="5" t="s">
        <v>12</v>
      </c>
      <c r="E9894" s="5" t="s">
        <v>13</v>
      </c>
    </row>
    <row r="9895" spans="1:5" x14ac:dyDescent="0.25">
      <c r="A9895" s="5">
        <f>9887</f>
      </c>
      <c r="B9895" s="5" t="s">
        <v>9898</v>
      </c>
      <c r="C9895" s="5" t="s">
        <v>11</v>
      </c>
      <c r="D9895" s="5" t="s">
        <v>12</v>
      </c>
      <c r="E9895" s="5" t="s">
        <v>13</v>
      </c>
    </row>
    <row r="9896" spans="1:5" x14ac:dyDescent="0.25">
      <c r="A9896" s="5">
        <f>9888</f>
      </c>
      <c r="B9896" s="5" t="s">
        <v>9899</v>
      </c>
      <c r="C9896" s="5" t="s">
        <v>11</v>
      </c>
      <c r="D9896" s="5" t="s">
        <v>12</v>
      </c>
      <c r="E9896" s="5" t="s">
        <v>13</v>
      </c>
    </row>
    <row r="9897" spans="1:5" x14ac:dyDescent="0.25">
      <c r="A9897" s="5">
        <f>9889</f>
      </c>
      <c r="B9897" s="5" t="s">
        <v>9900</v>
      </c>
      <c r="C9897" s="5" t="s">
        <v>11</v>
      </c>
      <c r="D9897" s="5" t="s">
        <v>12</v>
      </c>
      <c r="E9897" s="5" t="s">
        <v>13</v>
      </c>
    </row>
    <row r="9898" spans="1:5" x14ac:dyDescent="0.25">
      <c r="A9898" s="5">
        <f>9890</f>
      </c>
      <c r="B9898" s="5" t="s">
        <v>9901</v>
      </c>
      <c r="C9898" s="5" t="s">
        <v>11</v>
      </c>
      <c r="D9898" s="5" t="s">
        <v>12</v>
      </c>
      <c r="E9898" s="5" t="s">
        <v>13</v>
      </c>
    </row>
    <row r="9899" spans="1:5" x14ac:dyDescent="0.25">
      <c r="A9899" s="5">
        <f>9891</f>
      </c>
      <c r="B9899" s="5" t="s">
        <v>9902</v>
      </c>
      <c r="C9899" s="5" t="s">
        <v>11</v>
      </c>
      <c r="D9899" s="5" t="s">
        <v>12</v>
      </c>
      <c r="E9899" s="5" t="s">
        <v>13</v>
      </c>
    </row>
    <row r="9900" spans="1:5" x14ac:dyDescent="0.25">
      <c r="A9900" s="5">
        <f>9892</f>
      </c>
      <c r="B9900" s="5" t="s">
        <v>9903</v>
      </c>
      <c r="C9900" s="5" t="s">
        <v>11</v>
      </c>
      <c r="D9900" s="5" t="s">
        <v>12</v>
      </c>
      <c r="E9900" s="5" t="s">
        <v>13</v>
      </c>
    </row>
    <row r="9901" spans="1:5" x14ac:dyDescent="0.25">
      <c r="A9901" s="5">
        <f>9893</f>
      </c>
      <c r="B9901" s="5" t="s">
        <v>9904</v>
      </c>
      <c r="C9901" s="5" t="s">
        <v>11</v>
      </c>
      <c r="D9901" s="5" t="s">
        <v>12</v>
      </c>
      <c r="E9901" s="5" t="s">
        <v>13</v>
      </c>
    </row>
    <row r="9902" spans="1:5" x14ac:dyDescent="0.25">
      <c r="A9902" s="5">
        <f>9894</f>
      </c>
      <c r="B9902" s="5" t="s">
        <v>9905</v>
      </c>
      <c r="C9902" s="5" t="s">
        <v>11</v>
      </c>
      <c r="D9902" s="5" t="s">
        <v>12</v>
      </c>
      <c r="E9902" s="5" t="s">
        <v>13</v>
      </c>
    </row>
    <row r="9903" spans="1:5" x14ac:dyDescent="0.25">
      <c r="A9903" s="5">
        <f>9895</f>
      </c>
      <c r="B9903" s="5" t="s">
        <v>9906</v>
      </c>
      <c r="C9903" s="5" t="s">
        <v>11</v>
      </c>
      <c r="D9903" s="5" t="s">
        <v>12</v>
      </c>
      <c r="E9903" s="5" t="s">
        <v>13</v>
      </c>
    </row>
    <row r="9904" spans="1:5" x14ac:dyDescent="0.25">
      <c r="A9904" s="5">
        <f>9896</f>
      </c>
      <c r="B9904" s="5" t="s">
        <v>9907</v>
      </c>
      <c r="C9904" s="5" t="s">
        <v>11</v>
      </c>
      <c r="D9904" s="5" t="s">
        <v>12</v>
      </c>
      <c r="E9904" s="5" t="s">
        <v>13</v>
      </c>
    </row>
    <row r="9905" spans="1:5" x14ac:dyDescent="0.25">
      <c r="A9905" s="5">
        <f>9897</f>
      </c>
      <c r="B9905" s="5" t="s">
        <v>9908</v>
      </c>
      <c r="C9905" s="5" t="s">
        <v>11</v>
      </c>
      <c r="D9905" s="5" t="s">
        <v>12</v>
      </c>
      <c r="E9905" s="5" t="s">
        <v>13</v>
      </c>
    </row>
    <row r="9906" spans="1:5" x14ac:dyDescent="0.25">
      <c r="A9906" s="5">
        <f>9898</f>
      </c>
      <c r="B9906" s="5" t="s">
        <v>9909</v>
      </c>
      <c r="C9906" s="5" t="s">
        <v>11</v>
      </c>
      <c r="D9906" s="5" t="s">
        <v>12</v>
      </c>
      <c r="E9906" s="5" t="s">
        <v>13</v>
      </c>
    </row>
    <row r="9907" spans="1:5" x14ac:dyDescent="0.25">
      <c r="A9907" s="5">
        <f>9899</f>
      </c>
      <c r="B9907" s="5" t="s">
        <v>9910</v>
      </c>
      <c r="C9907" s="5" t="s">
        <v>11</v>
      </c>
      <c r="D9907" s="5" t="s">
        <v>12</v>
      </c>
      <c r="E9907" s="5" t="s">
        <v>13</v>
      </c>
    </row>
    <row r="9908" spans="1:5" x14ac:dyDescent="0.25">
      <c r="A9908" s="5">
        <f>9900</f>
      </c>
      <c r="B9908" s="5" t="s">
        <v>9911</v>
      </c>
      <c r="C9908" s="5" t="s">
        <v>11</v>
      </c>
      <c r="D9908" s="5" t="s">
        <v>12</v>
      </c>
      <c r="E9908" s="5" t="s">
        <v>13</v>
      </c>
    </row>
    <row r="9909" spans="1:5" x14ac:dyDescent="0.25">
      <c r="A9909" s="5">
        <f>9901</f>
      </c>
      <c r="B9909" s="5" t="s">
        <v>9912</v>
      </c>
      <c r="C9909" s="5" t="s">
        <v>11</v>
      </c>
      <c r="D9909" s="5" t="s">
        <v>12</v>
      </c>
      <c r="E9909" s="5" t="s">
        <v>13</v>
      </c>
    </row>
    <row r="9910" spans="1:5" x14ac:dyDescent="0.25">
      <c r="A9910" s="5">
        <f>9902</f>
      </c>
      <c r="B9910" s="5" t="s">
        <v>9913</v>
      </c>
      <c r="C9910" s="5" t="s">
        <v>11</v>
      </c>
      <c r="D9910" s="5" t="s">
        <v>12</v>
      </c>
      <c r="E9910" s="5" t="s">
        <v>13</v>
      </c>
    </row>
    <row r="9911" spans="1:5" x14ac:dyDescent="0.25">
      <c r="A9911" s="5">
        <f>9903</f>
      </c>
      <c r="B9911" s="5" t="s">
        <v>9914</v>
      </c>
      <c r="C9911" s="5" t="s">
        <v>11</v>
      </c>
      <c r="D9911" s="5" t="s">
        <v>12</v>
      </c>
      <c r="E9911" s="5" t="s">
        <v>13</v>
      </c>
    </row>
    <row r="9912" spans="1:5" x14ac:dyDescent="0.25">
      <c r="A9912" s="5">
        <f>9904</f>
      </c>
      <c r="B9912" s="5" t="s">
        <v>9915</v>
      </c>
      <c r="C9912" s="5" t="s">
        <v>11</v>
      </c>
      <c r="D9912" s="5" t="s">
        <v>12</v>
      </c>
      <c r="E9912" s="5" t="s">
        <v>13</v>
      </c>
    </row>
    <row r="9913" spans="1:5" x14ac:dyDescent="0.25">
      <c r="A9913" s="5">
        <f>9905</f>
      </c>
      <c r="B9913" s="5" t="s">
        <v>9916</v>
      </c>
      <c r="C9913" s="5" t="s">
        <v>11</v>
      </c>
      <c r="D9913" s="5" t="s">
        <v>12</v>
      </c>
      <c r="E9913" s="5" t="s">
        <v>13</v>
      </c>
    </row>
    <row r="9914" spans="1:5" x14ac:dyDescent="0.25">
      <c r="A9914" s="5">
        <f>9906</f>
      </c>
      <c r="B9914" s="5" t="s">
        <v>9917</v>
      </c>
      <c r="C9914" s="5" t="s">
        <v>11</v>
      </c>
      <c r="D9914" s="5" t="s">
        <v>12</v>
      </c>
      <c r="E9914" s="5" t="s">
        <v>13</v>
      </c>
    </row>
    <row r="9915" spans="1:5" x14ac:dyDescent="0.25">
      <c r="A9915" s="5">
        <f>9907</f>
      </c>
      <c r="B9915" s="5" t="s">
        <v>9918</v>
      </c>
      <c r="C9915" s="5" t="s">
        <v>11</v>
      </c>
      <c r="D9915" s="5" t="s">
        <v>12</v>
      </c>
      <c r="E9915" s="5" t="s">
        <v>13</v>
      </c>
    </row>
    <row r="9916" spans="1:5" x14ac:dyDescent="0.25">
      <c r="A9916" s="5">
        <f>9908</f>
      </c>
      <c r="B9916" s="5" t="s">
        <v>9919</v>
      </c>
      <c r="C9916" s="5" t="s">
        <v>11</v>
      </c>
      <c r="D9916" s="5" t="s">
        <v>12</v>
      </c>
      <c r="E9916" s="5" t="s">
        <v>13</v>
      </c>
    </row>
    <row r="9917" spans="1:5" x14ac:dyDescent="0.25">
      <c r="A9917" s="5">
        <f>9909</f>
      </c>
      <c r="B9917" s="5" t="s">
        <v>9920</v>
      </c>
      <c r="C9917" s="5" t="s">
        <v>11</v>
      </c>
      <c r="D9917" s="5" t="s">
        <v>12</v>
      </c>
      <c r="E9917" s="5" t="s">
        <v>13</v>
      </c>
    </row>
    <row r="9918" spans="1:5" x14ac:dyDescent="0.25">
      <c r="A9918" s="5">
        <f>9910</f>
      </c>
      <c r="B9918" s="5" t="s">
        <v>9921</v>
      </c>
      <c r="C9918" s="5" t="s">
        <v>11</v>
      </c>
      <c r="D9918" s="5" t="s">
        <v>12</v>
      </c>
      <c r="E9918" s="5" t="s">
        <v>13</v>
      </c>
    </row>
    <row r="9919" spans="1:5" x14ac:dyDescent="0.25">
      <c r="A9919" s="5">
        <f>9911</f>
      </c>
      <c r="B9919" s="5" t="s">
        <v>9922</v>
      </c>
      <c r="C9919" s="5" t="s">
        <v>11</v>
      </c>
      <c r="D9919" s="5" t="s">
        <v>12</v>
      </c>
      <c r="E9919" s="5" t="s">
        <v>13</v>
      </c>
    </row>
    <row r="9920" spans="1:5" x14ac:dyDescent="0.25">
      <c r="A9920" s="5">
        <f>9912</f>
      </c>
      <c r="B9920" s="5" t="s">
        <v>9923</v>
      </c>
      <c r="C9920" s="5" t="s">
        <v>11</v>
      </c>
      <c r="D9920" s="5" t="s">
        <v>12</v>
      </c>
      <c r="E9920" s="5" t="s">
        <v>13</v>
      </c>
    </row>
    <row r="9921" spans="1:5" x14ac:dyDescent="0.25">
      <c r="A9921" s="5">
        <f>9913</f>
      </c>
      <c r="B9921" s="5" t="s">
        <v>9924</v>
      </c>
      <c r="C9921" s="5" t="s">
        <v>11</v>
      </c>
      <c r="D9921" s="5" t="s">
        <v>12</v>
      </c>
      <c r="E9921" s="5" t="s">
        <v>13</v>
      </c>
    </row>
    <row r="9922" spans="1:5" x14ac:dyDescent="0.25">
      <c r="A9922" s="5">
        <f>9914</f>
      </c>
      <c r="B9922" s="5" t="s">
        <v>9925</v>
      </c>
      <c r="C9922" s="5" t="s">
        <v>11</v>
      </c>
      <c r="D9922" s="5" t="s">
        <v>12</v>
      </c>
      <c r="E9922" s="5" t="s">
        <v>13</v>
      </c>
    </row>
    <row r="9923" spans="1:5" x14ac:dyDescent="0.25">
      <c r="A9923" s="5">
        <f>9915</f>
      </c>
      <c r="B9923" s="5" t="s">
        <v>9926</v>
      </c>
      <c r="C9923" s="5" t="s">
        <v>11</v>
      </c>
      <c r="D9923" s="5" t="s">
        <v>12</v>
      </c>
      <c r="E9923" s="5" t="s">
        <v>13</v>
      </c>
    </row>
    <row r="9924" spans="1:5" x14ac:dyDescent="0.25">
      <c r="A9924" s="5">
        <f>9916</f>
      </c>
      <c r="B9924" s="5" t="s">
        <v>9927</v>
      </c>
      <c r="C9924" s="5" t="s">
        <v>11</v>
      </c>
      <c r="D9924" s="5" t="s">
        <v>12</v>
      </c>
      <c r="E9924" s="5" t="s">
        <v>13</v>
      </c>
    </row>
    <row r="9925" spans="1:5" x14ac:dyDescent="0.25">
      <c r="A9925" s="5">
        <f>9917</f>
      </c>
      <c r="B9925" s="5" t="s">
        <v>9928</v>
      </c>
      <c r="C9925" s="5" t="s">
        <v>11</v>
      </c>
      <c r="D9925" s="5" t="s">
        <v>12</v>
      </c>
      <c r="E9925" s="5" t="s">
        <v>13</v>
      </c>
    </row>
    <row r="9926" spans="1:5" x14ac:dyDescent="0.25">
      <c r="A9926" s="5">
        <f>9918</f>
      </c>
      <c r="B9926" s="5" t="s">
        <v>9929</v>
      </c>
      <c r="C9926" s="5" t="s">
        <v>11</v>
      </c>
      <c r="D9926" s="5" t="s">
        <v>12</v>
      </c>
      <c r="E9926" s="5" t="s">
        <v>13</v>
      </c>
    </row>
    <row r="9927" spans="1:5" x14ac:dyDescent="0.25">
      <c r="A9927" s="5">
        <f>9919</f>
      </c>
      <c r="B9927" s="5" t="s">
        <v>9930</v>
      </c>
      <c r="C9927" s="5" t="s">
        <v>11</v>
      </c>
      <c r="D9927" s="5" t="s">
        <v>12</v>
      </c>
      <c r="E9927" s="5" t="s">
        <v>13</v>
      </c>
    </row>
    <row r="9928" spans="1:5" x14ac:dyDescent="0.25">
      <c r="A9928" s="5">
        <f>9920</f>
      </c>
      <c r="B9928" s="5" t="s">
        <v>9931</v>
      </c>
      <c r="C9928" s="5" t="s">
        <v>11</v>
      </c>
      <c r="D9928" s="5" t="s">
        <v>12</v>
      </c>
      <c r="E9928" s="5" t="s">
        <v>13</v>
      </c>
    </row>
    <row r="9929" spans="1:5" x14ac:dyDescent="0.25">
      <c r="A9929" s="5">
        <f>9921</f>
      </c>
      <c r="B9929" s="5" t="s">
        <v>9932</v>
      </c>
      <c r="C9929" s="5" t="s">
        <v>11</v>
      </c>
      <c r="D9929" s="5" t="s">
        <v>12</v>
      </c>
      <c r="E9929" s="5" t="s">
        <v>13</v>
      </c>
    </row>
    <row r="9930" spans="1:5" x14ac:dyDescent="0.25">
      <c r="A9930" s="5">
        <f>9922</f>
      </c>
      <c r="B9930" s="5" t="s">
        <v>9933</v>
      </c>
      <c r="C9930" s="5" t="s">
        <v>11</v>
      </c>
      <c r="D9930" s="5" t="s">
        <v>12</v>
      </c>
      <c r="E9930" s="5" t="s">
        <v>13</v>
      </c>
    </row>
    <row r="9931" spans="1:5" x14ac:dyDescent="0.25">
      <c r="A9931" s="5">
        <f>9923</f>
      </c>
      <c r="B9931" s="5" t="s">
        <v>9934</v>
      </c>
      <c r="C9931" s="5" t="s">
        <v>11</v>
      </c>
      <c r="D9931" s="5" t="s">
        <v>12</v>
      </c>
      <c r="E9931" s="5" t="s">
        <v>13</v>
      </c>
    </row>
    <row r="9932" spans="1:5" x14ac:dyDescent="0.25">
      <c r="A9932" s="5">
        <f>9924</f>
      </c>
      <c r="B9932" s="5" t="s">
        <v>9935</v>
      </c>
      <c r="C9932" s="5" t="s">
        <v>11</v>
      </c>
      <c r="D9932" s="5" t="s">
        <v>12</v>
      </c>
      <c r="E9932" s="5" t="s">
        <v>13</v>
      </c>
    </row>
    <row r="9933" spans="1:5" x14ac:dyDescent="0.25">
      <c r="A9933" s="5">
        <f>9925</f>
      </c>
      <c r="B9933" s="5" t="s">
        <v>9936</v>
      </c>
      <c r="C9933" s="5" t="s">
        <v>11</v>
      </c>
      <c r="D9933" s="5" t="s">
        <v>12</v>
      </c>
      <c r="E9933" s="5" t="s">
        <v>13</v>
      </c>
    </row>
    <row r="9934" spans="1:5" x14ac:dyDescent="0.25">
      <c r="A9934" s="5">
        <f>9926</f>
      </c>
      <c r="B9934" s="5" t="s">
        <v>9937</v>
      </c>
      <c r="C9934" s="5" t="s">
        <v>11</v>
      </c>
      <c r="D9934" s="5" t="s">
        <v>12</v>
      </c>
      <c r="E9934" s="5" t="s">
        <v>13</v>
      </c>
    </row>
    <row r="9935" spans="1:5" x14ac:dyDescent="0.25">
      <c r="A9935" s="5">
        <f>9927</f>
      </c>
      <c r="B9935" s="5" t="s">
        <v>9938</v>
      </c>
      <c r="C9935" s="5" t="s">
        <v>11</v>
      </c>
      <c r="D9935" s="5" t="s">
        <v>12</v>
      </c>
      <c r="E9935" s="5" t="s">
        <v>13</v>
      </c>
    </row>
    <row r="9936" spans="1:5" x14ac:dyDescent="0.25">
      <c r="A9936" s="5">
        <f>9928</f>
      </c>
      <c r="B9936" s="5" t="s">
        <v>9939</v>
      </c>
      <c r="C9936" s="5" t="s">
        <v>11</v>
      </c>
      <c r="D9936" s="5" t="s">
        <v>12</v>
      </c>
      <c r="E9936" s="5" t="s">
        <v>13</v>
      </c>
    </row>
    <row r="9937" spans="1:5" x14ac:dyDescent="0.25">
      <c r="A9937" s="5">
        <f>9929</f>
      </c>
      <c r="B9937" s="5" t="s">
        <v>9940</v>
      </c>
      <c r="C9937" s="5" t="s">
        <v>11</v>
      </c>
      <c r="D9937" s="5" t="s">
        <v>12</v>
      </c>
      <c r="E9937" s="5" t="s">
        <v>13</v>
      </c>
    </row>
    <row r="9938" spans="1:5" x14ac:dyDescent="0.25">
      <c r="A9938" s="5">
        <f>9930</f>
      </c>
      <c r="B9938" s="5" t="s">
        <v>9941</v>
      </c>
      <c r="C9938" s="5" t="s">
        <v>11</v>
      </c>
      <c r="D9938" s="5" t="s">
        <v>12</v>
      </c>
      <c r="E9938" s="5" t="s">
        <v>13</v>
      </c>
    </row>
    <row r="9939" spans="1:5" x14ac:dyDescent="0.25">
      <c r="A9939" s="5">
        <f>9931</f>
      </c>
      <c r="B9939" s="5" t="s">
        <v>9942</v>
      </c>
      <c r="C9939" s="5" t="s">
        <v>11</v>
      </c>
      <c r="D9939" s="5" t="s">
        <v>12</v>
      </c>
      <c r="E9939" s="5" t="s">
        <v>13</v>
      </c>
    </row>
    <row r="9940" spans="1:5" x14ac:dyDescent="0.25">
      <c r="A9940" s="5">
        <f>9932</f>
      </c>
      <c r="B9940" s="5" t="s">
        <v>9943</v>
      </c>
      <c r="C9940" s="5" t="s">
        <v>11</v>
      </c>
      <c r="D9940" s="5" t="s">
        <v>12</v>
      </c>
      <c r="E9940" s="5" t="s">
        <v>13</v>
      </c>
    </row>
    <row r="9941" spans="1:5" x14ac:dyDescent="0.25">
      <c r="A9941" s="5">
        <f>9933</f>
      </c>
      <c r="B9941" s="5" t="s">
        <v>9944</v>
      </c>
      <c r="C9941" s="5" t="s">
        <v>11</v>
      </c>
      <c r="D9941" s="5" t="s">
        <v>12</v>
      </c>
      <c r="E9941" s="5" t="s">
        <v>13</v>
      </c>
    </row>
    <row r="9942" spans="1:5" x14ac:dyDescent="0.25">
      <c r="A9942" s="5">
        <f>9934</f>
      </c>
      <c r="B9942" s="5" t="s">
        <v>9945</v>
      </c>
      <c r="C9942" s="5" t="s">
        <v>11</v>
      </c>
      <c r="D9942" s="5" t="s">
        <v>12</v>
      </c>
      <c r="E9942" s="5" t="s">
        <v>13</v>
      </c>
    </row>
    <row r="9943" spans="1:5" x14ac:dyDescent="0.25">
      <c r="A9943" s="5">
        <f>9935</f>
      </c>
      <c r="B9943" s="5" t="s">
        <v>9946</v>
      </c>
      <c r="C9943" s="5" t="s">
        <v>11</v>
      </c>
      <c r="D9943" s="5" t="s">
        <v>12</v>
      </c>
      <c r="E9943" s="5" t="s">
        <v>13</v>
      </c>
    </row>
    <row r="9944" spans="1:5" x14ac:dyDescent="0.25">
      <c r="A9944" s="5">
        <f>9936</f>
      </c>
      <c r="B9944" s="5" t="s">
        <v>9947</v>
      </c>
      <c r="C9944" s="5" t="s">
        <v>11</v>
      </c>
      <c r="D9944" s="5" t="s">
        <v>12</v>
      </c>
      <c r="E9944" s="5" t="s">
        <v>13</v>
      </c>
    </row>
    <row r="9945" spans="1:5" x14ac:dyDescent="0.25">
      <c r="A9945" s="5">
        <f>9937</f>
      </c>
      <c r="B9945" s="5" t="s">
        <v>9948</v>
      </c>
      <c r="C9945" s="5" t="s">
        <v>11</v>
      </c>
      <c r="D9945" s="5" t="s">
        <v>12</v>
      </c>
      <c r="E9945" s="5" t="s">
        <v>13</v>
      </c>
    </row>
    <row r="9946" spans="1:5" x14ac:dyDescent="0.25">
      <c r="A9946" s="5">
        <f>9938</f>
      </c>
      <c r="B9946" s="5" t="s">
        <v>9949</v>
      </c>
      <c r="C9946" s="5" t="s">
        <v>11</v>
      </c>
      <c r="D9946" s="5" t="s">
        <v>12</v>
      </c>
      <c r="E9946" s="5" t="s">
        <v>13</v>
      </c>
    </row>
    <row r="9947" spans="1:5" x14ac:dyDescent="0.25">
      <c r="A9947" s="5">
        <f>9939</f>
      </c>
      <c r="B9947" s="5" t="s">
        <v>9950</v>
      </c>
      <c r="C9947" s="5" t="s">
        <v>11</v>
      </c>
      <c r="D9947" s="5" t="s">
        <v>12</v>
      </c>
      <c r="E9947" s="5" t="s">
        <v>13</v>
      </c>
    </row>
    <row r="9948" spans="1:5" x14ac:dyDescent="0.25">
      <c r="A9948" s="5">
        <f>9940</f>
      </c>
      <c r="B9948" s="5" t="s">
        <v>9951</v>
      </c>
      <c r="C9948" s="5" t="s">
        <v>11</v>
      </c>
      <c r="D9948" s="5" t="s">
        <v>12</v>
      </c>
      <c r="E9948" s="5" t="s">
        <v>13</v>
      </c>
    </row>
    <row r="9949" spans="1:5" x14ac:dyDescent="0.25">
      <c r="A9949" s="5">
        <f>9941</f>
      </c>
      <c r="B9949" s="5" t="s">
        <v>9952</v>
      </c>
      <c r="C9949" s="5" t="s">
        <v>11</v>
      </c>
      <c r="D9949" s="5" t="s">
        <v>12</v>
      </c>
      <c r="E9949" s="5" t="s">
        <v>13</v>
      </c>
    </row>
    <row r="9950" spans="1:5" x14ac:dyDescent="0.25">
      <c r="A9950" s="5">
        <f>9942</f>
      </c>
      <c r="B9950" s="5" t="s">
        <v>9953</v>
      </c>
      <c r="C9950" s="5" t="s">
        <v>11</v>
      </c>
      <c r="D9950" s="5" t="s">
        <v>12</v>
      </c>
      <c r="E9950" s="5" t="s">
        <v>13</v>
      </c>
    </row>
    <row r="9951" spans="1:5" x14ac:dyDescent="0.25">
      <c r="A9951" s="5">
        <f>9943</f>
      </c>
      <c r="B9951" s="5" t="s">
        <v>9954</v>
      </c>
      <c r="C9951" s="5" t="s">
        <v>11</v>
      </c>
      <c r="D9951" s="5" t="s">
        <v>12</v>
      </c>
      <c r="E9951" s="5" t="s">
        <v>13</v>
      </c>
    </row>
    <row r="9952" spans="1:5" x14ac:dyDescent="0.25">
      <c r="A9952" s="5">
        <f>9944</f>
      </c>
      <c r="B9952" s="5" t="s">
        <v>9955</v>
      </c>
      <c r="C9952" s="5" t="s">
        <v>11</v>
      </c>
      <c r="D9952" s="5" t="s">
        <v>12</v>
      </c>
      <c r="E9952" s="5" t="s">
        <v>13</v>
      </c>
    </row>
    <row r="9953" spans="1:5" x14ac:dyDescent="0.25">
      <c r="A9953" s="5">
        <f>9945</f>
      </c>
      <c r="B9953" s="5" t="s">
        <v>9956</v>
      </c>
      <c r="C9953" s="5" t="s">
        <v>11</v>
      </c>
      <c r="D9953" s="5" t="s">
        <v>12</v>
      </c>
      <c r="E9953" s="5" t="s">
        <v>13</v>
      </c>
    </row>
    <row r="9954" spans="1:5" x14ac:dyDescent="0.25">
      <c r="A9954" s="5">
        <f>9946</f>
      </c>
      <c r="B9954" s="5" t="s">
        <v>9957</v>
      </c>
      <c r="C9954" s="5" t="s">
        <v>11</v>
      </c>
      <c r="D9954" s="5" t="s">
        <v>12</v>
      </c>
      <c r="E9954" s="5" t="s">
        <v>13</v>
      </c>
    </row>
    <row r="9955" spans="1:5" x14ac:dyDescent="0.25">
      <c r="A9955" s="5">
        <f>9947</f>
      </c>
      <c r="B9955" s="5" t="s">
        <v>9958</v>
      </c>
      <c r="C9955" s="5" t="s">
        <v>11</v>
      </c>
      <c r="D9955" s="5" t="s">
        <v>12</v>
      </c>
      <c r="E9955" s="5" t="s">
        <v>13</v>
      </c>
    </row>
    <row r="9956" spans="1:5" x14ac:dyDescent="0.25">
      <c r="A9956" s="5">
        <f>9948</f>
      </c>
      <c r="B9956" s="5" t="s">
        <v>9959</v>
      </c>
      <c r="C9956" s="5" t="s">
        <v>11</v>
      </c>
      <c r="D9956" s="5" t="s">
        <v>12</v>
      </c>
      <c r="E9956" s="5" t="s">
        <v>13</v>
      </c>
    </row>
    <row r="9957" spans="1:5" x14ac:dyDescent="0.25">
      <c r="A9957" s="5">
        <f>9949</f>
      </c>
      <c r="B9957" s="5" t="s">
        <v>9960</v>
      </c>
      <c r="C9957" s="5" t="s">
        <v>11</v>
      </c>
      <c r="D9957" s="5" t="s">
        <v>12</v>
      </c>
      <c r="E9957" s="5" t="s">
        <v>13</v>
      </c>
    </row>
    <row r="9958" spans="1:5" x14ac:dyDescent="0.25">
      <c r="A9958" s="5">
        <f>9950</f>
      </c>
      <c r="B9958" s="5" t="s">
        <v>9961</v>
      </c>
      <c r="C9958" s="5" t="s">
        <v>11</v>
      </c>
      <c r="D9958" s="5" t="s">
        <v>12</v>
      </c>
      <c r="E9958" s="5" t="s">
        <v>13</v>
      </c>
    </row>
    <row r="9959" spans="1:5" x14ac:dyDescent="0.25">
      <c r="A9959" s="5">
        <f>9951</f>
      </c>
      <c r="B9959" s="5" t="s">
        <v>9962</v>
      </c>
      <c r="C9959" s="5" t="s">
        <v>11</v>
      </c>
      <c r="D9959" s="5" t="s">
        <v>12</v>
      </c>
      <c r="E9959" s="5" t="s">
        <v>13</v>
      </c>
    </row>
    <row r="9960" spans="1:5" x14ac:dyDescent="0.25">
      <c r="A9960" s="5">
        <f>9952</f>
      </c>
      <c r="B9960" s="5" t="s">
        <v>9963</v>
      </c>
      <c r="C9960" s="5" t="s">
        <v>11</v>
      </c>
      <c r="D9960" s="5" t="s">
        <v>12</v>
      </c>
      <c r="E9960" s="5" t="s">
        <v>13</v>
      </c>
    </row>
    <row r="9961" spans="1:5" x14ac:dyDescent="0.25">
      <c r="A9961" s="5">
        <f>9953</f>
      </c>
      <c r="B9961" s="5" t="s">
        <v>9964</v>
      </c>
      <c r="C9961" s="5" t="s">
        <v>11</v>
      </c>
      <c r="D9961" s="5" t="s">
        <v>12</v>
      </c>
      <c r="E9961" s="5" t="s">
        <v>13</v>
      </c>
    </row>
    <row r="9962" spans="1:5" x14ac:dyDescent="0.25">
      <c r="A9962" s="5">
        <f>9954</f>
      </c>
      <c r="B9962" s="5" t="s">
        <v>9965</v>
      </c>
      <c r="C9962" s="5" t="s">
        <v>11</v>
      </c>
      <c r="D9962" s="5" t="s">
        <v>12</v>
      </c>
      <c r="E9962" s="5" t="s">
        <v>13</v>
      </c>
    </row>
    <row r="9963" spans="1:5" x14ac:dyDescent="0.25">
      <c r="A9963" s="5">
        <f>9955</f>
      </c>
      <c r="B9963" s="5" t="s">
        <v>9966</v>
      </c>
      <c r="C9963" s="5" t="s">
        <v>11</v>
      </c>
      <c r="D9963" s="5" t="s">
        <v>12</v>
      </c>
      <c r="E9963" s="5" t="s">
        <v>13</v>
      </c>
    </row>
    <row r="9964" spans="1:5" x14ac:dyDescent="0.25">
      <c r="A9964" s="5">
        <f>9956</f>
      </c>
      <c r="B9964" s="5" t="s">
        <v>9967</v>
      </c>
      <c r="C9964" s="5" t="s">
        <v>11</v>
      </c>
      <c r="D9964" s="5" t="s">
        <v>12</v>
      </c>
      <c r="E9964" s="5" t="s">
        <v>13</v>
      </c>
    </row>
    <row r="9965" spans="1:5" x14ac:dyDescent="0.25">
      <c r="A9965" s="5">
        <f>9957</f>
      </c>
      <c r="B9965" s="5" t="s">
        <v>9968</v>
      </c>
      <c r="C9965" s="5" t="s">
        <v>11</v>
      </c>
      <c r="D9965" s="5" t="s">
        <v>12</v>
      </c>
      <c r="E9965" s="5" t="s">
        <v>13</v>
      </c>
    </row>
    <row r="9966" spans="1:5" x14ac:dyDescent="0.25">
      <c r="A9966" s="5">
        <f>9958</f>
      </c>
      <c r="B9966" s="5" t="s">
        <v>9969</v>
      </c>
      <c r="C9966" s="5" t="s">
        <v>11</v>
      </c>
      <c r="D9966" s="5" t="s">
        <v>12</v>
      </c>
      <c r="E9966" s="5" t="s">
        <v>13</v>
      </c>
    </row>
    <row r="9967" spans="1:5" x14ac:dyDescent="0.25">
      <c r="A9967" s="5">
        <f>9959</f>
      </c>
      <c r="B9967" s="5" t="s">
        <v>9970</v>
      </c>
      <c r="C9967" s="5" t="s">
        <v>11</v>
      </c>
      <c r="D9967" s="5" t="s">
        <v>12</v>
      </c>
      <c r="E9967" s="5" t="s">
        <v>13</v>
      </c>
    </row>
    <row r="9968" spans="1:5" x14ac:dyDescent="0.25">
      <c r="A9968" s="5">
        <f>9960</f>
      </c>
      <c r="B9968" s="5" t="s">
        <v>9971</v>
      </c>
      <c r="C9968" s="5" t="s">
        <v>11</v>
      </c>
      <c r="D9968" s="5" t="s">
        <v>12</v>
      </c>
      <c r="E9968" s="5" t="s">
        <v>13</v>
      </c>
    </row>
    <row r="9969" spans="1:5" x14ac:dyDescent="0.25">
      <c r="A9969" s="5">
        <f>9961</f>
      </c>
      <c r="B9969" s="5" t="s">
        <v>9972</v>
      </c>
      <c r="C9969" s="5" t="s">
        <v>11</v>
      </c>
      <c r="D9969" s="5" t="s">
        <v>12</v>
      </c>
      <c r="E9969" s="5" t="s">
        <v>13</v>
      </c>
    </row>
    <row r="9970" spans="1:5" x14ac:dyDescent="0.25">
      <c r="A9970" s="5">
        <f>9962</f>
      </c>
      <c r="B9970" s="5" t="s">
        <v>9973</v>
      </c>
      <c r="C9970" s="5" t="s">
        <v>11</v>
      </c>
      <c r="D9970" s="5" t="s">
        <v>12</v>
      </c>
      <c r="E9970" s="5" t="s">
        <v>13</v>
      </c>
    </row>
    <row r="9971" spans="1:5" x14ac:dyDescent="0.25">
      <c r="A9971" s="5">
        <f>9963</f>
      </c>
      <c r="B9971" s="5" t="s">
        <v>9974</v>
      </c>
      <c r="C9971" s="5" t="s">
        <v>11</v>
      </c>
      <c r="D9971" s="5" t="s">
        <v>12</v>
      </c>
      <c r="E9971" s="5" t="s">
        <v>13</v>
      </c>
    </row>
    <row r="9972" spans="1:5" x14ac:dyDescent="0.25">
      <c r="A9972" s="5">
        <f>9964</f>
      </c>
      <c r="B9972" s="5" t="s">
        <v>9975</v>
      </c>
      <c r="C9972" s="5" t="s">
        <v>11</v>
      </c>
      <c r="D9972" s="5" t="s">
        <v>12</v>
      </c>
      <c r="E9972" s="5" t="s">
        <v>13</v>
      </c>
    </row>
    <row r="9973" spans="1:5" x14ac:dyDescent="0.25">
      <c r="A9973" s="5">
        <f>9965</f>
      </c>
      <c r="B9973" s="5" t="s">
        <v>9976</v>
      </c>
      <c r="C9973" s="5" t="s">
        <v>11</v>
      </c>
      <c r="D9973" s="5" t="s">
        <v>12</v>
      </c>
      <c r="E9973" s="5" t="s">
        <v>13</v>
      </c>
    </row>
    <row r="9974" spans="1:5" x14ac:dyDescent="0.25">
      <c r="A9974" s="5">
        <f>9966</f>
      </c>
      <c r="B9974" s="5" t="s">
        <v>9977</v>
      </c>
      <c r="C9974" s="5" t="s">
        <v>11</v>
      </c>
      <c r="D9974" s="5" t="s">
        <v>12</v>
      </c>
      <c r="E9974" s="5" t="s">
        <v>13</v>
      </c>
    </row>
    <row r="9975" spans="1:5" x14ac:dyDescent="0.25">
      <c r="A9975" s="5">
        <f>9967</f>
      </c>
      <c r="B9975" s="5" t="s">
        <v>9978</v>
      </c>
      <c r="C9975" s="5" t="s">
        <v>11</v>
      </c>
      <c r="D9975" s="5" t="s">
        <v>12</v>
      </c>
      <c r="E9975" s="5" t="s">
        <v>13</v>
      </c>
    </row>
    <row r="9976" spans="1:5" x14ac:dyDescent="0.25">
      <c r="A9976" s="5">
        <f>9968</f>
      </c>
      <c r="B9976" s="5" t="s">
        <v>9979</v>
      </c>
      <c r="C9976" s="5" t="s">
        <v>11</v>
      </c>
      <c r="D9976" s="5" t="s">
        <v>12</v>
      </c>
      <c r="E9976" s="5" t="s">
        <v>13</v>
      </c>
    </row>
    <row r="9977" spans="1:5" x14ac:dyDescent="0.25">
      <c r="A9977" s="5">
        <f>9969</f>
      </c>
      <c r="B9977" s="5" t="s">
        <v>9980</v>
      </c>
      <c r="C9977" s="5" t="s">
        <v>11</v>
      </c>
      <c r="D9977" s="5" t="s">
        <v>12</v>
      </c>
      <c r="E9977" s="5" t="s">
        <v>13</v>
      </c>
    </row>
    <row r="9978" spans="1:5" x14ac:dyDescent="0.25">
      <c r="A9978" s="5">
        <f>9970</f>
      </c>
      <c r="B9978" s="5" t="s">
        <v>9981</v>
      </c>
      <c r="C9978" s="5" t="s">
        <v>11</v>
      </c>
      <c r="D9978" s="5" t="s">
        <v>12</v>
      </c>
      <c r="E9978" s="5" t="s">
        <v>13</v>
      </c>
    </row>
    <row r="9979" spans="1:5" x14ac:dyDescent="0.25">
      <c r="A9979" s="5">
        <f>9971</f>
      </c>
      <c r="B9979" s="5" t="s">
        <v>9982</v>
      </c>
      <c r="C9979" s="5" t="s">
        <v>11</v>
      </c>
      <c r="D9979" s="5" t="s">
        <v>12</v>
      </c>
      <c r="E9979" s="5" t="s">
        <v>13</v>
      </c>
    </row>
    <row r="9980" spans="1:5" x14ac:dyDescent="0.25">
      <c r="A9980" s="5">
        <f>9972</f>
      </c>
      <c r="B9980" s="5" t="s">
        <v>9983</v>
      </c>
      <c r="C9980" s="5" t="s">
        <v>11</v>
      </c>
      <c r="D9980" s="5" t="s">
        <v>12</v>
      </c>
      <c r="E9980" s="5" t="s">
        <v>13</v>
      </c>
    </row>
    <row r="9981" spans="1:5" x14ac:dyDescent="0.25">
      <c r="A9981" s="5">
        <f>9973</f>
      </c>
      <c r="B9981" s="5" t="s">
        <v>9984</v>
      </c>
      <c r="C9981" s="5" t="s">
        <v>11</v>
      </c>
      <c r="D9981" s="5" t="s">
        <v>12</v>
      </c>
      <c r="E9981" s="5" t="s">
        <v>13</v>
      </c>
    </row>
    <row r="9982" spans="1:5" x14ac:dyDescent="0.25">
      <c r="A9982" s="5">
        <f>9974</f>
      </c>
      <c r="B9982" s="5" t="s">
        <v>9985</v>
      </c>
      <c r="C9982" s="5" t="s">
        <v>11</v>
      </c>
      <c r="D9982" s="5" t="s">
        <v>12</v>
      </c>
      <c r="E9982" s="5" t="s">
        <v>13</v>
      </c>
    </row>
    <row r="9983" spans="1:5" x14ac:dyDescent="0.25">
      <c r="A9983" s="5">
        <f>9975</f>
      </c>
      <c r="B9983" s="5" t="s">
        <v>9986</v>
      </c>
      <c r="C9983" s="5" t="s">
        <v>11</v>
      </c>
      <c r="D9983" s="5" t="s">
        <v>12</v>
      </c>
      <c r="E9983" s="5" t="s">
        <v>13</v>
      </c>
    </row>
    <row r="9984" spans="1:5" x14ac:dyDescent="0.25">
      <c r="A9984" s="5">
        <f>9976</f>
      </c>
      <c r="B9984" s="5" t="s">
        <v>9987</v>
      </c>
      <c r="C9984" s="5" t="s">
        <v>11</v>
      </c>
      <c r="D9984" s="5" t="s">
        <v>12</v>
      </c>
      <c r="E9984" s="5" t="s">
        <v>13</v>
      </c>
    </row>
    <row r="9985" spans="1:5" x14ac:dyDescent="0.25">
      <c r="A9985" s="5">
        <f>9977</f>
      </c>
      <c r="B9985" s="5" t="s">
        <v>9988</v>
      </c>
      <c r="C9985" s="5" t="s">
        <v>11</v>
      </c>
      <c r="D9985" s="5" t="s">
        <v>12</v>
      </c>
      <c r="E9985" s="5" t="s">
        <v>13</v>
      </c>
    </row>
    <row r="9986" spans="1:5" x14ac:dyDescent="0.25">
      <c r="A9986" s="5">
        <f>9978</f>
      </c>
      <c r="B9986" s="5" t="s">
        <v>9989</v>
      </c>
      <c r="C9986" s="5" t="s">
        <v>11</v>
      </c>
      <c r="D9986" s="5" t="s">
        <v>12</v>
      </c>
      <c r="E9986" s="5" t="s">
        <v>13</v>
      </c>
    </row>
    <row r="9987" spans="1:5" x14ac:dyDescent="0.25">
      <c r="A9987" s="5">
        <f>9979</f>
      </c>
      <c r="B9987" s="5" t="s">
        <v>9990</v>
      </c>
      <c r="C9987" s="5" t="s">
        <v>11</v>
      </c>
      <c r="D9987" s="5" t="s">
        <v>12</v>
      </c>
      <c r="E9987" s="5" t="s">
        <v>13</v>
      </c>
    </row>
    <row r="9988" spans="1:5" x14ac:dyDescent="0.25">
      <c r="A9988" s="5">
        <f>9980</f>
      </c>
      <c r="B9988" s="5" t="s">
        <v>9991</v>
      </c>
      <c r="C9988" s="5" t="s">
        <v>11</v>
      </c>
      <c r="D9988" s="5" t="s">
        <v>12</v>
      </c>
      <c r="E9988" s="5" t="s">
        <v>13</v>
      </c>
    </row>
    <row r="9989" spans="1:5" x14ac:dyDescent="0.25">
      <c r="A9989" s="5">
        <f>9981</f>
      </c>
      <c r="B9989" s="5" t="s">
        <v>9992</v>
      </c>
      <c r="C9989" s="5" t="s">
        <v>11</v>
      </c>
      <c r="D9989" s="5" t="s">
        <v>12</v>
      </c>
      <c r="E9989" s="5" t="s">
        <v>13</v>
      </c>
    </row>
    <row r="9990" spans="1:5" x14ac:dyDescent="0.25">
      <c r="A9990" s="5">
        <f>9982</f>
      </c>
      <c r="B9990" s="5" t="s">
        <v>9993</v>
      </c>
      <c r="C9990" s="5" t="s">
        <v>11</v>
      </c>
      <c r="D9990" s="5" t="s">
        <v>12</v>
      </c>
      <c r="E9990" s="5" t="s">
        <v>13</v>
      </c>
    </row>
    <row r="9991" spans="1:5" x14ac:dyDescent="0.25">
      <c r="A9991" s="5">
        <f>9983</f>
      </c>
      <c r="B9991" s="5" t="s">
        <v>9994</v>
      </c>
      <c r="C9991" s="5" t="s">
        <v>11</v>
      </c>
      <c r="D9991" s="5" t="s">
        <v>12</v>
      </c>
      <c r="E9991" s="5" t="s">
        <v>13</v>
      </c>
    </row>
    <row r="9992" spans="1:5" x14ac:dyDescent="0.25">
      <c r="A9992" s="5">
        <f>9984</f>
      </c>
      <c r="B9992" s="5" t="s">
        <v>9995</v>
      </c>
      <c r="C9992" s="5" t="s">
        <v>11</v>
      </c>
      <c r="D9992" s="5" t="s">
        <v>12</v>
      </c>
      <c r="E9992" s="5" t="s">
        <v>13</v>
      </c>
    </row>
    <row r="9993" spans="1:5" x14ac:dyDescent="0.25">
      <c r="A9993" s="5">
        <f>9985</f>
      </c>
      <c r="B9993" s="5" t="s">
        <v>9996</v>
      </c>
      <c r="C9993" s="5" t="s">
        <v>11</v>
      </c>
      <c r="D9993" s="5" t="s">
        <v>12</v>
      </c>
      <c r="E9993" s="5" t="s">
        <v>13</v>
      </c>
    </row>
    <row r="9994" spans="1:5" x14ac:dyDescent="0.25">
      <c r="A9994" s="5">
        <f>9986</f>
      </c>
      <c r="B9994" s="5" t="s">
        <v>9997</v>
      </c>
      <c r="C9994" s="5" t="s">
        <v>11</v>
      </c>
      <c r="D9994" s="5" t="s">
        <v>12</v>
      </c>
      <c r="E9994" s="5" t="s">
        <v>13</v>
      </c>
    </row>
    <row r="9995" spans="1:5" x14ac:dyDescent="0.25">
      <c r="A9995" s="5">
        <f>9987</f>
      </c>
      <c r="B9995" s="5" t="s">
        <v>9998</v>
      </c>
      <c r="C9995" s="5" t="s">
        <v>11</v>
      </c>
      <c r="D9995" s="5" t="s">
        <v>12</v>
      </c>
      <c r="E9995" s="5" t="s">
        <v>13</v>
      </c>
    </row>
    <row r="9996" spans="1:5" x14ac:dyDescent="0.25">
      <c r="A9996" s="5">
        <f>9988</f>
      </c>
      <c r="B9996" s="5" t="s">
        <v>9999</v>
      </c>
      <c r="C9996" s="5" t="s">
        <v>11</v>
      </c>
      <c r="D9996" s="5" t="s">
        <v>12</v>
      </c>
      <c r="E9996" s="5" t="s">
        <v>13</v>
      </c>
    </row>
    <row r="9997" spans="1:5" x14ac:dyDescent="0.25">
      <c r="A9997" s="5">
        <f>9989</f>
      </c>
      <c r="B9997" s="5" t="s">
        <v>10000</v>
      </c>
      <c r="C9997" s="5" t="s">
        <v>11</v>
      </c>
      <c r="D9997" s="5" t="s">
        <v>12</v>
      </c>
      <c r="E9997" s="5" t="s">
        <v>13</v>
      </c>
    </row>
    <row r="9998" spans="1:5" x14ac:dyDescent="0.25">
      <c r="A9998" s="5">
        <f>9990</f>
      </c>
      <c r="B9998" s="5" t="s">
        <v>10001</v>
      </c>
      <c r="C9998" s="5" t="s">
        <v>11</v>
      </c>
      <c r="D9998" s="5" t="s">
        <v>12</v>
      </c>
      <c r="E9998" s="5" t="s">
        <v>13</v>
      </c>
    </row>
    <row r="9999" spans="1:5" x14ac:dyDescent="0.25">
      <c r="A9999" s="5">
        <f>9991</f>
      </c>
      <c r="B9999" s="5" t="s">
        <v>10002</v>
      </c>
      <c r="C9999" s="5" t="s">
        <v>11</v>
      </c>
      <c r="D9999" s="5" t="s">
        <v>12</v>
      </c>
      <c r="E9999" s="5" t="s">
        <v>13</v>
      </c>
    </row>
    <row r="10000" spans="1:5" x14ac:dyDescent="0.25">
      <c r="A10000" s="5">
        <f>9992</f>
      </c>
      <c r="B10000" s="5" t="s">
        <v>10003</v>
      </c>
      <c r="C10000" s="5" t="s">
        <v>11</v>
      </c>
      <c r="D10000" s="5" t="s">
        <v>12</v>
      </c>
      <c r="E10000" s="5" t="s">
        <v>13</v>
      </c>
    </row>
    <row r="10001" spans="1:5" x14ac:dyDescent="0.25">
      <c r="A10001" s="5">
        <f>9993</f>
      </c>
      <c r="B10001" s="5" t="s">
        <v>10004</v>
      </c>
      <c r="C10001" s="5" t="s">
        <v>11</v>
      </c>
      <c r="D10001" s="5" t="s">
        <v>12</v>
      </c>
      <c r="E10001" s="5" t="s">
        <v>13</v>
      </c>
    </row>
    <row r="10002" spans="1:5" x14ac:dyDescent="0.25">
      <c r="A10002" s="5">
        <f>9994</f>
      </c>
      <c r="B10002" s="5" t="s">
        <v>10005</v>
      </c>
      <c r="C10002" s="5" t="s">
        <v>11</v>
      </c>
      <c r="D10002" s="5" t="s">
        <v>12</v>
      </c>
      <c r="E10002" s="5" t="s">
        <v>13</v>
      </c>
    </row>
    <row r="10003" spans="1:5" x14ac:dyDescent="0.25">
      <c r="A10003" s="5">
        <f>9995</f>
      </c>
      <c r="B10003" s="5" t="s">
        <v>10006</v>
      </c>
      <c r="C10003" s="5" t="s">
        <v>11</v>
      </c>
      <c r="D10003" s="5" t="s">
        <v>12</v>
      </c>
      <c r="E10003" s="5" t="s">
        <v>13</v>
      </c>
    </row>
    <row r="10004" spans="1:5" x14ac:dyDescent="0.25">
      <c r="A10004" s="5">
        <f>9996</f>
      </c>
      <c r="B10004" s="5" t="s">
        <v>10007</v>
      </c>
      <c r="C10004" s="5" t="s">
        <v>11</v>
      </c>
      <c r="D10004" s="5" t="s">
        <v>12</v>
      </c>
      <c r="E10004" s="5" t="s">
        <v>13</v>
      </c>
    </row>
    <row r="10005" spans="1:5" x14ac:dyDescent="0.25">
      <c r="A10005" s="5">
        <f>9997</f>
      </c>
      <c r="B10005" s="5" t="s">
        <v>10008</v>
      </c>
      <c r="C10005" s="5" t="s">
        <v>11</v>
      </c>
      <c r="D10005" s="5" t="s">
        <v>12</v>
      </c>
      <c r="E10005" s="5" t="s">
        <v>13</v>
      </c>
    </row>
    <row r="10006" spans="1:5" x14ac:dyDescent="0.25">
      <c r="A10006" s="5">
        <f>9998</f>
      </c>
      <c r="B10006" s="5" t="s">
        <v>10009</v>
      </c>
      <c r="C10006" s="5" t="s">
        <v>11</v>
      </c>
      <c r="D10006" s="5" t="s">
        <v>12</v>
      </c>
      <c r="E10006" s="5" t="s">
        <v>13</v>
      </c>
    </row>
    <row r="10007" spans="1:5" x14ac:dyDescent="0.25">
      <c r="A10007" s="5">
        <f>9999</f>
      </c>
      <c r="B10007" s="5" t="s">
        <v>10010</v>
      </c>
      <c r="C10007" s="5" t="s">
        <v>11</v>
      </c>
      <c r="D10007" s="5" t="s">
        <v>12</v>
      </c>
      <c r="E10007" s="5" t="s">
        <v>13</v>
      </c>
    </row>
    <row r="10008" spans="1:5" x14ac:dyDescent="0.25">
      <c r="A10008" s="5">
        <f>10000</f>
      </c>
      <c r="B10008" s="5" t="s">
        <v>10011</v>
      </c>
      <c r="C10008" s="5" t="s">
        <v>11</v>
      </c>
      <c r="D10008" s="5" t="s">
        <v>12</v>
      </c>
      <c r="E10008" s="5" t="s">
        <v>13</v>
      </c>
    </row>
    <row r="10009" spans="1:5" x14ac:dyDescent="0.25">
      <c r="A10009" s="5">
        <f>10001</f>
      </c>
      <c r="B10009" s="5" t="s">
        <v>10012</v>
      </c>
      <c r="C10009" s="5" t="s">
        <v>11</v>
      </c>
      <c r="D10009" s="5" t="s">
        <v>12</v>
      </c>
      <c r="E10009" s="5" t="s">
        <v>13</v>
      </c>
    </row>
    <row r="10010" spans="1:5" x14ac:dyDescent="0.25">
      <c r="A10010" s="5">
        <f>10002</f>
      </c>
      <c r="B10010" s="5" t="s">
        <v>10013</v>
      </c>
      <c r="C10010" s="5" t="s">
        <v>11</v>
      </c>
      <c r="D10010" s="5" t="s">
        <v>12</v>
      </c>
      <c r="E10010" s="5" t="s">
        <v>13</v>
      </c>
    </row>
    <row r="10011" spans="1:5" x14ac:dyDescent="0.25">
      <c r="A10011" s="5">
        <f>10003</f>
      </c>
      <c r="B10011" s="5" t="s">
        <v>10014</v>
      </c>
      <c r="C10011" s="5" t="s">
        <v>11</v>
      </c>
      <c r="D10011" s="5" t="s">
        <v>12</v>
      </c>
      <c r="E10011" s="5" t="s">
        <v>13</v>
      </c>
    </row>
    <row r="10012" spans="1:5" x14ac:dyDescent="0.25">
      <c r="A10012" s="5">
        <f>10004</f>
      </c>
      <c r="B10012" s="5" t="s">
        <v>10015</v>
      </c>
      <c r="C10012" s="5" t="s">
        <v>11</v>
      </c>
      <c r="D10012" s="5" t="s">
        <v>12</v>
      </c>
      <c r="E10012" s="5" t="s">
        <v>13</v>
      </c>
    </row>
    <row r="10013" spans="1:5" x14ac:dyDescent="0.25">
      <c r="A10013" s="5">
        <f>10005</f>
      </c>
      <c r="B10013" s="5" t="s">
        <v>10016</v>
      </c>
      <c r="C10013" s="5" t="s">
        <v>11</v>
      </c>
      <c r="D10013" s="5" t="s">
        <v>12</v>
      </c>
      <c r="E10013" s="5" t="s">
        <v>13</v>
      </c>
    </row>
    <row r="10014" spans="1:5" x14ac:dyDescent="0.25">
      <c r="A10014" s="5">
        <f>10006</f>
      </c>
      <c r="B10014" s="5" t="s">
        <v>10017</v>
      </c>
      <c r="C10014" s="5" t="s">
        <v>11</v>
      </c>
      <c r="D10014" s="5" t="s">
        <v>12</v>
      </c>
      <c r="E10014" s="5" t="s">
        <v>13</v>
      </c>
    </row>
    <row r="10015" spans="1:5" x14ac:dyDescent="0.25">
      <c r="A10015" s="5">
        <f>10007</f>
      </c>
      <c r="B10015" s="5" t="s">
        <v>10018</v>
      </c>
      <c r="C10015" s="5" t="s">
        <v>11</v>
      </c>
      <c r="D10015" s="5" t="s">
        <v>12</v>
      </c>
      <c r="E10015" s="5" t="s">
        <v>13</v>
      </c>
    </row>
    <row r="10016" spans="1:5" x14ac:dyDescent="0.25">
      <c r="A10016" s="5">
        <f>10008</f>
      </c>
      <c r="B10016" s="5" t="s">
        <v>10019</v>
      </c>
      <c r="C10016" s="5" t="s">
        <v>11</v>
      </c>
      <c r="D10016" s="5" t="s">
        <v>12</v>
      </c>
      <c r="E10016" s="5" t="s">
        <v>13</v>
      </c>
    </row>
    <row r="10017" spans="1:5" x14ac:dyDescent="0.25">
      <c r="A10017" s="5">
        <f>10009</f>
      </c>
      <c r="B10017" s="5" t="s">
        <v>10020</v>
      </c>
      <c r="C10017" s="5" t="s">
        <v>11</v>
      </c>
      <c r="D10017" s="5" t="s">
        <v>12</v>
      </c>
      <c r="E10017" s="5" t="s">
        <v>13</v>
      </c>
    </row>
    <row r="10018" spans="1:5" x14ac:dyDescent="0.25">
      <c r="A10018" s="5">
        <f>10010</f>
      </c>
      <c r="B10018" s="5" t="s">
        <v>10021</v>
      </c>
      <c r="C10018" s="5" t="s">
        <v>11</v>
      </c>
      <c r="D10018" s="5" t="s">
        <v>12</v>
      </c>
      <c r="E10018" s="5" t="s">
        <v>13</v>
      </c>
    </row>
    <row r="10019" spans="1:5" x14ac:dyDescent="0.25">
      <c r="A10019" s="5">
        <f>10011</f>
      </c>
      <c r="B10019" s="5" t="s">
        <v>10022</v>
      </c>
      <c r="C10019" s="5" t="s">
        <v>11</v>
      </c>
      <c r="D10019" s="5" t="s">
        <v>12</v>
      </c>
      <c r="E10019" s="5" t="s">
        <v>13</v>
      </c>
    </row>
    <row r="10020" spans="1:5" x14ac:dyDescent="0.25">
      <c r="A10020" s="5">
        <f>10012</f>
      </c>
      <c r="B10020" s="5" t="s">
        <v>10023</v>
      </c>
      <c r="C10020" s="5" t="s">
        <v>11</v>
      </c>
      <c r="D10020" s="5" t="s">
        <v>12</v>
      </c>
      <c r="E10020" s="5" t="s">
        <v>13</v>
      </c>
    </row>
    <row r="10021" spans="1:5" x14ac:dyDescent="0.25">
      <c r="A10021" s="5">
        <f>10013</f>
      </c>
      <c r="B10021" s="5" t="s">
        <v>10024</v>
      </c>
      <c r="C10021" s="5" t="s">
        <v>11</v>
      </c>
      <c r="D10021" s="5" t="s">
        <v>12</v>
      </c>
      <c r="E10021" s="5" t="s">
        <v>13</v>
      </c>
    </row>
    <row r="10022" spans="1:5" x14ac:dyDescent="0.25">
      <c r="A10022" s="5">
        <f>10014</f>
      </c>
      <c r="B10022" s="5" t="s">
        <v>10025</v>
      </c>
      <c r="C10022" s="5" t="s">
        <v>11</v>
      </c>
      <c r="D10022" s="5" t="s">
        <v>12</v>
      </c>
      <c r="E10022" s="5" t="s">
        <v>13</v>
      </c>
    </row>
    <row r="10023" spans="1:5" x14ac:dyDescent="0.25">
      <c r="A10023" s="5">
        <f>10015</f>
      </c>
      <c r="B10023" s="5" t="s">
        <v>10026</v>
      </c>
      <c r="C10023" s="5" t="s">
        <v>11</v>
      </c>
      <c r="D10023" s="5" t="s">
        <v>12</v>
      </c>
      <c r="E10023" s="5" t="s">
        <v>13</v>
      </c>
    </row>
    <row r="10024" spans="1:5" x14ac:dyDescent="0.25">
      <c r="A10024" s="5">
        <f>10016</f>
      </c>
      <c r="B10024" s="5" t="s">
        <v>10027</v>
      </c>
      <c r="C10024" s="5" t="s">
        <v>11</v>
      </c>
      <c r="D10024" s="5" t="s">
        <v>12</v>
      </c>
      <c r="E10024" s="5" t="s">
        <v>13</v>
      </c>
    </row>
    <row r="10025" spans="1:5" x14ac:dyDescent="0.25">
      <c r="A10025" s="5">
        <f>10017</f>
      </c>
      <c r="B10025" s="5" t="s">
        <v>10028</v>
      </c>
      <c r="C10025" s="5" t="s">
        <v>11</v>
      </c>
      <c r="D10025" s="5" t="s">
        <v>12</v>
      </c>
      <c r="E10025" s="5" t="s">
        <v>13</v>
      </c>
    </row>
    <row r="10026" spans="1:5" x14ac:dyDescent="0.25">
      <c r="A10026" s="5">
        <f>10018</f>
      </c>
      <c r="B10026" s="5" t="s">
        <v>10029</v>
      </c>
      <c r="C10026" s="5" t="s">
        <v>11</v>
      </c>
      <c r="D10026" s="5" t="s">
        <v>12</v>
      </c>
      <c r="E10026" s="5" t="s">
        <v>13</v>
      </c>
    </row>
    <row r="10027" spans="1:5" x14ac:dyDescent="0.25">
      <c r="A10027" s="5">
        <f>10019</f>
      </c>
      <c r="B10027" s="5" t="s">
        <v>10030</v>
      </c>
      <c r="C10027" s="5" t="s">
        <v>11</v>
      </c>
      <c r="D10027" s="5" t="s">
        <v>12</v>
      </c>
      <c r="E10027" s="5" t="s">
        <v>13</v>
      </c>
    </row>
    <row r="10028" spans="1:5" x14ac:dyDescent="0.25">
      <c r="A10028" s="5">
        <f>10020</f>
      </c>
      <c r="B10028" s="5" t="s">
        <v>10031</v>
      </c>
      <c r="C10028" s="5" t="s">
        <v>11</v>
      </c>
      <c r="D10028" s="5" t="s">
        <v>12</v>
      </c>
      <c r="E10028" s="5" t="s">
        <v>13</v>
      </c>
    </row>
    <row r="10029" spans="1:5" x14ac:dyDescent="0.25">
      <c r="A10029" s="5">
        <f>10021</f>
      </c>
      <c r="B10029" s="5" t="s">
        <v>10032</v>
      </c>
      <c r="C10029" s="5" t="s">
        <v>11</v>
      </c>
      <c r="D10029" s="5" t="s">
        <v>12</v>
      </c>
      <c r="E10029" s="5" t="s">
        <v>13</v>
      </c>
    </row>
    <row r="10030" spans="1:5" x14ac:dyDescent="0.25">
      <c r="A10030" s="5">
        <f>10022</f>
      </c>
      <c r="B10030" s="5" t="s">
        <v>10033</v>
      </c>
      <c r="C10030" s="5" t="s">
        <v>11</v>
      </c>
      <c r="D10030" s="5" t="s">
        <v>12</v>
      </c>
      <c r="E10030" s="5" t="s">
        <v>13</v>
      </c>
    </row>
    <row r="10031" spans="1:5" x14ac:dyDescent="0.25">
      <c r="A10031" s="5">
        <f>10023</f>
      </c>
      <c r="B10031" s="5" t="s">
        <v>10034</v>
      </c>
      <c r="C10031" s="5" t="s">
        <v>11</v>
      </c>
      <c r="D10031" s="5" t="s">
        <v>12</v>
      </c>
      <c r="E10031" s="5" t="s">
        <v>13</v>
      </c>
    </row>
    <row r="10032" spans="1:5" x14ac:dyDescent="0.25">
      <c r="A10032" s="5">
        <f>10024</f>
      </c>
      <c r="B10032" s="5" t="s">
        <v>10035</v>
      </c>
      <c r="C10032" s="5" t="s">
        <v>11</v>
      </c>
      <c r="D10032" s="5" t="s">
        <v>12</v>
      </c>
      <c r="E10032" s="5" t="s">
        <v>13</v>
      </c>
    </row>
    <row r="10033" spans="1:5" x14ac:dyDescent="0.25">
      <c r="A10033" s="5">
        <f>10025</f>
      </c>
      <c r="B10033" s="5" t="s">
        <v>10036</v>
      </c>
      <c r="C10033" s="5" t="s">
        <v>11</v>
      </c>
      <c r="D10033" s="5" t="s">
        <v>12</v>
      </c>
      <c r="E10033" s="5" t="s">
        <v>13</v>
      </c>
    </row>
    <row r="10034" spans="1:5" x14ac:dyDescent="0.25">
      <c r="A10034" s="5">
        <f>10026</f>
      </c>
      <c r="B10034" s="5" t="s">
        <v>10037</v>
      </c>
      <c r="C10034" s="5" t="s">
        <v>11</v>
      </c>
      <c r="D10034" s="5" t="s">
        <v>12</v>
      </c>
      <c r="E10034" s="5" t="s">
        <v>13</v>
      </c>
    </row>
    <row r="10035" spans="1:5" x14ac:dyDescent="0.25">
      <c r="A10035" s="5">
        <f>10027</f>
      </c>
      <c r="B10035" s="5" t="s">
        <v>10038</v>
      </c>
      <c r="C10035" s="5" t="s">
        <v>11</v>
      </c>
      <c r="D10035" s="5" t="s">
        <v>12</v>
      </c>
      <c r="E10035" s="5" t="s">
        <v>13</v>
      </c>
    </row>
    <row r="10036" spans="1:5" x14ac:dyDescent="0.25">
      <c r="A10036" s="5">
        <f>10028</f>
      </c>
      <c r="B10036" s="5" t="s">
        <v>10039</v>
      </c>
      <c r="C10036" s="5" t="s">
        <v>11</v>
      </c>
      <c r="D10036" s="5" t="s">
        <v>12</v>
      </c>
      <c r="E10036" s="5" t="s">
        <v>13</v>
      </c>
    </row>
    <row r="10037" spans="1:5" x14ac:dyDescent="0.25">
      <c r="A10037" s="5">
        <f>10029</f>
      </c>
      <c r="B10037" s="5" t="s">
        <v>10040</v>
      </c>
      <c r="C10037" s="5" t="s">
        <v>11</v>
      </c>
      <c r="D10037" s="5" t="s">
        <v>12</v>
      </c>
      <c r="E10037" s="5" t="s">
        <v>13</v>
      </c>
    </row>
    <row r="10038" spans="1:5" x14ac:dyDescent="0.25">
      <c r="A10038" s="5">
        <f>10030</f>
      </c>
      <c r="B10038" s="5" t="s">
        <v>10041</v>
      </c>
      <c r="C10038" s="5" t="s">
        <v>11</v>
      </c>
      <c r="D10038" s="5" t="s">
        <v>12</v>
      </c>
      <c r="E10038" s="5" t="s">
        <v>13</v>
      </c>
    </row>
    <row r="10039" spans="1:5" x14ac:dyDescent="0.25">
      <c r="A10039" s="5">
        <f>10031</f>
      </c>
      <c r="B10039" s="5" t="s">
        <v>10042</v>
      </c>
      <c r="C10039" s="5" t="s">
        <v>11</v>
      </c>
      <c r="D10039" s="5" t="s">
        <v>12</v>
      </c>
      <c r="E10039" s="5" t="s">
        <v>13</v>
      </c>
    </row>
    <row r="10040" spans="1:5" x14ac:dyDescent="0.25">
      <c r="A10040" s="5">
        <f>10032</f>
      </c>
      <c r="B10040" s="5" t="s">
        <v>10043</v>
      </c>
      <c r="C10040" s="5" t="s">
        <v>11</v>
      </c>
      <c r="D10040" s="5" t="s">
        <v>12</v>
      </c>
      <c r="E10040" s="5" t="s">
        <v>13</v>
      </c>
    </row>
    <row r="10041" spans="1:5" x14ac:dyDescent="0.25">
      <c r="A10041" s="5">
        <f>10033</f>
      </c>
      <c r="B10041" s="5" t="s">
        <v>10044</v>
      </c>
      <c r="C10041" s="5" t="s">
        <v>11</v>
      </c>
      <c r="D10041" s="5" t="s">
        <v>12</v>
      </c>
      <c r="E10041" s="5" t="s">
        <v>13</v>
      </c>
    </row>
    <row r="10042" spans="1:5" x14ac:dyDescent="0.25">
      <c r="A10042" s="5">
        <f>10034</f>
      </c>
      <c r="B10042" s="5" t="s">
        <v>10045</v>
      </c>
      <c r="C10042" s="5" t="s">
        <v>11</v>
      </c>
      <c r="D10042" s="5" t="s">
        <v>12</v>
      </c>
      <c r="E10042" s="5" t="s">
        <v>13</v>
      </c>
    </row>
    <row r="10043" spans="1:5" x14ac:dyDescent="0.25">
      <c r="A10043" s="5">
        <f>10035</f>
      </c>
      <c r="B10043" s="5" t="s">
        <v>10046</v>
      </c>
      <c r="C10043" s="5" t="s">
        <v>11</v>
      </c>
      <c r="D10043" s="5" t="s">
        <v>12</v>
      </c>
      <c r="E10043" s="5" t="s">
        <v>13</v>
      </c>
    </row>
    <row r="10044" spans="1:5" x14ac:dyDescent="0.25">
      <c r="A10044" s="5">
        <f>10036</f>
      </c>
      <c r="B10044" s="5" t="s">
        <v>10047</v>
      </c>
      <c r="C10044" s="5" t="s">
        <v>11</v>
      </c>
      <c r="D10044" s="5" t="s">
        <v>12</v>
      </c>
      <c r="E10044" s="5" t="s">
        <v>13</v>
      </c>
    </row>
    <row r="10045" spans="1:5" x14ac:dyDescent="0.25">
      <c r="A10045" s="5">
        <f>10037</f>
      </c>
      <c r="B10045" s="5" t="s">
        <v>10048</v>
      </c>
      <c r="C10045" s="5" t="s">
        <v>11</v>
      </c>
      <c r="D10045" s="5" t="s">
        <v>12</v>
      </c>
      <c r="E10045" s="5" t="s">
        <v>13</v>
      </c>
    </row>
    <row r="10046" spans="1:5" x14ac:dyDescent="0.25">
      <c r="A10046" s="5">
        <f>10038</f>
      </c>
      <c r="B10046" s="5" t="s">
        <v>10049</v>
      </c>
      <c r="C10046" s="5" t="s">
        <v>11</v>
      </c>
      <c r="D10046" s="5" t="s">
        <v>12</v>
      </c>
      <c r="E10046" s="5" t="s">
        <v>13</v>
      </c>
    </row>
    <row r="10047" spans="1:5" x14ac:dyDescent="0.25">
      <c r="A10047" s="5">
        <f>10039</f>
      </c>
      <c r="B10047" s="5" t="s">
        <v>10050</v>
      </c>
      <c r="C10047" s="5" t="s">
        <v>11</v>
      </c>
      <c r="D10047" s="5" t="s">
        <v>12</v>
      </c>
      <c r="E10047" s="5" t="s">
        <v>13</v>
      </c>
    </row>
    <row r="10048" spans="1:5" x14ac:dyDescent="0.25">
      <c r="A10048" s="5">
        <f>10040</f>
      </c>
      <c r="B10048" s="5" t="s">
        <v>10051</v>
      </c>
      <c r="C10048" s="5" t="s">
        <v>11</v>
      </c>
      <c r="D10048" s="5" t="s">
        <v>12</v>
      </c>
      <c r="E10048" s="5" t="s">
        <v>13</v>
      </c>
    </row>
    <row r="10049" spans="1:5" x14ac:dyDescent="0.25">
      <c r="A10049" s="5">
        <f>10041</f>
      </c>
      <c r="B10049" s="5" t="s">
        <v>10052</v>
      </c>
      <c r="C10049" s="5" t="s">
        <v>11</v>
      </c>
      <c r="D10049" s="5" t="s">
        <v>12</v>
      </c>
      <c r="E10049" s="5" t="s">
        <v>13</v>
      </c>
    </row>
    <row r="10050" spans="1:5" x14ac:dyDescent="0.25">
      <c r="A10050" s="5">
        <f>10042</f>
      </c>
      <c r="B10050" s="5" t="s">
        <v>10053</v>
      </c>
      <c r="C10050" s="5" t="s">
        <v>11</v>
      </c>
      <c r="D10050" s="5" t="s">
        <v>12</v>
      </c>
      <c r="E10050" s="5" t="s">
        <v>13</v>
      </c>
    </row>
    <row r="10051" spans="1:5" x14ac:dyDescent="0.25">
      <c r="A10051" s="5">
        <f>10043</f>
      </c>
      <c r="B10051" s="5" t="s">
        <v>10054</v>
      </c>
      <c r="C10051" s="5" t="s">
        <v>11</v>
      </c>
      <c r="D10051" s="5" t="s">
        <v>12</v>
      </c>
      <c r="E10051" s="5" t="s">
        <v>13</v>
      </c>
    </row>
    <row r="10052" spans="1:5" x14ac:dyDescent="0.25">
      <c r="A10052" s="5">
        <f>10044</f>
      </c>
      <c r="B10052" s="5" t="s">
        <v>10055</v>
      </c>
      <c r="C10052" s="5" t="s">
        <v>11</v>
      </c>
      <c r="D10052" s="5" t="s">
        <v>12</v>
      </c>
      <c r="E10052" s="5" t="s">
        <v>13</v>
      </c>
    </row>
    <row r="10053" spans="1:5" x14ac:dyDescent="0.25">
      <c r="A10053" s="5">
        <f>10045</f>
      </c>
      <c r="B10053" s="5" t="s">
        <v>10056</v>
      </c>
      <c r="C10053" s="5" t="s">
        <v>11</v>
      </c>
      <c r="D10053" s="5" t="s">
        <v>12</v>
      </c>
      <c r="E10053" s="5" t="s">
        <v>13</v>
      </c>
    </row>
    <row r="10054" spans="1:5" x14ac:dyDescent="0.25">
      <c r="A10054" s="5">
        <f>10046</f>
      </c>
      <c r="B10054" s="5" t="s">
        <v>10057</v>
      </c>
      <c r="C10054" s="5" t="s">
        <v>11</v>
      </c>
      <c r="D10054" s="5" t="s">
        <v>12</v>
      </c>
      <c r="E10054" s="5" t="s">
        <v>13</v>
      </c>
    </row>
    <row r="10055" spans="1:5" x14ac:dyDescent="0.25">
      <c r="A10055" s="5">
        <f>10047</f>
      </c>
      <c r="B10055" s="5" t="s">
        <v>10058</v>
      </c>
      <c r="C10055" s="5" t="s">
        <v>11</v>
      </c>
      <c r="D10055" s="5" t="s">
        <v>12</v>
      </c>
      <c r="E10055" s="5" t="s">
        <v>13</v>
      </c>
    </row>
    <row r="10056" spans="1:5" x14ac:dyDescent="0.25">
      <c r="A10056" s="5">
        <f>10048</f>
      </c>
      <c r="B10056" s="5" t="s">
        <v>10059</v>
      </c>
      <c r="C10056" s="5" t="s">
        <v>11</v>
      </c>
      <c r="D10056" s="5" t="s">
        <v>12</v>
      </c>
      <c r="E10056" s="5" t="s">
        <v>13</v>
      </c>
    </row>
    <row r="10057" spans="1:5" x14ac:dyDescent="0.25">
      <c r="A10057" s="5">
        <f>10049</f>
      </c>
      <c r="B10057" s="5" t="s">
        <v>10060</v>
      </c>
      <c r="C10057" s="5" t="s">
        <v>11</v>
      </c>
      <c r="D10057" s="5" t="s">
        <v>12</v>
      </c>
      <c r="E10057" s="5" t="s">
        <v>13</v>
      </c>
    </row>
    <row r="10058" spans="1:5" x14ac:dyDescent="0.25">
      <c r="A10058" s="5">
        <f>10050</f>
      </c>
      <c r="B10058" s="5" t="s">
        <v>10061</v>
      </c>
      <c r="C10058" s="5" t="s">
        <v>11</v>
      </c>
      <c r="D10058" s="5" t="s">
        <v>12</v>
      </c>
      <c r="E10058" s="5" t="s">
        <v>13</v>
      </c>
    </row>
    <row r="10059" spans="1:5" x14ac:dyDescent="0.25">
      <c r="A10059" s="5">
        <f>10051</f>
      </c>
      <c r="B10059" s="5" t="s">
        <v>10062</v>
      </c>
      <c r="C10059" s="5" t="s">
        <v>11</v>
      </c>
      <c r="D10059" s="5" t="s">
        <v>12</v>
      </c>
      <c r="E10059" s="5" t="s">
        <v>13</v>
      </c>
    </row>
    <row r="10060" spans="1:5" x14ac:dyDescent="0.25">
      <c r="A10060" s="5">
        <f>10052</f>
      </c>
      <c r="B10060" s="5" t="s">
        <v>10063</v>
      </c>
      <c r="C10060" s="5" t="s">
        <v>11</v>
      </c>
      <c r="D10060" s="5" t="s">
        <v>12</v>
      </c>
      <c r="E10060" s="5" t="s">
        <v>13</v>
      </c>
    </row>
    <row r="10061" spans="1:5" x14ac:dyDescent="0.25">
      <c r="A10061" s="5">
        <f>10053</f>
      </c>
      <c r="B10061" s="5" t="s">
        <v>10064</v>
      </c>
      <c r="C10061" s="5" t="s">
        <v>11</v>
      </c>
      <c r="D10061" s="5" t="s">
        <v>12</v>
      </c>
      <c r="E10061" s="5" t="s">
        <v>13</v>
      </c>
    </row>
    <row r="10062" spans="1:5" x14ac:dyDescent="0.25">
      <c r="A10062" s="5">
        <f>10054</f>
      </c>
      <c r="B10062" s="5" t="s">
        <v>10065</v>
      </c>
      <c r="C10062" s="5" t="s">
        <v>11</v>
      </c>
      <c r="D10062" s="5" t="s">
        <v>12</v>
      </c>
      <c r="E10062" s="5" t="s">
        <v>13</v>
      </c>
    </row>
    <row r="10063" spans="1:5" x14ac:dyDescent="0.25">
      <c r="A10063" s="5">
        <f>10055</f>
      </c>
      <c r="B10063" s="5" t="s">
        <v>10066</v>
      </c>
      <c r="C10063" s="5" t="s">
        <v>11</v>
      </c>
      <c r="D10063" s="5" t="s">
        <v>12</v>
      </c>
      <c r="E10063" s="5" t="s">
        <v>13</v>
      </c>
    </row>
    <row r="10064" spans="1:5" x14ac:dyDescent="0.25">
      <c r="A10064" s="5">
        <f>10056</f>
      </c>
      <c r="B10064" s="5" t="s">
        <v>10067</v>
      </c>
      <c r="C10064" s="5" t="s">
        <v>11</v>
      </c>
      <c r="D10064" s="5" t="s">
        <v>12</v>
      </c>
      <c r="E10064" s="5" t="s">
        <v>13</v>
      </c>
    </row>
    <row r="10065" spans="1:5" x14ac:dyDescent="0.25">
      <c r="A10065" s="5">
        <f>10057</f>
      </c>
      <c r="B10065" s="5" t="s">
        <v>10068</v>
      </c>
      <c r="C10065" s="5" t="s">
        <v>11</v>
      </c>
      <c r="D10065" s="5" t="s">
        <v>12</v>
      </c>
      <c r="E10065" s="5" t="s">
        <v>13</v>
      </c>
    </row>
    <row r="10066" spans="1:5" x14ac:dyDescent="0.25">
      <c r="A10066" s="5">
        <f>10058</f>
      </c>
      <c r="B10066" s="5" t="s">
        <v>10069</v>
      </c>
      <c r="C10066" s="5" t="s">
        <v>11</v>
      </c>
      <c r="D10066" s="5" t="s">
        <v>12</v>
      </c>
      <c r="E10066" s="5" t="s">
        <v>13</v>
      </c>
    </row>
    <row r="10067" spans="1:5" x14ac:dyDescent="0.25">
      <c r="A10067" s="5">
        <f>10059</f>
      </c>
      <c r="B10067" s="5" t="s">
        <v>10070</v>
      </c>
      <c r="C10067" s="5" t="s">
        <v>11</v>
      </c>
      <c r="D10067" s="5" t="s">
        <v>12</v>
      </c>
      <c r="E10067" s="5" t="s">
        <v>13</v>
      </c>
    </row>
    <row r="10068" spans="1:5" x14ac:dyDescent="0.25">
      <c r="A10068" s="5">
        <f>10060</f>
      </c>
      <c r="B10068" s="5" t="s">
        <v>10071</v>
      </c>
      <c r="C10068" s="5" t="s">
        <v>11</v>
      </c>
      <c r="D10068" s="5" t="s">
        <v>12</v>
      </c>
      <c r="E10068" s="5" t="s">
        <v>13</v>
      </c>
    </row>
    <row r="10069" spans="1:5" x14ac:dyDescent="0.25">
      <c r="A10069" s="5">
        <f>10061</f>
      </c>
      <c r="B10069" s="5" t="s">
        <v>10072</v>
      </c>
      <c r="C10069" s="5" t="s">
        <v>11</v>
      </c>
      <c r="D10069" s="5" t="s">
        <v>12</v>
      </c>
      <c r="E10069" s="5" t="s">
        <v>13</v>
      </c>
    </row>
    <row r="10070" spans="1:5" x14ac:dyDescent="0.25">
      <c r="A10070" s="5">
        <f>10062</f>
      </c>
      <c r="B10070" s="5" t="s">
        <v>10073</v>
      </c>
      <c r="C10070" s="5" t="s">
        <v>11</v>
      </c>
      <c r="D10070" s="5" t="s">
        <v>12</v>
      </c>
      <c r="E10070" s="5" t="s">
        <v>13</v>
      </c>
    </row>
    <row r="10071" spans="1:5" x14ac:dyDescent="0.25">
      <c r="A10071" s="5">
        <f>10063</f>
      </c>
      <c r="B10071" s="5" t="s">
        <v>10074</v>
      </c>
      <c r="C10071" s="5" t="s">
        <v>11</v>
      </c>
      <c r="D10071" s="5" t="s">
        <v>12</v>
      </c>
      <c r="E10071" s="5" t="s">
        <v>13</v>
      </c>
    </row>
    <row r="10072" spans="1:5" x14ac:dyDescent="0.25">
      <c r="A10072" s="5">
        <f>10064</f>
      </c>
      <c r="B10072" s="5" t="s">
        <v>10075</v>
      </c>
      <c r="C10072" s="5" t="s">
        <v>11</v>
      </c>
      <c r="D10072" s="5" t="s">
        <v>12</v>
      </c>
      <c r="E10072" s="5" t="s">
        <v>13</v>
      </c>
    </row>
    <row r="10073" spans="1:5" x14ac:dyDescent="0.25">
      <c r="A10073" s="5">
        <f>10065</f>
      </c>
      <c r="B10073" s="5" t="s">
        <v>10076</v>
      </c>
      <c r="C10073" s="5" t="s">
        <v>11</v>
      </c>
      <c r="D10073" s="5" t="s">
        <v>12</v>
      </c>
      <c r="E10073" s="5" t="s">
        <v>13</v>
      </c>
    </row>
    <row r="10074" spans="1:5" x14ac:dyDescent="0.25">
      <c r="A10074" s="5">
        <f>10066</f>
      </c>
      <c r="B10074" s="5" t="s">
        <v>10077</v>
      </c>
      <c r="C10074" s="5" t="s">
        <v>11</v>
      </c>
      <c r="D10074" s="5" t="s">
        <v>12</v>
      </c>
      <c r="E10074" s="5" t="s">
        <v>13</v>
      </c>
    </row>
    <row r="10075" spans="1:5" x14ac:dyDescent="0.25">
      <c r="A10075" s="5">
        <f>10067</f>
      </c>
      <c r="B10075" s="5" t="s">
        <v>10078</v>
      </c>
      <c r="C10075" s="5" t="s">
        <v>11</v>
      </c>
      <c r="D10075" s="5" t="s">
        <v>12</v>
      </c>
      <c r="E10075" s="5" t="s">
        <v>13</v>
      </c>
    </row>
    <row r="10076" spans="1:5" x14ac:dyDescent="0.25">
      <c r="A10076" s="5">
        <f>10068</f>
      </c>
      <c r="B10076" s="5" t="s">
        <v>10079</v>
      </c>
      <c r="C10076" s="5" t="s">
        <v>11</v>
      </c>
      <c r="D10076" s="5" t="s">
        <v>12</v>
      </c>
      <c r="E10076" s="5" t="s">
        <v>13</v>
      </c>
    </row>
    <row r="10077" spans="1:5" x14ac:dyDescent="0.25">
      <c r="A10077" s="5">
        <f>10069</f>
      </c>
      <c r="B10077" s="5" t="s">
        <v>10080</v>
      </c>
      <c r="C10077" s="5" t="s">
        <v>11</v>
      </c>
      <c r="D10077" s="5" t="s">
        <v>12</v>
      </c>
      <c r="E10077" s="5" t="s">
        <v>13</v>
      </c>
    </row>
    <row r="10078" spans="1:5" x14ac:dyDescent="0.25">
      <c r="A10078" s="5">
        <f>10070</f>
      </c>
      <c r="B10078" s="5" t="s">
        <v>10081</v>
      </c>
      <c r="C10078" s="5" t="s">
        <v>11</v>
      </c>
      <c r="D10078" s="5" t="s">
        <v>12</v>
      </c>
      <c r="E10078" s="5" t="s">
        <v>13</v>
      </c>
    </row>
    <row r="10079" spans="1:5" x14ac:dyDescent="0.25">
      <c r="A10079" s="5">
        <f>10071</f>
      </c>
      <c r="B10079" s="5" t="s">
        <v>10082</v>
      </c>
      <c r="C10079" s="5" t="s">
        <v>11</v>
      </c>
      <c r="D10079" s="5" t="s">
        <v>12</v>
      </c>
      <c r="E10079" s="5" t="s">
        <v>13</v>
      </c>
    </row>
    <row r="10080" spans="1:5" x14ac:dyDescent="0.25">
      <c r="A10080" s="5">
        <f>10072</f>
      </c>
      <c r="B10080" s="5" t="s">
        <v>10083</v>
      </c>
      <c r="C10080" s="5" t="s">
        <v>11</v>
      </c>
      <c r="D10080" s="5" t="s">
        <v>12</v>
      </c>
      <c r="E10080" s="5" t="s">
        <v>13</v>
      </c>
    </row>
    <row r="10081" spans="1:5" x14ac:dyDescent="0.25">
      <c r="A10081" s="5">
        <f>10073</f>
      </c>
      <c r="B10081" s="5" t="s">
        <v>10084</v>
      </c>
      <c r="C10081" s="5" t="s">
        <v>11</v>
      </c>
      <c r="D10081" s="5" t="s">
        <v>12</v>
      </c>
      <c r="E10081" s="5" t="s">
        <v>13</v>
      </c>
    </row>
    <row r="10082" spans="1:5" x14ac:dyDescent="0.25">
      <c r="A10082" s="5">
        <f>10074</f>
      </c>
      <c r="B10082" s="5" t="s">
        <v>10085</v>
      </c>
      <c r="C10082" s="5" t="s">
        <v>11</v>
      </c>
      <c r="D10082" s="5" t="s">
        <v>12</v>
      </c>
      <c r="E10082" s="5" t="s">
        <v>13</v>
      </c>
    </row>
    <row r="10083" spans="1:5" x14ac:dyDescent="0.25">
      <c r="A10083" s="5">
        <f>10075</f>
      </c>
      <c r="B10083" s="5" t="s">
        <v>10086</v>
      </c>
      <c r="C10083" s="5" t="s">
        <v>11</v>
      </c>
      <c r="D10083" s="5" t="s">
        <v>12</v>
      </c>
      <c r="E10083" s="5" t="s">
        <v>13</v>
      </c>
    </row>
    <row r="10084" spans="1:5" x14ac:dyDescent="0.25">
      <c r="A10084" s="5">
        <f>10076</f>
      </c>
      <c r="B10084" s="5" t="s">
        <v>10087</v>
      </c>
      <c r="C10084" s="5" t="s">
        <v>11</v>
      </c>
      <c r="D10084" s="5" t="s">
        <v>12</v>
      </c>
      <c r="E10084" s="5" t="s">
        <v>13</v>
      </c>
    </row>
    <row r="10085" spans="1:5" x14ac:dyDescent="0.25">
      <c r="A10085" s="5">
        <f>10077</f>
      </c>
      <c r="B10085" s="5" t="s">
        <v>10088</v>
      </c>
      <c r="C10085" s="5" t="s">
        <v>11</v>
      </c>
      <c r="D10085" s="5" t="s">
        <v>12</v>
      </c>
      <c r="E10085" s="5" t="s">
        <v>13</v>
      </c>
    </row>
    <row r="10086" spans="1:5" x14ac:dyDescent="0.25">
      <c r="A10086" s="5">
        <f>10078</f>
      </c>
      <c r="B10086" s="5" t="s">
        <v>10089</v>
      </c>
      <c r="C10086" s="5" t="s">
        <v>11</v>
      </c>
      <c r="D10086" s="5" t="s">
        <v>12</v>
      </c>
      <c r="E10086" s="5" t="s">
        <v>13</v>
      </c>
    </row>
    <row r="10087" spans="1:5" x14ac:dyDescent="0.25">
      <c r="A10087" s="5">
        <f>10079</f>
      </c>
      <c r="B10087" s="5" t="s">
        <v>10090</v>
      </c>
      <c r="C10087" s="5" t="s">
        <v>11</v>
      </c>
      <c r="D10087" s="5" t="s">
        <v>12</v>
      </c>
      <c r="E10087" s="5" t="s">
        <v>13</v>
      </c>
    </row>
    <row r="10088" spans="1:5" x14ac:dyDescent="0.25">
      <c r="A10088" s="5">
        <f>10080</f>
      </c>
      <c r="B10088" s="5" t="s">
        <v>10091</v>
      </c>
      <c r="C10088" s="5" t="s">
        <v>11</v>
      </c>
      <c r="D10088" s="5" t="s">
        <v>12</v>
      </c>
      <c r="E10088" s="5" t="s">
        <v>13</v>
      </c>
    </row>
    <row r="10089" spans="1:5" x14ac:dyDescent="0.25">
      <c r="A10089" s="5">
        <f>10081</f>
      </c>
      <c r="B10089" s="5" t="s">
        <v>10092</v>
      </c>
      <c r="C10089" s="5" t="s">
        <v>11</v>
      </c>
      <c r="D10089" s="5" t="s">
        <v>12</v>
      </c>
      <c r="E10089" s="5" t="s">
        <v>13</v>
      </c>
    </row>
    <row r="10090" spans="1:5" x14ac:dyDescent="0.25">
      <c r="A10090" s="5">
        <f>10082</f>
      </c>
      <c r="B10090" s="5" t="s">
        <v>10093</v>
      </c>
      <c r="C10090" s="5" t="s">
        <v>11</v>
      </c>
      <c r="D10090" s="5" t="s">
        <v>12</v>
      </c>
      <c r="E10090" s="5" t="s">
        <v>13</v>
      </c>
    </row>
    <row r="10091" spans="1:5" x14ac:dyDescent="0.25">
      <c r="A10091" s="5">
        <f>10083</f>
      </c>
      <c r="B10091" s="5" t="s">
        <v>10094</v>
      </c>
      <c r="C10091" s="5" t="s">
        <v>11</v>
      </c>
      <c r="D10091" s="5" t="s">
        <v>12</v>
      </c>
      <c r="E10091" s="5" t="s">
        <v>13</v>
      </c>
    </row>
    <row r="10092" spans="1:5" x14ac:dyDescent="0.25">
      <c r="A10092" s="5">
        <f>10084</f>
      </c>
      <c r="B10092" s="5" t="s">
        <v>10095</v>
      </c>
      <c r="C10092" s="5" t="s">
        <v>11</v>
      </c>
      <c r="D10092" s="5" t="s">
        <v>12</v>
      </c>
      <c r="E10092" s="5" t="s">
        <v>13</v>
      </c>
    </row>
    <row r="10093" spans="1:5" x14ac:dyDescent="0.25">
      <c r="A10093" s="5">
        <f>10085</f>
      </c>
      <c r="B10093" s="5" t="s">
        <v>10096</v>
      </c>
      <c r="C10093" s="5" t="s">
        <v>11</v>
      </c>
      <c r="D10093" s="5" t="s">
        <v>12</v>
      </c>
      <c r="E10093" s="5" t="s">
        <v>13</v>
      </c>
    </row>
    <row r="10094" spans="1:5" x14ac:dyDescent="0.25">
      <c r="A10094" s="5">
        <f>10086</f>
      </c>
      <c r="B10094" s="5" t="s">
        <v>10097</v>
      </c>
      <c r="C10094" s="5" t="s">
        <v>11</v>
      </c>
      <c r="D10094" s="5" t="s">
        <v>12</v>
      </c>
      <c r="E10094" s="5" t="s">
        <v>13</v>
      </c>
    </row>
    <row r="10095" spans="1:5" x14ac:dyDescent="0.25">
      <c r="A10095" s="5">
        <f>10087</f>
      </c>
      <c r="B10095" s="5" t="s">
        <v>10098</v>
      </c>
      <c r="C10095" s="5" t="s">
        <v>11</v>
      </c>
      <c r="D10095" s="5" t="s">
        <v>12</v>
      </c>
      <c r="E10095" s="5" t="s">
        <v>13</v>
      </c>
    </row>
    <row r="10096" spans="1:5" x14ac:dyDescent="0.25">
      <c r="A10096" s="5">
        <f>10088</f>
      </c>
      <c r="B10096" s="5" t="s">
        <v>10099</v>
      </c>
      <c r="C10096" s="5" t="s">
        <v>11</v>
      </c>
      <c r="D10096" s="5" t="s">
        <v>12</v>
      </c>
      <c r="E10096" s="5" t="s">
        <v>13</v>
      </c>
    </row>
    <row r="10097" spans="1:5" x14ac:dyDescent="0.25">
      <c r="A10097" s="5">
        <f>10089</f>
      </c>
      <c r="B10097" s="5" t="s">
        <v>10100</v>
      </c>
      <c r="C10097" s="5" t="s">
        <v>11</v>
      </c>
      <c r="D10097" s="5" t="s">
        <v>12</v>
      </c>
      <c r="E10097" s="5" t="s">
        <v>13</v>
      </c>
    </row>
    <row r="10098" spans="1:5" x14ac:dyDescent="0.25">
      <c r="A10098" s="5">
        <f>10090</f>
      </c>
      <c r="B10098" s="5" t="s">
        <v>10101</v>
      </c>
      <c r="C10098" s="5" t="s">
        <v>11</v>
      </c>
      <c r="D10098" s="5" t="s">
        <v>12</v>
      </c>
      <c r="E10098" s="5" t="s">
        <v>13</v>
      </c>
    </row>
    <row r="10099" spans="1:5" x14ac:dyDescent="0.25">
      <c r="A10099" s="5">
        <f>10091</f>
      </c>
      <c r="B10099" s="5" t="s">
        <v>10102</v>
      </c>
      <c r="C10099" s="5" t="s">
        <v>11</v>
      </c>
      <c r="D10099" s="5" t="s">
        <v>12</v>
      </c>
      <c r="E10099" s="5" t="s">
        <v>13</v>
      </c>
    </row>
    <row r="10100" spans="1:5" x14ac:dyDescent="0.25">
      <c r="A10100" s="5">
        <f>10092</f>
      </c>
      <c r="B10100" s="5" t="s">
        <v>10103</v>
      </c>
      <c r="C10100" s="5" t="s">
        <v>11</v>
      </c>
      <c r="D10100" s="5" t="s">
        <v>12</v>
      </c>
      <c r="E10100" s="5" t="s">
        <v>13</v>
      </c>
    </row>
    <row r="10101" spans="1:5" x14ac:dyDescent="0.25">
      <c r="A10101" s="5">
        <f>10093</f>
      </c>
      <c r="B10101" s="5" t="s">
        <v>10104</v>
      </c>
      <c r="C10101" s="5" t="s">
        <v>11</v>
      </c>
      <c r="D10101" s="5" t="s">
        <v>12</v>
      </c>
      <c r="E10101" s="5" t="s">
        <v>13</v>
      </c>
    </row>
    <row r="10102" spans="1:5" x14ac:dyDescent="0.25">
      <c r="A10102" s="5">
        <f>10094</f>
      </c>
      <c r="B10102" s="5" t="s">
        <v>10105</v>
      </c>
      <c r="C10102" s="5" t="s">
        <v>11</v>
      </c>
      <c r="D10102" s="5" t="s">
        <v>12</v>
      </c>
      <c r="E10102" s="5" t="s">
        <v>13</v>
      </c>
    </row>
    <row r="10103" spans="1:5" x14ac:dyDescent="0.25">
      <c r="A10103" s="5">
        <f>10095</f>
      </c>
      <c r="B10103" s="5" t="s">
        <v>10106</v>
      </c>
      <c r="C10103" s="5" t="s">
        <v>11</v>
      </c>
      <c r="D10103" s="5" t="s">
        <v>12</v>
      </c>
      <c r="E10103" s="5" t="s">
        <v>13</v>
      </c>
    </row>
    <row r="10104" spans="1:5" x14ac:dyDescent="0.25">
      <c r="A10104" s="5">
        <f>10096</f>
      </c>
      <c r="B10104" s="5" t="s">
        <v>10107</v>
      </c>
      <c r="C10104" s="5" t="s">
        <v>11</v>
      </c>
      <c r="D10104" s="5" t="s">
        <v>12</v>
      </c>
      <c r="E10104" s="5" t="s">
        <v>13</v>
      </c>
    </row>
    <row r="10105" spans="1:5" x14ac:dyDescent="0.25">
      <c r="A10105" s="5">
        <f>10097</f>
      </c>
      <c r="B10105" s="5" t="s">
        <v>10108</v>
      </c>
      <c r="C10105" s="5" t="s">
        <v>11</v>
      </c>
      <c r="D10105" s="5" t="s">
        <v>12</v>
      </c>
      <c r="E10105" s="5" t="s">
        <v>13</v>
      </c>
    </row>
    <row r="10106" spans="1:5" x14ac:dyDescent="0.25">
      <c r="A10106" s="5">
        <f>10098</f>
      </c>
      <c r="B10106" s="5" t="s">
        <v>10109</v>
      </c>
      <c r="C10106" s="5" t="s">
        <v>11</v>
      </c>
      <c r="D10106" s="5" t="s">
        <v>12</v>
      </c>
      <c r="E10106" s="5" t="s">
        <v>13</v>
      </c>
    </row>
    <row r="10107" spans="1:5" x14ac:dyDescent="0.25">
      <c r="A10107" s="5">
        <f>10099</f>
      </c>
      <c r="B10107" s="5" t="s">
        <v>10110</v>
      </c>
      <c r="C10107" s="5" t="s">
        <v>11</v>
      </c>
      <c r="D10107" s="5" t="s">
        <v>12</v>
      </c>
      <c r="E10107" s="5" t="s">
        <v>13</v>
      </c>
    </row>
    <row r="10108" spans="1:5" x14ac:dyDescent="0.25">
      <c r="A10108" s="5">
        <f>10100</f>
      </c>
      <c r="B10108" s="5" t="s">
        <v>10111</v>
      </c>
      <c r="C10108" s="5" t="s">
        <v>11</v>
      </c>
      <c r="D10108" s="5" t="s">
        <v>12</v>
      </c>
      <c r="E10108" s="5" t="s">
        <v>13</v>
      </c>
    </row>
    <row r="10109" spans="1:5" x14ac:dyDescent="0.25">
      <c r="A10109" s="5">
        <f>10101</f>
      </c>
      <c r="B10109" s="5" t="s">
        <v>10112</v>
      </c>
      <c r="C10109" s="5" t="s">
        <v>11</v>
      </c>
      <c r="D10109" s="5" t="s">
        <v>12</v>
      </c>
      <c r="E10109" s="5" t="s">
        <v>13</v>
      </c>
    </row>
    <row r="10110" spans="1:5" x14ac:dyDescent="0.25">
      <c r="A10110" s="5">
        <f>10102</f>
      </c>
      <c r="B10110" s="5" t="s">
        <v>10113</v>
      </c>
      <c r="C10110" s="5" t="s">
        <v>11</v>
      </c>
      <c r="D10110" s="5" t="s">
        <v>12</v>
      </c>
      <c r="E10110" s="5" t="s">
        <v>13</v>
      </c>
    </row>
    <row r="10111" spans="1:5" x14ac:dyDescent="0.25">
      <c r="A10111" s="5">
        <f>10103</f>
      </c>
      <c r="B10111" s="5" t="s">
        <v>10114</v>
      </c>
      <c r="C10111" s="5" t="s">
        <v>11</v>
      </c>
      <c r="D10111" s="5" t="s">
        <v>12</v>
      </c>
      <c r="E10111" s="5" t="s">
        <v>13</v>
      </c>
    </row>
    <row r="10112" spans="1:5" x14ac:dyDescent="0.25">
      <c r="A10112" s="5">
        <f>10104</f>
      </c>
      <c r="B10112" s="5" t="s">
        <v>10115</v>
      </c>
      <c r="C10112" s="5" t="s">
        <v>11</v>
      </c>
      <c r="D10112" s="5" t="s">
        <v>12</v>
      </c>
      <c r="E10112" s="5" t="s">
        <v>13</v>
      </c>
    </row>
    <row r="10113" spans="1:5" x14ac:dyDescent="0.25">
      <c r="A10113" s="5">
        <f>10105</f>
      </c>
      <c r="B10113" s="5" t="s">
        <v>10116</v>
      </c>
      <c r="C10113" s="5" t="s">
        <v>11</v>
      </c>
      <c r="D10113" s="5" t="s">
        <v>12</v>
      </c>
      <c r="E10113" s="5" t="s">
        <v>13</v>
      </c>
    </row>
    <row r="10114" spans="1:5" x14ac:dyDescent="0.25">
      <c r="A10114" s="5">
        <f>10106</f>
      </c>
      <c r="B10114" s="5" t="s">
        <v>10117</v>
      </c>
      <c r="C10114" s="5" t="s">
        <v>11</v>
      </c>
      <c r="D10114" s="5" t="s">
        <v>12</v>
      </c>
      <c r="E10114" s="5" t="s">
        <v>13</v>
      </c>
    </row>
    <row r="10115" spans="1:5" x14ac:dyDescent="0.25">
      <c r="A10115" s="5">
        <f>10107</f>
      </c>
      <c r="B10115" s="5" t="s">
        <v>10118</v>
      </c>
      <c r="C10115" s="5" t="s">
        <v>11</v>
      </c>
      <c r="D10115" s="5" t="s">
        <v>12</v>
      </c>
      <c r="E10115" s="5" t="s">
        <v>13</v>
      </c>
    </row>
    <row r="10116" spans="1:5" x14ac:dyDescent="0.25">
      <c r="A10116" s="5">
        <f>10108</f>
      </c>
      <c r="B10116" s="5" t="s">
        <v>10119</v>
      </c>
      <c r="C10116" s="5" t="s">
        <v>11</v>
      </c>
      <c r="D10116" s="5" t="s">
        <v>12</v>
      </c>
      <c r="E10116" s="5" t="s">
        <v>13</v>
      </c>
    </row>
    <row r="10117" spans="1:5" x14ac:dyDescent="0.25">
      <c r="A10117" s="5">
        <f>10109</f>
      </c>
      <c r="B10117" s="5" t="s">
        <v>10120</v>
      </c>
      <c r="C10117" s="5" t="s">
        <v>11</v>
      </c>
      <c r="D10117" s="5" t="s">
        <v>12</v>
      </c>
      <c r="E10117" s="5" t="s">
        <v>13</v>
      </c>
    </row>
    <row r="10118" spans="1:5" x14ac:dyDescent="0.25">
      <c r="A10118" s="5">
        <f>10110</f>
      </c>
      <c r="B10118" s="5" t="s">
        <v>10121</v>
      </c>
      <c r="C10118" s="5" t="s">
        <v>11</v>
      </c>
      <c r="D10118" s="5" t="s">
        <v>12</v>
      </c>
      <c r="E10118" s="5" t="s">
        <v>13</v>
      </c>
    </row>
    <row r="10119" spans="1:5" x14ac:dyDescent="0.25">
      <c r="A10119" s="5">
        <f>10111</f>
      </c>
      <c r="B10119" s="5" t="s">
        <v>10122</v>
      </c>
      <c r="C10119" s="5" t="s">
        <v>11</v>
      </c>
      <c r="D10119" s="5" t="s">
        <v>12</v>
      </c>
      <c r="E10119" s="5" t="s">
        <v>13</v>
      </c>
    </row>
    <row r="10120" spans="1:5" x14ac:dyDescent="0.25">
      <c r="A10120" s="5">
        <f>10112</f>
      </c>
      <c r="B10120" s="5" t="s">
        <v>10123</v>
      </c>
      <c r="C10120" s="5" t="s">
        <v>11</v>
      </c>
      <c r="D10120" s="5" t="s">
        <v>12</v>
      </c>
      <c r="E10120" s="5" t="s">
        <v>13</v>
      </c>
    </row>
    <row r="10121" spans="1:5" x14ac:dyDescent="0.25">
      <c r="A10121" s="5">
        <f>10113</f>
      </c>
      <c r="B10121" s="5" t="s">
        <v>10124</v>
      </c>
      <c r="C10121" s="5" t="s">
        <v>11</v>
      </c>
      <c r="D10121" s="5" t="s">
        <v>12</v>
      </c>
      <c r="E10121" s="5" t="s">
        <v>13</v>
      </c>
    </row>
    <row r="10122" spans="1:5" x14ac:dyDescent="0.25">
      <c r="A10122" s="5">
        <f>10114</f>
      </c>
      <c r="B10122" s="5" t="s">
        <v>10125</v>
      </c>
      <c r="C10122" s="5" t="s">
        <v>11</v>
      </c>
      <c r="D10122" s="5" t="s">
        <v>12</v>
      </c>
      <c r="E10122" s="5" t="s">
        <v>13</v>
      </c>
    </row>
    <row r="10123" spans="1:5" x14ac:dyDescent="0.25">
      <c r="A10123" s="5">
        <f>10115</f>
      </c>
      <c r="B10123" s="5" t="s">
        <v>10126</v>
      </c>
      <c r="C10123" s="5" t="s">
        <v>11</v>
      </c>
      <c r="D10123" s="5" t="s">
        <v>12</v>
      </c>
      <c r="E10123" s="5" t="s">
        <v>13</v>
      </c>
    </row>
    <row r="10124" spans="1:5" x14ac:dyDescent="0.25">
      <c r="A10124" s="5">
        <f>10116</f>
      </c>
      <c r="B10124" s="5" t="s">
        <v>10127</v>
      </c>
      <c r="C10124" s="5" t="s">
        <v>11</v>
      </c>
      <c r="D10124" s="5" t="s">
        <v>12</v>
      </c>
      <c r="E10124" s="5" t="s">
        <v>13</v>
      </c>
    </row>
    <row r="10125" spans="1:5" x14ac:dyDescent="0.25">
      <c r="A10125" s="5">
        <f>10117</f>
      </c>
      <c r="B10125" s="5" t="s">
        <v>10128</v>
      </c>
      <c r="C10125" s="5" t="s">
        <v>11</v>
      </c>
      <c r="D10125" s="5" t="s">
        <v>12</v>
      </c>
      <c r="E10125" s="5" t="s">
        <v>13</v>
      </c>
    </row>
    <row r="10126" spans="1:5" x14ac:dyDescent="0.25">
      <c r="A10126" s="5">
        <f>10118</f>
      </c>
      <c r="B10126" s="5" t="s">
        <v>10129</v>
      </c>
      <c r="C10126" s="5" t="s">
        <v>11</v>
      </c>
      <c r="D10126" s="5" t="s">
        <v>12</v>
      </c>
      <c r="E10126" s="5" t="s">
        <v>13</v>
      </c>
    </row>
    <row r="10127" spans="1:5" x14ac:dyDescent="0.25">
      <c r="A10127" s="5">
        <f>10119</f>
      </c>
      <c r="B10127" s="5" t="s">
        <v>10130</v>
      </c>
      <c r="C10127" s="5" t="s">
        <v>11</v>
      </c>
      <c r="D10127" s="5" t="s">
        <v>12</v>
      </c>
      <c r="E10127" s="5" t="s">
        <v>13</v>
      </c>
    </row>
    <row r="10128" spans="1:5" x14ac:dyDescent="0.25">
      <c r="A10128" s="5">
        <f>10120</f>
      </c>
      <c r="B10128" s="5" t="s">
        <v>10131</v>
      </c>
      <c r="C10128" s="5" t="s">
        <v>11</v>
      </c>
      <c r="D10128" s="5" t="s">
        <v>12</v>
      </c>
      <c r="E10128" s="5" t="s">
        <v>13</v>
      </c>
    </row>
    <row r="10129" spans="1:5" x14ac:dyDescent="0.25">
      <c r="A10129" s="5">
        <f>10121</f>
      </c>
      <c r="B10129" s="5" t="s">
        <v>10132</v>
      </c>
      <c r="C10129" s="5" t="s">
        <v>11</v>
      </c>
      <c r="D10129" s="5" t="s">
        <v>12</v>
      </c>
      <c r="E10129" s="5" t="s">
        <v>13</v>
      </c>
    </row>
    <row r="10130" spans="1:5" x14ac:dyDescent="0.25">
      <c r="A10130" s="5">
        <f>10122</f>
      </c>
      <c r="B10130" s="5" t="s">
        <v>10133</v>
      </c>
      <c r="C10130" s="5" t="s">
        <v>11</v>
      </c>
      <c r="D10130" s="5" t="s">
        <v>12</v>
      </c>
      <c r="E10130" s="5" t="s">
        <v>13</v>
      </c>
    </row>
    <row r="10131" spans="1:5" x14ac:dyDescent="0.25">
      <c r="A10131" s="5">
        <f>10123</f>
      </c>
      <c r="B10131" s="5" t="s">
        <v>10134</v>
      </c>
      <c r="C10131" s="5" t="s">
        <v>11</v>
      </c>
      <c r="D10131" s="5" t="s">
        <v>12</v>
      </c>
      <c r="E10131" s="5" t="s">
        <v>13</v>
      </c>
    </row>
    <row r="10132" spans="1:5" x14ac:dyDescent="0.25">
      <c r="A10132" s="5">
        <f>10124</f>
      </c>
      <c r="B10132" s="5" t="s">
        <v>10135</v>
      </c>
      <c r="C10132" s="5" t="s">
        <v>11</v>
      </c>
      <c r="D10132" s="5" t="s">
        <v>12</v>
      </c>
      <c r="E10132" s="5" t="s">
        <v>13</v>
      </c>
    </row>
    <row r="10133" spans="1:5" x14ac:dyDescent="0.25">
      <c r="A10133" s="5">
        <f>10125</f>
      </c>
      <c r="B10133" s="5" t="s">
        <v>10136</v>
      </c>
      <c r="C10133" s="5" t="s">
        <v>11</v>
      </c>
      <c r="D10133" s="5" t="s">
        <v>12</v>
      </c>
      <c r="E10133" s="5" t="s">
        <v>13</v>
      </c>
    </row>
    <row r="10134" spans="1:5" x14ac:dyDescent="0.25">
      <c r="A10134" s="5">
        <f>10126</f>
      </c>
      <c r="B10134" s="5" t="s">
        <v>10137</v>
      </c>
      <c r="C10134" s="5" t="s">
        <v>11</v>
      </c>
      <c r="D10134" s="5" t="s">
        <v>12</v>
      </c>
      <c r="E10134" s="5" t="s">
        <v>13</v>
      </c>
    </row>
    <row r="10135" spans="1:5" x14ac:dyDescent="0.25">
      <c r="A10135" s="5">
        <f>10127</f>
      </c>
      <c r="B10135" s="5" t="s">
        <v>10138</v>
      </c>
      <c r="C10135" s="5" t="s">
        <v>11</v>
      </c>
      <c r="D10135" s="5" t="s">
        <v>12</v>
      </c>
      <c r="E10135" s="5" t="s">
        <v>13</v>
      </c>
    </row>
    <row r="10136" spans="1:5" x14ac:dyDescent="0.25">
      <c r="A10136" s="5">
        <f>10128</f>
      </c>
      <c r="B10136" s="5" t="s">
        <v>10139</v>
      </c>
      <c r="C10136" s="5" t="s">
        <v>11</v>
      </c>
      <c r="D10136" s="5" t="s">
        <v>12</v>
      </c>
      <c r="E10136" s="5" t="s">
        <v>13</v>
      </c>
    </row>
    <row r="10137" spans="1:5" x14ac:dyDescent="0.25">
      <c r="A10137" s="5">
        <f>10129</f>
      </c>
      <c r="B10137" s="5" t="s">
        <v>10140</v>
      </c>
      <c r="C10137" s="5" t="s">
        <v>11</v>
      </c>
      <c r="D10137" s="5" t="s">
        <v>12</v>
      </c>
      <c r="E10137" s="5" t="s">
        <v>13</v>
      </c>
    </row>
    <row r="10138" spans="1:5" x14ac:dyDescent="0.25">
      <c r="A10138" s="5">
        <f>10130</f>
      </c>
      <c r="B10138" s="5" t="s">
        <v>10141</v>
      </c>
      <c r="C10138" s="5" t="s">
        <v>11</v>
      </c>
      <c r="D10138" s="5" t="s">
        <v>12</v>
      </c>
      <c r="E10138" s="5" t="s">
        <v>13</v>
      </c>
    </row>
    <row r="10139" spans="1:5" x14ac:dyDescent="0.25">
      <c r="A10139" s="5">
        <f>10131</f>
      </c>
      <c r="B10139" s="5" t="s">
        <v>10142</v>
      </c>
      <c r="C10139" s="5" t="s">
        <v>11</v>
      </c>
      <c r="D10139" s="5" t="s">
        <v>12</v>
      </c>
      <c r="E10139" s="5" t="s">
        <v>13</v>
      </c>
    </row>
    <row r="10140" spans="1:5" x14ac:dyDescent="0.25">
      <c r="A10140" s="5">
        <f>10132</f>
      </c>
      <c r="B10140" s="5" t="s">
        <v>10143</v>
      </c>
      <c r="C10140" s="5" t="s">
        <v>11</v>
      </c>
      <c r="D10140" s="5" t="s">
        <v>12</v>
      </c>
      <c r="E10140" s="5" t="s">
        <v>13</v>
      </c>
    </row>
    <row r="10141" spans="1:5" x14ac:dyDescent="0.25">
      <c r="A10141" s="5">
        <f>10133</f>
      </c>
      <c r="B10141" s="5" t="s">
        <v>10144</v>
      </c>
      <c r="C10141" s="5" t="s">
        <v>11</v>
      </c>
      <c r="D10141" s="5" t="s">
        <v>12</v>
      </c>
      <c r="E10141" s="5" t="s">
        <v>13</v>
      </c>
    </row>
    <row r="10142" spans="1:5" x14ac:dyDescent="0.25">
      <c r="A10142" s="5">
        <f>10134</f>
      </c>
      <c r="B10142" s="5" t="s">
        <v>10145</v>
      </c>
      <c r="C10142" s="5" t="s">
        <v>11</v>
      </c>
      <c r="D10142" s="5" t="s">
        <v>12</v>
      </c>
      <c r="E10142" s="5" t="s">
        <v>13</v>
      </c>
    </row>
    <row r="10143" spans="1:5" x14ac:dyDescent="0.25">
      <c r="A10143" s="5">
        <f>10135</f>
      </c>
      <c r="B10143" s="5" t="s">
        <v>10146</v>
      </c>
      <c r="C10143" s="5" t="s">
        <v>11</v>
      </c>
      <c r="D10143" s="5" t="s">
        <v>12</v>
      </c>
      <c r="E10143" s="5" t="s">
        <v>13</v>
      </c>
    </row>
    <row r="10144" spans="1:5" x14ac:dyDescent="0.25">
      <c r="A10144" s="5">
        <f>10136</f>
      </c>
      <c r="B10144" s="5" t="s">
        <v>10147</v>
      </c>
      <c r="C10144" s="5" t="s">
        <v>11</v>
      </c>
      <c r="D10144" s="5" t="s">
        <v>12</v>
      </c>
      <c r="E10144" s="5" t="s">
        <v>13</v>
      </c>
    </row>
    <row r="10145" spans="1:5" x14ac:dyDescent="0.25">
      <c r="A10145" s="5">
        <f>10137</f>
      </c>
      <c r="B10145" s="5" t="s">
        <v>10148</v>
      </c>
      <c r="C10145" s="5" t="s">
        <v>11</v>
      </c>
      <c r="D10145" s="5" t="s">
        <v>12</v>
      </c>
      <c r="E10145" s="5" t="s">
        <v>13</v>
      </c>
    </row>
    <row r="10146" spans="1:5" x14ac:dyDescent="0.25">
      <c r="A10146" s="5">
        <f>10138</f>
      </c>
      <c r="B10146" s="5" t="s">
        <v>10149</v>
      </c>
      <c r="C10146" s="5" t="s">
        <v>11</v>
      </c>
      <c r="D10146" s="5" t="s">
        <v>12</v>
      </c>
      <c r="E10146" s="5" t="s">
        <v>13</v>
      </c>
    </row>
    <row r="10147" spans="1:5" x14ac:dyDescent="0.25">
      <c r="A10147" s="5">
        <f>10139</f>
      </c>
      <c r="B10147" s="5" t="s">
        <v>10150</v>
      </c>
      <c r="C10147" s="5" t="s">
        <v>11</v>
      </c>
      <c r="D10147" s="5" t="s">
        <v>12</v>
      </c>
      <c r="E10147" s="5" t="s">
        <v>13</v>
      </c>
    </row>
    <row r="10148" spans="1:5" x14ac:dyDescent="0.25">
      <c r="A10148" s="5">
        <f>10140</f>
      </c>
      <c r="B10148" s="5" t="s">
        <v>10151</v>
      </c>
      <c r="C10148" s="5" t="s">
        <v>11</v>
      </c>
      <c r="D10148" s="5" t="s">
        <v>12</v>
      </c>
      <c r="E10148" s="5" t="s">
        <v>13</v>
      </c>
    </row>
    <row r="10149" spans="1:5" x14ac:dyDescent="0.25">
      <c r="A10149" s="5">
        <f>10141</f>
      </c>
      <c r="B10149" s="5" t="s">
        <v>10152</v>
      </c>
      <c r="C10149" s="5" t="s">
        <v>11</v>
      </c>
      <c r="D10149" s="5" t="s">
        <v>12</v>
      </c>
      <c r="E10149" s="5" t="s">
        <v>13</v>
      </c>
    </row>
    <row r="10150" spans="1:5" x14ac:dyDescent="0.25">
      <c r="A10150" s="5">
        <f>10142</f>
      </c>
      <c r="B10150" s="5" t="s">
        <v>10153</v>
      </c>
      <c r="C10150" s="5" t="s">
        <v>11</v>
      </c>
      <c r="D10150" s="5" t="s">
        <v>12</v>
      </c>
      <c r="E10150" s="5" t="s">
        <v>13</v>
      </c>
    </row>
    <row r="10151" spans="1:5" x14ac:dyDescent="0.25">
      <c r="A10151" s="5">
        <f>10143</f>
      </c>
      <c r="B10151" s="5" t="s">
        <v>10154</v>
      </c>
      <c r="C10151" s="5" t="s">
        <v>11</v>
      </c>
      <c r="D10151" s="5" t="s">
        <v>12</v>
      </c>
      <c r="E10151" s="5" t="s">
        <v>13</v>
      </c>
    </row>
    <row r="10152" spans="1:5" x14ac:dyDescent="0.25">
      <c r="A10152" s="5">
        <f>10144</f>
      </c>
      <c r="B10152" s="5" t="s">
        <v>10155</v>
      </c>
      <c r="C10152" s="5" t="s">
        <v>11</v>
      </c>
      <c r="D10152" s="5" t="s">
        <v>12</v>
      </c>
      <c r="E10152" s="5" t="s">
        <v>13</v>
      </c>
    </row>
    <row r="10153" spans="1:5" x14ac:dyDescent="0.25">
      <c r="A10153" s="5">
        <f>10145</f>
      </c>
      <c r="B10153" s="5" t="s">
        <v>10156</v>
      </c>
      <c r="C10153" s="5" t="s">
        <v>11</v>
      </c>
      <c r="D10153" s="5" t="s">
        <v>12</v>
      </c>
      <c r="E10153" s="5" t="s">
        <v>13</v>
      </c>
    </row>
    <row r="10154" spans="1:5" x14ac:dyDescent="0.25">
      <c r="A10154" s="5">
        <f>10146</f>
      </c>
      <c r="B10154" s="5" t="s">
        <v>10157</v>
      </c>
      <c r="C10154" s="5" t="s">
        <v>11</v>
      </c>
      <c r="D10154" s="5" t="s">
        <v>12</v>
      </c>
      <c r="E10154" s="5" t="s">
        <v>13</v>
      </c>
    </row>
    <row r="10155" spans="1:5" x14ac:dyDescent="0.25">
      <c r="A10155" s="5">
        <f>10147</f>
      </c>
      <c r="B10155" s="5" t="s">
        <v>10158</v>
      </c>
      <c r="C10155" s="5" t="s">
        <v>11</v>
      </c>
      <c r="D10155" s="5" t="s">
        <v>12</v>
      </c>
      <c r="E10155" s="5" t="s">
        <v>13</v>
      </c>
    </row>
    <row r="10156" spans="1:5" x14ac:dyDescent="0.25">
      <c r="A10156" s="5">
        <f>10148</f>
      </c>
      <c r="B10156" s="5" t="s">
        <v>10159</v>
      </c>
      <c r="C10156" s="5" t="s">
        <v>11</v>
      </c>
      <c r="D10156" s="5" t="s">
        <v>12</v>
      </c>
      <c r="E10156" s="5" t="s">
        <v>13</v>
      </c>
    </row>
    <row r="10157" spans="1:5" x14ac:dyDescent="0.25">
      <c r="A10157" s="5">
        <f>10149</f>
      </c>
      <c r="B10157" s="5" t="s">
        <v>10160</v>
      </c>
      <c r="C10157" s="5" t="s">
        <v>11</v>
      </c>
      <c r="D10157" s="5" t="s">
        <v>12</v>
      </c>
      <c r="E10157" s="5" t="s">
        <v>13</v>
      </c>
    </row>
    <row r="10158" spans="1:5" x14ac:dyDescent="0.25">
      <c r="A10158" s="5">
        <f>10150</f>
      </c>
      <c r="B10158" s="5" t="s">
        <v>10161</v>
      </c>
      <c r="C10158" s="5" t="s">
        <v>11</v>
      </c>
      <c r="D10158" s="5" t="s">
        <v>12</v>
      </c>
      <c r="E10158" s="5" t="s">
        <v>13</v>
      </c>
    </row>
    <row r="10159" spans="1:5" x14ac:dyDescent="0.25">
      <c r="A10159" s="5">
        <f>10151</f>
      </c>
      <c r="B10159" s="5" t="s">
        <v>10162</v>
      </c>
      <c r="C10159" s="5" t="s">
        <v>11</v>
      </c>
      <c r="D10159" s="5" t="s">
        <v>12</v>
      </c>
      <c r="E10159" s="5" t="s">
        <v>13</v>
      </c>
    </row>
    <row r="10160" spans="1:5" x14ac:dyDescent="0.25">
      <c r="A10160" s="5">
        <f>10152</f>
      </c>
      <c r="B10160" s="5" t="s">
        <v>10163</v>
      </c>
      <c r="C10160" s="5" t="s">
        <v>11</v>
      </c>
      <c r="D10160" s="5" t="s">
        <v>12</v>
      </c>
      <c r="E10160" s="5" t="s">
        <v>13</v>
      </c>
    </row>
    <row r="10161" spans="1:5" x14ac:dyDescent="0.25">
      <c r="A10161" s="5">
        <f>10153</f>
      </c>
      <c r="B10161" s="5" t="s">
        <v>10164</v>
      </c>
      <c r="C10161" s="5" t="s">
        <v>11</v>
      </c>
      <c r="D10161" s="5" t="s">
        <v>12</v>
      </c>
      <c r="E10161" s="5" t="s">
        <v>13</v>
      </c>
    </row>
    <row r="10162" spans="1:5" x14ac:dyDescent="0.25">
      <c r="A10162" s="5">
        <f>10154</f>
      </c>
      <c r="B10162" s="5" t="s">
        <v>10165</v>
      </c>
      <c r="C10162" s="5" t="s">
        <v>11</v>
      </c>
      <c r="D10162" s="5" t="s">
        <v>12</v>
      </c>
      <c r="E10162" s="5" t="s">
        <v>13</v>
      </c>
    </row>
    <row r="10163" spans="1:5" x14ac:dyDescent="0.25">
      <c r="A10163" s="5">
        <f>10155</f>
      </c>
      <c r="B10163" s="5" t="s">
        <v>10166</v>
      </c>
      <c r="C10163" s="5" t="s">
        <v>11</v>
      </c>
      <c r="D10163" s="5" t="s">
        <v>12</v>
      </c>
      <c r="E10163" s="5" t="s">
        <v>13</v>
      </c>
    </row>
    <row r="10164" spans="1:5" x14ac:dyDescent="0.25">
      <c r="A10164" s="5">
        <f>10156</f>
      </c>
      <c r="B10164" s="5" t="s">
        <v>10167</v>
      </c>
      <c r="C10164" s="5" t="s">
        <v>11</v>
      </c>
      <c r="D10164" s="5" t="s">
        <v>12</v>
      </c>
      <c r="E10164" s="5" t="s">
        <v>13</v>
      </c>
    </row>
    <row r="10165" spans="1:5" x14ac:dyDescent="0.25">
      <c r="A10165" s="5">
        <f>10157</f>
      </c>
      <c r="B10165" s="5" t="s">
        <v>10168</v>
      </c>
      <c r="C10165" s="5" t="s">
        <v>11</v>
      </c>
      <c r="D10165" s="5" t="s">
        <v>12</v>
      </c>
      <c r="E10165" s="5" t="s">
        <v>13</v>
      </c>
    </row>
    <row r="10166" spans="1:5" x14ac:dyDescent="0.25">
      <c r="A10166" s="5">
        <f>10158</f>
      </c>
      <c r="B10166" s="5" t="s">
        <v>10169</v>
      </c>
      <c r="C10166" s="5" t="s">
        <v>11</v>
      </c>
      <c r="D10166" s="5" t="s">
        <v>12</v>
      </c>
      <c r="E10166" s="5" t="s">
        <v>13</v>
      </c>
    </row>
    <row r="10167" spans="1:5" x14ac:dyDescent="0.25">
      <c r="A10167" s="5">
        <f>10159</f>
      </c>
      <c r="B10167" s="5" t="s">
        <v>10170</v>
      </c>
      <c r="C10167" s="5" t="s">
        <v>11</v>
      </c>
      <c r="D10167" s="5" t="s">
        <v>12</v>
      </c>
      <c r="E10167" s="5" t="s">
        <v>13</v>
      </c>
    </row>
    <row r="10168" spans="1:5" x14ac:dyDescent="0.25">
      <c r="A10168" s="5">
        <f>10160</f>
      </c>
      <c r="B10168" s="5" t="s">
        <v>10171</v>
      </c>
      <c r="C10168" s="5" t="s">
        <v>11</v>
      </c>
      <c r="D10168" s="5" t="s">
        <v>12</v>
      </c>
      <c r="E10168" s="5" t="s">
        <v>13</v>
      </c>
    </row>
    <row r="10169" spans="1:5" x14ac:dyDescent="0.25">
      <c r="A10169" s="5">
        <f>10161</f>
      </c>
      <c r="B10169" s="5" t="s">
        <v>10172</v>
      </c>
      <c r="C10169" s="5" t="s">
        <v>11</v>
      </c>
      <c r="D10169" s="5" t="s">
        <v>12</v>
      </c>
      <c r="E10169" s="5" t="s">
        <v>13</v>
      </c>
    </row>
    <row r="10170" spans="1:5" x14ac:dyDescent="0.25">
      <c r="A10170" s="5">
        <f>10162</f>
      </c>
      <c r="B10170" s="5" t="s">
        <v>10173</v>
      </c>
      <c r="C10170" s="5" t="s">
        <v>11</v>
      </c>
      <c r="D10170" s="5" t="s">
        <v>12</v>
      </c>
      <c r="E10170" s="5" t="s">
        <v>13</v>
      </c>
    </row>
    <row r="10171" spans="1:5" x14ac:dyDescent="0.25">
      <c r="A10171" s="5">
        <f>10163</f>
      </c>
      <c r="B10171" s="5" t="s">
        <v>10174</v>
      </c>
      <c r="C10171" s="5" t="s">
        <v>11</v>
      </c>
      <c r="D10171" s="5" t="s">
        <v>12</v>
      </c>
      <c r="E10171" s="5" t="s">
        <v>13</v>
      </c>
    </row>
    <row r="10172" spans="1:5" x14ac:dyDescent="0.25">
      <c r="A10172" s="5">
        <f>10164</f>
      </c>
      <c r="B10172" s="5" t="s">
        <v>10175</v>
      </c>
      <c r="C10172" s="5" t="s">
        <v>11</v>
      </c>
      <c r="D10172" s="5" t="s">
        <v>12</v>
      </c>
      <c r="E10172" s="5" t="s">
        <v>13</v>
      </c>
    </row>
    <row r="10173" spans="1:5" x14ac:dyDescent="0.25">
      <c r="A10173" s="5">
        <f>10165</f>
      </c>
      <c r="B10173" s="5" t="s">
        <v>10176</v>
      </c>
      <c r="C10173" s="5" t="s">
        <v>11</v>
      </c>
      <c r="D10173" s="5" t="s">
        <v>12</v>
      </c>
      <c r="E10173" s="5" t="s">
        <v>13</v>
      </c>
    </row>
    <row r="10174" spans="1:5" x14ac:dyDescent="0.25">
      <c r="A10174" s="5">
        <f>10166</f>
      </c>
      <c r="B10174" s="5" t="s">
        <v>10177</v>
      </c>
      <c r="C10174" s="5" t="s">
        <v>11</v>
      </c>
      <c r="D10174" s="5" t="s">
        <v>12</v>
      </c>
      <c r="E10174" s="5" t="s">
        <v>13</v>
      </c>
    </row>
    <row r="10175" spans="1:5" x14ac:dyDescent="0.25">
      <c r="A10175" s="5">
        <f>10167</f>
      </c>
      <c r="B10175" s="5" t="s">
        <v>10178</v>
      </c>
      <c r="C10175" s="5" t="s">
        <v>11</v>
      </c>
      <c r="D10175" s="5" t="s">
        <v>12</v>
      </c>
      <c r="E10175" s="5" t="s">
        <v>13</v>
      </c>
    </row>
    <row r="10176" spans="1:5" x14ac:dyDescent="0.25">
      <c r="A10176" s="5">
        <f>10168</f>
      </c>
      <c r="B10176" s="5" t="s">
        <v>10179</v>
      </c>
      <c r="C10176" s="5" t="s">
        <v>11</v>
      </c>
      <c r="D10176" s="5" t="s">
        <v>12</v>
      </c>
      <c r="E10176" s="5" t="s">
        <v>13</v>
      </c>
    </row>
    <row r="10177" spans="1:5" x14ac:dyDescent="0.25">
      <c r="A10177" s="5">
        <f>10169</f>
      </c>
      <c r="B10177" s="5" t="s">
        <v>10180</v>
      </c>
      <c r="C10177" s="5" t="s">
        <v>11</v>
      </c>
      <c r="D10177" s="5" t="s">
        <v>12</v>
      </c>
      <c r="E10177" s="5" t="s">
        <v>13</v>
      </c>
    </row>
    <row r="10178" spans="1:5" x14ac:dyDescent="0.25">
      <c r="A10178" s="5">
        <f>10170</f>
      </c>
      <c r="B10178" s="5" t="s">
        <v>10181</v>
      </c>
      <c r="C10178" s="5" t="s">
        <v>11</v>
      </c>
      <c r="D10178" s="5" t="s">
        <v>12</v>
      </c>
      <c r="E10178" s="5" t="s">
        <v>13</v>
      </c>
    </row>
    <row r="10179" spans="1:5" x14ac:dyDescent="0.25">
      <c r="A10179" s="5">
        <f>10171</f>
      </c>
      <c r="B10179" s="5" t="s">
        <v>10182</v>
      </c>
      <c r="C10179" s="5" t="s">
        <v>11</v>
      </c>
      <c r="D10179" s="5" t="s">
        <v>12</v>
      </c>
      <c r="E10179" s="5" t="s">
        <v>13</v>
      </c>
    </row>
    <row r="10180" spans="1:5" x14ac:dyDescent="0.25">
      <c r="A10180" s="5">
        <f>10172</f>
      </c>
      <c r="B10180" s="5" t="s">
        <v>10183</v>
      </c>
      <c r="C10180" s="5" t="s">
        <v>11</v>
      </c>
      <c r="D10180" s="5" t="s">
        <v>12</v>
      </c>
      <c r="E10180" s="5" t="s">
        <v>13</v>
      </c>
    </row>
    <row r="10181" spans="1:5" x14ac:dyDescent="0.25">
      <c r="A10181" s="5">
        <f>10173</f>
      </c>
      <c r="B10181" s="5" t="s">
        <v>10184</v>
      </c>
      <c r="C10181" s="5" t="s">
        <v>11</v>
      </c>
      <c r="D10181" s="5" t="s">
        <v>12</v>
      </c>
      <c r="E10181" s="5" t="s">
        <v>13</v>
      </c>
    </row>
    <row r="10182" spans="1:5" x14ac:dyDescent="0.25">
      <c r="A10182" s="5">
        <f>10174</f>
      </c>
      <c r="B10182" s="5" t="s">
        <v>10185</v>
      </c>
      <c r="C10182" s="5" t="s">
        <v>11</v>
      </c>
      <c r="D10182" s="5" t="s">
        <v>12</v>
      </c>
      <c r="E10182" s="5" t="s">
        <v>13</v>
      </c>
    </row>
    <row r="10183" spans="1:5" x14ac:dyDescent="0.25">
      <c r="A10183" s="5">
        <f>10175</f>
      </c>
      <c r="B10183" s="5" t="s">
        <v>10186</v>
      </c>
      <c r="C10183" s="5" t="s">
        <v>11</v>
      </c>
      <c r="D10183" s="5" t="s">
        <v>12</v>
      </c>
      <c r="E10183" s="5" t="s">
        <v>13</v>
      </c>
    </row>
    <row r="10184" spans="1:5" x14ac:dyDescent="0.25">
      <c r="A10184" s="5">
        <f>10176</f>
      </c>
      <c r="B10184" s="5" t="s">
        <v>10187</v>
      </c>
      <c r="C10184" s="5" t="s">
        <v>11</v>
      </c>
      <c r="D10184" s="5" t="s">
        <v>12</v>
      </c>
      <c r="E10184" s="5" t="s">
        <v>13</v>
      </c>
    </row>
    <row r="10185" spans="1:5" x14ac:dyDescent="0.25">
      <c r="A10185" s="5">
        <f>10177</f>
      </c>
      <c r="B10185" s="5" t="s">
        <v>10188</v>
      </c>
      <c r="C10185" s="5" t="s">
        <v>11</v>
      </c>
      <c r="D10185" s="5" t="s">
        <v>12</v>
      </c>
      <c r="E10185" s="5" t="s">
        <v>13</v>
      </c>
    </row>
    <row r="10186" spans="1:5" x14ac:dyDescent="0.25">
      <c r="A10186" s="5">
        <f>10178</f>
      </c>
      <c r="B10186" s="5" t="s">
        <v>10189</v>
      </c>
      <c r="C10186" s="5" t="s">
        <v>11</v>
      </c>
      <c r="D10186" s="5" t="s">
        <v>12</v>
      </c>
      <c r="E10186" s="5" t="s">
        <v>13</v>
      </c>
    </row>
    <row r="10187" spans="1:5" x14ac:dyDescent="0.25">
      <c r="A10187" s="5">
        <f>10179</f>
      </c>
      <c r="B10187" s="5" t="s">
        <v>10190</v>
      </c>
      <c r="C10187" s="5" t="s">
        <v>11</v>
      </c>
      <c r="D10187" s="5" t="s">
        <v>12</v>
      </c>
      <c r="E10187" s="5" t="s">
        <v>13</v>
      </c>
    </row>
    <row r="10188" spans="1:5" x14ac:dyDescent="0.25">
      <c r="A10188" s="5">
        <f>10180</f>
      </c>
      <c r="B10188" s="5" t="s">
        <v>10191</v>
      </c>
      <c r="C10188" s="5" t="s">
        <v>11</v>
      </c>
      <c r="D10188" s="5" t="s">
        <v>12</v>
      </c>
      <c r="E10188" s="5" t="s">
        <v>13</v>
      </c>
    </row>
    <row r="10189" spans="1:5" x14ac:dyDescent="0.25">
      <c r="A10189" s="5">
        <f>10181</f>
      </c>
      <c r="B10189" s="5" t="s">
        <v>10192</v>
      </c>
      <c r="C10189" s="5" t="s">
        <v>11</v>
      </c>
      <c r="D10189" s="5" t="s">
        <v>12</v>
      </c>
      <c r="E10189" s="5" t="s">
        <v>13</v>
      </c>
    </row>
    <row r="10190" spans="1:5" x14ac:dyDescent="0.25">
      <c r="A10190" s="5">
        <f>10182</f>
      </c>
      <c r="B10190" s="5" t="s">
        <v>10193</v>
      </c>
      <c r="C10190" s="5" t="s">
        <v>11</v>
      </c>
      <c r="D10190" s="5" t="s">
        <v>12</v>
      </c>
      <c r="E10190" s="5" t="s">
        <v>13</v>
      </c>
    </row>
    <row r="10191" spans="1:5" x14ac:dyDescent="0.25">
      <c r="A10191" s="5">
        <f>10183</f>
      </c>
      <c r="B10191" s="5" t="s">
        <v>10194</v>
      </c>
      <c r="C10191" s="5" t="s">
        <v>11</v>
      </c>
      <c r="D10191" s="5" t="s">
        <v>12</v>
      </c>
      <c r="E10191" s="5" t="s">
        <v>13</v>
      </c>
    </row>
    <row r="10192" spans="1:5" x14ac:dyDescent="0.25">
      <c r="A10192" s="5">
        <f>10184</f>
      </c>
      <c r="B10192" s="5" t="s">
        <v>10195</v>
      </c>
      <c r="C10192" s="5" t="s">
        <v>11</v>
      </c>
      <c r="D10192" s="5" t="s">
        <v>12</v>
      </c>
      <c r="E10192" s="5" t="s">
        <v>13</v>
      </c>
    </row>
    <row r="10193" spans="1:5" x14ac:dyDescent="0.25">
      <c r="A10193" s="5">
        <f>10185</f>
      </c>
      <c r="B10193" s="5" t="s">
        <v>10196</v>
      </c>
      <c r="C10193" s="5" t="s">
        <v>11</v>
      </c>
      <c r="D10193" s="5" t="s">
        <v>12</v>
      </c>
      <c r="E10193" s="5" t="s">
        <v>13</v>
      </c>
    </row>
    <row r="10194" spans="1:5" x14ac:dyDescent="0.25">
      <c r="A10194" s="5">
        <f>10186</f>
      </c>
      <c r="B10194" s="5" t="s">
        <v>10197</v>
      </c>
      <c r="C10194" s="5" t="s">
        <v>11</v>
      </c>
      <c r="D10194" s="5" t="s">
        <v>12</v>
      </c>
      <c r="E10194" s="5" t="s">
        <v>13</v>
      </c>
    </row>
    <row r="10195" spans="1:5" x14ac:dyDescent="0.25">
      <c r="A10195" s="5">
        <f>10187</f>
      </c>
      <c r="B10195" s="5" t="s">
        <v>10198</v>
      </c>
      <c r="C10195" s="5" t="s">
        <v>11</v>
      </c>
      <c r="D10195" s="5" t="s">
        <v>12</v>
      </c>
      <c r="E10195" s="5" t="s">
        <v>13</v>
      </c>
    </row>
    <row r="10196" spans="1:5" x14ac:dyDescent="0.25">
      <c r="A10196" s="5">
        <f>10188</f>
      </c>
      <c r="B10196" s="5" t="s">
        <v>10199</v>
      </c>
      <c r="C10196" s="5" t="s">
        <v>11</v>
      </c>
      <c r="D10196" s="5" t="s">
        <v>12</v>
      </c>
      <c r="E10196" s="5" t="s">
        <v>13</v>
      </c>
    </row>
    <row r="10197" spans="1:5" x14ac:dyDescent="0.25">
      <c r="A10197" s="5">
        <f>10189</f>
      </c>
      <c r="B10197" s="5" t="s">
        <v>10200</v>
      </c>
      <c r="C10197" s="5" t="s">
        <v>11</v>
      </c>
      <c r="D10197" s="5" t="s">
        <v>12</v>
      </c>
      <c r="E10197" s="5" t="s">
        <v>13</v>
      </c>
    </row>
    <row r="10198" spans="1:5" x14ac:dyDescent="0.25">
      <c r="A10198" s="5">
        <f>10190</f>
      </c>
      <c r="B10198" s="5" t="s">
        <v>10201</v>
      </c>
      <c r="C10198" s="5" t="s">
        <v>11</v>
      </c>
      <c r="D10198" s="5" t="s">
        <v>12</v>
      </c>
      <c r="E10198" s="5" t="s">
        <v>13</v>
      </c>
    </row>
    <row r="10199" spans="1:5" x14ac:dyDescent="0.25">
      <c r="A10199" s="5">
        <f>10191</f>
      </c>
      <c r="B10199" s="5" t="s">
        <v>10202</v>
      </c>
      <c r="C10199" s="5" t="s">
        <v>11</v>
      </c>
      <c r="D10199" s="5" t="s">
        <v>12</v>
      </c>
      <c r="E10199" s="5" t="s">
        <v>13</v>
      </c>
    </row>
    <row r="10200" spans="1:5" x14ac:dyDescent="0.25">
      <c r="A10200" s="5">
        <f>10192</f>
      </c>
      <c r="B10200" s="5" t="s">
        <v>10203</v>
      </c>
      <c r="C10200" s="5" t="s">
        <v>11</v>
      </c>
      <c r="D10200" s="5" t="s">
        <v>12</v>
      </c>
      <c r="E10200" s="5" t="s">
        <v>13</v>
      </c>
    </row>
    <row r="10201" spans="1:5" x14ac:dyDescent="0.25">
      <c r="A10201" s="5">
        <f>10193</f>
      </c>
      <c r="B10201" s="5" t="s">
        <v>10204</v>
      </c>
      <c r="C10201" s="5" t="s">
        <v>11</v>
      </c>
      <c r="D10201" s="5" t="s">
        <v>12</v>
      </c>
      <c r="E10201" s="5" t="s">
        <v>13</v>
      </c>
    </row>
    <row r="10202" spans="1:5" x14ac:dyDescent="0.25">
      <c r="A10202" s="5">
        <f>10194</f>
      </c>
      <c r="B10202" s="5" t="s">
        <v>10205</v>
      </c>
      <c r="C10202" s="5" t="s">
        <v>11</v>
      </c>
      <c r="D10202" s="5" t="s">
        <v>12</v>
      </c>
      <c r="E10202" s="5" t="s">
        <v>13</v>
      </c>
    </row>
    <row r="10203" spans="1:5" x14ac:dyDescent="0.25">
      <c r="A10203" s="5">
        <f>10195</f>
      </c>
      <c r="B10203" s="5" t="s">
        <v>10206</v>
      </c>
      <c r="C10203" s="5" t="s">
        <v>11</v>
      </c>
      <c r="D10203" s="5" t="s">
        <v>12</v>
      </c>
      <c r="E10203" s="5" t="s">
        <v>13</v>
      </c>
    </row>
    <row r="10204" spans="1:5" x14ac:dyDescent="0.25">
      <c r="A10204" s="5">
        <f>10196</f>
      </c>
      <c r="B10204" s="5" t="s">
        <v>10207</v>
      </c>
      <c r="C10204" s="5" t="s">
        <v>11</v>
      </c>
      <c r="D10204" s="5" t="s">
        <v>12</v>
      </c>
      <c r="E10204" s="5" t="s">
        <v>13</v>
      </c>
    </row>
    <row r="10205" spans="1:5" x14ac:dyDescent="0.25">
      <c r="A10205" s="5">
        <f>10197</f>
      </c>
      <c r="B10205" s="5" t="s">
        <v>10208</v>
      </c>
      <c r="C10205" s="5" t="s">
        <v>11</v>
      </c>
      <c r="D10205" s="5" t="s">
        <v>12</v>
      </c>
      <c r="E10205" s="5" t="s">
        <v>13</v>
      </c>
    </row>
    <row r="10206" spans="1:5" x14ac:dyDescent="0.25">
      <c r="A10206" s="5">
        <f>10198</f>
      </c>
      <c r="B10206" s="5" t="s">
        <v>10209</v>
      </c>
      <c r="C10206" s="5" t="s">
        <v>11</v>
      </c>
      <c r="D10206" s="5" t="s">
        <v>12</v>
      </c>
      <c r="E10206" s="5" t="s">
        <v>13</v>
      </c>
    </row>
    <row r="10207" spans="1:5" x14ac:dyDescent="0.25">
      <c r="A10207" s="5">
        <f>10199</f>
      </c>
      <c r="B10207" s="5" t="s">
        <v>10210</v>
      </c>
      <c r="C10207" s="5" t="s">
        <v>11</v>
      </c>
      <c r="D10207" s="5" t="s">
        <v>12</v>
      </c>
      <c r="E10207" s="5" t="s">
        <v>13</v>
      </c>
    </row>
    <row r="10208" spans="1:5" x14ac:dyDescent="0.25">
      <c r="A10208" s="5">
        <f>10200</f>
      </c>
      <c r="B10208" s="5" t="s">
        <v>10211</v>
      </c>
      <c r="C10208" s="5" t="s">
        <v>11</v>
      </c>
      <c r="D10208" s="5" t="s">
        <v>12</v>
      </c>
      <c r="E10208" s="5" t="s">
        <v>13</v>
      </c>
    </row>
    <row r="10209" spans="1:5" x14ac:dyDescent="0.25">
      <c r="A10209" s="5">
        <f>10201</f>
      </c>
      <c r="B10209" s="5" t="s">
        <v>10212</v>
      </c>
      <c r="C10209" s="5" t="s">
        <v>11</v>
      </c>
      <c r="D10209" s="5" t="s">
        <v>12</v>
      </c>
      <c r="E10209" s="5" t="s">
        <v>13</v>
      </c>
    </row>
    <row r="10210" spans="1:5" x14ac:dyDescent="0.25">
      <c r="A10210" s="5">
        <f>10202</f>
      </c>
      <c r="B10210" s="5" t="s">
        <v>10213</v>
      </c>
      <c r="C10210" s="5" t="s">
        <v>11</v>
      </c>
      <c r="D10210" s="5" t="s">
        <v>12</v>
      </c>
      <c r="E10210" s="5" t="s">
        <v>13</v>
      </c>
    </row>
    <row r="10211" spans="1:5" x14ac:dyDescent="0.25">
      <c r="A10211" s="5">
        <f>10203</f>
      </c>
      <c r="B10211" s="5" t="s">
        <v>10214</v>
      </c>
      <c r="C10211" s="5" t="s">
        <v>11</v>
      </c>
      <c r="D10211" s="5" t="s">
        <v>12</v>
      </c>
      <c r="E10211" s="5" t="s">
        <v>13</v>
      </c>
    </row>
    <row r="10212" spans="1:5" x14ac:dyDescent="0.25">
      <c r="A10212" s="5">
        <f>10204</f>
      </c>
      <c r="B10212" s="5" t="s">
        <v>10215</v>
      </c>
      <c r="C10212" s="5" t="s">
        <v>11</v>
      </c>
      <c r="D10212" s="5" t="s">
        <v>12</v>
      </c>
      <c r="E10212" s="5" t="s">
        <v>13</v>
      </c>
    </row>
    <row r="10213" spans="1:5" x14ac:dyDescent="0.25">
      <c r="A10213" s="5">
        <f>10205</f>
      </c>
      <c r="B10213" s="5" t="s">
        <v>10216</v>
      </c>
      <c r="C10213" s="5" t="s">
        <v>11</v>
      </c>
      <c r="D10213" s="5" t="s">
        <v>12</v>
      </c>
      <c r="E10213" s="5" t="s">
        <v>13</v>
      </c>
    </row>
    <row r="10214" spans="1:5" x14ac:dyDescent="0.25">
      <c r="A10214" s="5">
        <f>10206</f>
      </c>
      <c r="B10214" s="5" t="s">
        <v>10217</v>
      </c>
      <c r="C10214" s="5" t="s">
        <v>11</v>
      </c>
      <c r="D10214" s="5" t="s">
        <v>12</v>
      </c>
      <c r="E10214" s="5" t="s">
        <v>13</v>
      </c>
    </row>
    <row r="10215" spans="1:5" x14ac:dyDescent="0.25">
      <c r="A10215" s="5">
        <f>10207</f>
      </c>
      <c r="B10215" s="5" t="s">
        <v>10218</v>
      </c>
      <c r="C10215" s="5" t="s">
        <v>11</v>
      </c>
      <c r="D10215" s="5" t="s">
        <v>12</v>
      </c>
      <c r="E10215" s="5" t="s">
        <v>13</v>
      </c>
    </row>
    <row r="10216" spans="1:5" x14ac:dyDescent="0.25">
      <c r="A10216" s="5">
        <f>10208</f>
      </c>
      <c r="B10216" s="5" t="s">
        <v>10219</v>
      </c>
      <c r="C10216" s="5" t="s">
        <v>11</v>
      </c>
      <c r="D10216" s="5" t="s">
        <v>12</v>
      </c>
      <c r="E10216" s="5" t="s">
        <v>13</v>
      </c>
    </row>
    <row r="10217" spans="1:5" x14ac:dyDescent="0.25">
      <c r="A10217" s="5">
        <f>10209</f>
      </c>
      <c r="B10217" s="5" t="s">
        <v>10220</v>
      </c>
      <c r="C10217" s="5" t="s">
        <v>11</v>
      </c>
      <c r="D10217" s="5" t="s">
        <v>12</v>
      </c>
      <c r="E10217" s="5" t="s">
        <v>13</v>
      </c>
    </row>
    <row r="10218" spans="1:5" x14ac:dyDescent="0.25">
      <c r="A10218" s="5">
        <f>10210</f>
      </c>
      <c r="B10218" s="5" t="s">
        <v>10221</v>
      </c>
      <c r="C10218" s="5" t="s">
        <v>11</v>
      </c>
      <c r="D10218" s="5" t="s">
        <v>12</v>
      </c>
      <c r="E10218" s="5" t="s">
        <v>13</v>
      </c>
    </row>
    <row r="10219" spans="1:5" x14ac:dyDescent="0.25">
      <c r="A10219" s="5">
        <f>10211</f>
      </c>
      <c r="B10219" s="5" t="s">
        <v>10222</v>
      </c>
      <c r="C10219" s="5" t="s">
        <v>11</v>
      </c>
      <c r="D10219" s="5" t="s">
        <v>12</v>
      </c>
      <c r="E10219" s="5" t="s">
        <v>13</v>
      </c>
    </row>
    <row r="10220" spans="1:5" x14ac:dyDescent="0.25">
      <c r="A10220" s="5">
        <f>10212</f>
      </c>
      <c r="B10220" s="5" t="s">
        <v>10223</v>
      </c>
      <c r="C10220" s="5" t="s">
        <v>11</v>
      </c>
      <c r="D10220" s="5" t="s">
        <v>12</v>
      </c>
      <c r="E10220" s="5" t="s">
        <v>13</v>
      </c>
    </row>
    <row r="10221" spans="1:5" x14ac:dyDescent="0.25">
      <c r="A10221" s="5">
        <f>10213</f>
      </c>
      <c r="B10221" s="5" t="s">
        <v>10224</v>
      </c>
      <c r="C10221" s="5" t="s">
        <v>11</v>
      </c>
      <c r="D10221" s="5" t="s">
        <v>12</v>
      </c>
      <c r="E10221" s="5" t="s">
        <v>13</v>
      </c>
    </row>
    <row r="10222" spans="1:5" x14ac:dyDescent="0.25">
      <c r="A10222" s="5">
        <f>10214</f>
      </c>
      <c r="B10222" s="5" t="s">
        <v>10225</v>
      </c>
      <c r="C10222" s="5" t="s">
        <v>11</v>
      </c>
      <c r="D10222" s="5" t="s">
        <v>12</v>
      </c>
      <c r="E10222" s="5" t="s">
        <v>13</v>
      </c>
    </row>
    <row r="10223" spans="1:5" x14ac:dyDescent="0.25">
      <c r="A10223" s="5">
        <f>10215</f>
      </c>
      <c r="B10223" s="5" t="s">
        <v>10226</v>
      </c>
      <c r="C10223" s="5" t="s">
        <v>11</v>
      </c>
      <c r="D10223" s="5" t="s">
        <v>12</v>
      </c>
      <c r="E10223" s="5" t="s">
        <v>13</v>
      </c>
    </row>
    <row r="10224" spans="1:5" x14ac:dyDescent="0.25">
      <c r="A10224" s="5">
        <f>10216</f>
      </c>
      <c r="B10224" s="5" t="s">
        <v>10227</v>
      </c>
      <c r="C10224" s="5" t="s">
        <v>11</v>
      </c>
      <c r="D10224" s="5" t="s">
        <v>12</v>
      </c>
      <c r="E10224" s="5" t="s">
        <v>13</v>
      </c>
    </row>
    <row r="10225" spans="1:5" x14ac:dyDescent="0.25">
      <c r="A10225" s="5">
        <f>10217</f>
      </c>
      <c r="B10225" s="5" t="s">
        <v>10228</v>
      </c>
      <c r="C10225" s="5" t="s">
        <v>11</v>
      </c>
      <c r="D10225" s="5" t="s">
        <v>12</v>
      </c>
      <c r="E10225" s="5" t="s">
        <v>13</v>
      </c>
    </row>
    <row r="10226" spans="1:5" x14ac:dyDescent="0.25">
      <c r="A10226" s="5">
        <f>10218</f>
      </c>
      <c r="B10226" s="5" t="s">
        <v>10229</v>
      </c>
      <c r="C10226" s="5" t="s">
        <v>11</v>
      </c>
      <c r="D10226" s="5" t="s">
        <v>12</v>
      </c>
      <c r="E10226" s="5" t="s">
        <v>13</v>
      </c>
    </row>
    <row r="10227" spans="1:5" x14ac:dyDescent="0.25">
      <c r="A10227" s="5">
        <f>10219</f>
      </c>
      <c r="B10227" s="5" t="s">
        <v>10230</v>
      </c>
      <c r="C10227" s="5" t="s">
        <v>11</v>
      </c>
      <c r="D10227" s="5" t="s">
        <v>12</v>
      </c>
      <c r="E10227" s="5" t="s">
        <v>13</v>
      </c>
    </row>
    <row r="10228" spans="1:5" x14ac:dyDescent="0.25">
      <c r="A10228" s="5">
        <f>10220</f>
      </c>
      <c r="B10228" s="5" t="s">
        <v>10231</v>
      </c>
      <c r="C10228" s="5" t="s">
        <v>11</v>
      </c>
      <c r="D10228" s="5" t="s">
        <v>12</v>
      </c>
      <c r="E10228" s="5" t="s">
        <v>13</v>
      </c>
    </row>
    <row r="10229" spans="1:5" x14ac:dyDescent="0.25">
      <c r="A10229" s="5">
        <f>10221</f>
      </c>
      <c r="B10229" s="5" t="s">
        <v>10232</v>
      </c>
      <c r="C10229" s="5" t="s">
        <v>11</v>
      </c>
      <c r="D10229" s="5" t="s">
        <v>12</v>
      </c>
      <c r="E10229" s="5" t="s">
        <v>13</v>
      </c>
    </row>
    <row r="10230" spans="1:5" x14ac:dyDescent="0.25">
      <c r="A10230" s="5">
        <f>10222</f>
      </c>
      <c r="B10230" s="5" t="s">
        <v>10233</v>
      </c>
      <c r="C10230" s="5" t="s">
        <v>11</v>
      </c>
      <c r="D10230" s="5" t="s">
        <v>12</v>
      </c>
      <c r="E10230" s="5" t="s">
        <v>13</v>
      </c>
    </row>
    <row r="10231" spans="1:5" x14ac:dyDescent="0.25">
      <c r="A10231" s="5">
        <f>10223</f>
      </c>
      <c r="B10231" s="5" t="s">
        <v>10234</v>
      </c>
      <c r="C10231" s="5" t="s">
        <v>11</v>
      </c>
      <c r="D10231" s="5" t="s">
        <v>12</v>
      </c>
      <c r="E10231" s="5" t="s">
        <v>13</v>
      </c>
    </row>
    <row r="10232" spans="1:5" x14ac:dyDescent="0.25">
      <c r="A10232" s="5">
        <f>10224</f>
      </c>
      <c r="B10232" s="5" t="s">
        <v>10235</v>
      </c>
      <c r="C10232" s="5" t="s">
        <v>11</v>
      </c>
      <c r="D10232" s="5" t="s">
        <v>12</v>
      </c>
      <c r="E10232" s="5" t="s">
        <v>13</v>
      </c>
    </row>
    <row r="10233" spans="1:5" x14ac:dyDescent="0.25">
      <c r="A10233" s="5">
        <f>10225</f>
      </c>
      <c r="B10233" s="5" t="s">
        <v>10236</v>
      </c>
      <c r="C10233" s="5" t="s">
        <v>11</v>
      </c>
      <c r="D10233" s="5" t="s">
        <v>12</v>
      </c>
      <c r="E10233" s="5" t="s">
        <v>13</v>
      </c>
    </row>
    <row r="10234" spans="1:5" x14ac:dyDescent="0.25">
      <c r="A10234" s="5">
        <f>10226</f>
      </c>
      <c r="B10234" s="5" t="s">
        <v>10237</v>
      </c>
      <c r="C10234" s="5" t="s">
        <v>11</v>
      </c>
      <c r="D10234" s="5" t="s">
        <v>12</v>
      </c>
      <c r="E10234" s="5" t="s">
        <v>13</v>
      </c>
    </row>
    <row r="10235" spans="1:5" x14ac:dyDescent="0.25">
      <c r="A10235" s="5">
        <f>10227</f>
      </c>
      <c r="B10235" s="5" t="s">
        <v>10238</v>
      </c>
      <c r="C10235" s="5" t="s">
        <v>11</v>
      </c>
      <c r="D10235" s="5" t="s">
        <v>12</v>
      </c>
      <c r="E10235" s="5" t="s">
        <v>13</v>
      </c>
    </row>
    <row r="10236" spans="1:5" x14ac:dyDescent="0.25">
      <c r="A10236" s="5">
        <f>10228</f>
      </c>
      <c r="B10236" s="5" t="s">
        <v>10239</v>
      </c>
      <c r="C10236" s="5" t="s">
        <v>11</v>
      </c>
      <c r="D10236" s="5" t="s">
        <v>12</v>
      </c>
      <c r="E10236" s="5" t="s">
        <v>13</v>
      </c>
    </row>
    <row r="10237" spans="1:5" x14ac:dyDescent="0.25">
      <c r="A10237" s="5">
        <f>10229</f>
      </c>
      <c r="B10237" s="5" t="s">
        <v>10240</v>
      </c>
      <c r="C10237" s="5" t="s">
        <v>11</v>
      </c>
      <c r="D10237" s="5" t="s">
        <v>12</v>
      </c>
      <c r="E10237" s="5" t="s">
        <v>13</v>
      </c>
    </row>
    <row r="10238" spans="1:5" x14ac:dyDescent="0.25">
      <c r="A10238" s="5">
        <f>10230</f>
      </c>
      <c r="B10238" s="5" t="s">
        <v>10241</v>
      </c>
      <c r="C10238" s="5" t="s">
        <v>11</v>
      </c>
      <c r="D10238" s="5" t="s">
        <v>12</v>
      </c>
      <c r="E10238" s="5" t="s">
        <v>13</v>
      </c>
    </row>
    <row r="10239" spans="1:5" x14ac:dyDescent="0.25">
      <c r="A10239" s="5">
        <f>10231</f>
      </c>
      <c r="B10239" s="5" t="s">
        <v>10242</v>
      </c>
      <c r="C10239" s="5" t="s">
        <v>11</v>
      </c>
      <c r="D10239" s="5" t="s">
        <v>12</v>
      </c>
      <c r="E10239" s="5" t="s">
        <v>13</v>
      </c>
    </row>
    <row r="10240" spans="1:5" x14ac:dyDescent="0.25">
      <c r="A10240" s="5">
        <f>10232</f>
      </c>
      <c r="B10240" s="5" t="s">
        <v>10243</v>
      </c>
      <c r="C10240" s="5" t="s">
        <v>11</v>
      </c>
      <c r="D10240" s="5" t="s">
        <v>12</v>
      </c>
      <c r="E10240" s="5" t="s">
        <v>13</v>
      </c>
    </row>
    <row r="10241" spans="1:5" x14ac:dyDescent="0.25">
      <c r="A10241" s="5">
        <f>10233</f>
      </c>
      <c r="B10241" s="5" t="s">
        <v>10244</v>
      </c>
      <c r="C10241" s="5" t="s">
        <v>11</v>
      </c>
      <c r="D10241" s="5" t="s">
        <v>12</v>
      </c>
      <c r="E10241" s="5" t="s">
        <v>13</v>
      </c>
    </row>
    <row r="10242" spans="1:5" x14ac:dyDescent="0.25">
      <c r="A10242" s="5">
        <f>10234</f>
      </c>
      <c r="B10242" s="5" t="s">
        <v>10245</v>
      </c>
      <c r="C10242" s="5" t="s">
        <v>11</v>
      </c>
      <c r="D10242" s="5" t="s">
        <v>12</v>
      </c>
      <c r="E10242" s="5" t="s">
        <v>13</v>
      </c>
    </row>
    <row r="10243" spans="1:5" x14ac:dyDescent="0.25">
      <c r="A10243" s="5">
        <f>10235</f>
      </c>
      <c r="B10243" s="5" t="s">
        <v>10246</v>
      </c>
      <c r="C10243" s="5" t="s">
        <v>11</v>
      </c>
      <c r="D10243" s="5" t="s">
        <v>12</v>
      </c>
      <c r="E10243" s="5" t="s">
        <v>13</v>
      </c>
    </row>
    <row r="10244" spans="1:5" x14ac:dyDescent="0.25">
      <c r="A10244" s="5">
        <f>10236</f>
      </c>
      <c r="B10244" s="5" t="s">
        <v>10247</v>
      </c>
      <c r="C10244" s="5" t="s">
        <v>11</v>
      </c>
      <c r="D10244" s="5" t="s">
        <v>12</v>
      </c>
      <c r="E10244" s="5" t="s">
        <v>13</v>
      </c>
    </row>
    <row r="10245" spans="1:5" x14ac:dyDescent="0.25">
      <c r="A10245" s="5">
        <f>10237</f>
      </c>
      <c r="B10245" s="5" t="s">
        <v>10248</v>
      </c>
      <c r="C10245" s="5" t="s">
        <v>11</v>
      </c>
      <c r="D10245" s="5" t="s">
        <v>12</v>
      </c>
      <c r="E10245" s="5" t="s">
        <v>13</v>
      </c>
    </row>
    <row r="10246" spans="1:5" x14ac:dyDescent="0.25">
      <c r="A10246" s="5">
        <f>10238</f>
      </c>
      <c r="B10246" s="5" t="s">
        <v>10249</v>
      </c>
      <c r="C10246" s="5" t="s">
        <v>11</v>
      </c>
      <c r="D10246" s="5" t="s">
        <v>12</v>
      </c>
      <c r="E10246" s="5" t="s">
        <v>13</v>
      </c>
    </row>
    <row r="10247" spans="1:5" x14ac:dyDescent="0.25">
      <c r="A10247" s="5">
        <f>10239</f>
      </c>
      <c r="B10247" s="5" t="s">
        <v>10250</v>
      </c>
      <c r="C10247" s="5" t="s">
        <v>11</v>
      </c>
      <c r="D10247" s="5" t="s">
        <v>12</v>
      </c>
      <c r="E10247" s="5" t="s">
        <v>13</v>
      </c>
    </row>
    <row r="10248" spans="1:5" x14ac:dyDescent="0.25">
      <c r="A10248" s="5">
        <f>10240</f>
      </c>
      <c r="B10248" s="5" t="s">
        <v>10251</v>
      </c>
      <c r="C10248" s="5" t="s">
        <v>11</v>
      </c>
      <c r="D10248" s="5" t="s">
        <v>12</v>
      </c>
      <c r="E10248" s="5" t="s">
        <v>13</v>
      </c>
    </row>
    <row r="10249" spans="1:5" x14ac:dyDescent="0.25">
      <c r="A10249" s="5">
        <f>10241</f>
      </c>
      <c r="B10249" s="5" t="s">
        <v>10252</v>
      </c>
      <c r="C10249" s="5" t="s">
        <v>11</v>
      </c>
      <c r="D10249" s="5" t="s">
        <v>12</v>
      </c>
      <c r="E10249" s="5" t="s">
        <v>13</v>
      </c>
    </row>
    <row r="10250" spans="1:5" x14ac:dyDescent="0.25">
      <c r="A10250" s="5">
        <f>10242</f>
      </c>
      <c r="B10250" s="5" t="s">
        <v>10253</v>
      </c>
      <c r="C10250" s="5" t="s">
        <v>11</v>
      </c>
      <c r="D10250" s="5" t="s">
        <v>12</v>
      </c>
      <c r="E10250" s="5" t="s">
        <v>13</v>
      </c>
    </row>
    <row r="10251" spans="1:5" x14ac:dyDescent="0.25">
      <c r="A10251" s="5">
        <f>10243</f>
      </c>
      <c r="B10251" s="5" t="s">
        <v>10254</v>
      </c>
      <c r="C10251" s="5" t="s">
        <v>11</v>
      </c>
      <c r="D10251" s="5" t="s">
        <v>12</v>
      </c>
      <c r="E10251" s="5" t="s">
        <v>13</v>
      </c>
    </row>
    <row r="10252" spans="1:5" x14ac:dyDescent="0.25">
      <c r="A10252" s="5">
        <f>10244</f>
      </c>
      <c r="B10252" s="5" t="s">
        <v>10255</v>
      </c>
      <c r="C10252" s="5" t="s">
        <v>11</v>
      </c>
      <c r="D10252" s="5" t="s">
        <v>12</v>
      </c>
      <c r="E10252" s="5" t="s">
        <v>13</v>
      </c>
    </row>
    <row r="10253" spans="1:5" x14ac:dyDescent="0.25">
      <c r="A10253" s="5">
        <f>10245</f>
      </c>
      <c r="B10253" s="5" t="s">
        <v>10256</v>
      </c>
      <c r="C10253" s="5" t="s">
        <v>11</v>
      </c>
      <c r="D10253" s="5" t="s">
        <v>12</v>
      </c>
      <c r="E10253" s="5" t="s">
        <v>13</v>
      </c>
    </row>
    <row r="10254" spans="1:5" x14ac:dyDescent="0.25">
      <c r="A10254" s="5">
        <f>10246</f>
      </c>
      <c r="B10254" s="5" t="s">
        <v>10257</v>
      </c>
      <c r="C10254" s="5" t="s">
        <v>11</v>
      </c>
      <c r="D10254" s="5" t="s">
        <v>12</v>
      </c>
      <c r="E10254" s="5" t="s">
        <v>13</v>
      </c>
    </row>
    <row r="10255" spans="1:5" x14ac:dyDescent="0.25">
      <c r="A10255" s="5">
        <f>10247</f>
      </c>
      <c r="B10255" s="5" t="s">
        <v>10258</v>
      </c>
      <c r="C10255" s="5" t="s">
        <v>11</v>
      </c>
      <c r="D10255" s="5" t="s">
        <v>12</v>
      </c>
      <c r="E10255" s="5" t="s">
        <v>13</v>
      </c>
    </row>
    <row r="10256" spans="1:5" x14ac:dyDescent="0.25">
      <c r="A10256" s="5">
        <f>10248</f>
      </c>
      <c r="B10256" s="5" t="s">
        <v>10259</v>
      </c>
      <c r="C10256" s="5" t="s">
        <v>11</v>
      </c>
      <c r="D10256" s="5" t="s">
        <v>12</v>
      </c>
      <c r="E10256" s="5" t="s">
        <v>13</v>
      </c>
    </row>
    <row r="10257" spans="1:5" x14ac:dyDescent="0.25">
      <c r="A10257" s="5">
        <f>10249</f>
      </c>
      <c r="B10257" s="5" t="s">
        <v>10260</v>
      </c>
      <c r="C10257" s="5" t="s">
        <v>11</v>
      </c>
      <c r="D10257" s="5" t="s">
        <v>12</v>
      </c>
      <c r="E10257" s="5" t="s">
        <v>13</v>
      </c>
    </row>
    <row r="10258" spans="1:5" x14ac:dyDescent="0.25">
      <c r="A10258" s="5">
        <f>10250</f>
      </c>
      <c r="B10258" s="5" t="s">
        <v>10261</v>
      </c>
      <c r="C10258" s="5" t="s">
        <v>11</v>
      </c>
      <c r="D10258" s="5" t="s">
        <v>12</v>
      </c>
      <c r="E10258" s="5" t="s">
        <v>13</v>
      </c>
    </row>
    <row r="10259" spans="1:5" x14ac:dyDescent="0.25">
      <c r="A10259" s="5">
        <f>10251</f>
      </c>
      <c r="B10259" s="5" t="s">
        <v>10262</v>
      </c>
      <c r="C10259" s="5" t="s">
        <v>11</v>
      </c>
      <c r="D10259" s="5" t="s">
        <v>12</v>
      </c>
      <c r="E10259" s="5" t="s">
        <v>13</v>
      </c>
    </row>
    <row r="10260" spans="1:5" x14ac:dyDescent="0.25">
      <c r="A10260" s="5">
        <f>10252</f>
      </c>
      <c r="B10260" s="5" t="s">
        <v>10263</v>
      </c>
      <c r="C10260" s="5" t="s">
        <v>11</v>
      </c>
      <c r="D10260" s="5" t="s">
        <v>12</v>
      </c>
      <c r="E10260" s="5" t="s">
        <v>13</v>
      </c>
    </row>
    <row r="10261" spans="1:5" x14ac:dyDescent="0.25">
      <c r="A10261" s="5">
        <f>10253</f>
      </c>
      <c r="B10261" s="5" t="s">
        <v>10264</v>
      </c>
      <c r="C10261" s="5" t="s">
        <v>11</v>
      </c>
      <c r="D10261" s="5" t="s">
        <v>12</v>
      </c>
      <c r="E10261" s="5" t="s">
        <v>13</v>
      </c>
    </row>
    <row r="10262" spans="1:5" x14ac:dyDescent="0.25">
      <c r="A10262" s="5">
        <f>10254</f>
      </c>
      <c r="B10262" s="5" t="s">
        <v>10265</v>
      </c>
      <c r="C10262" s="5" t="s">
        <v>11</v>
      </c>
      <c r="D10262" s="5" t="s">
        <v>12</v>
      </c>
      <c r="E10262" s="5" t="s">
        <v>13</v>
      </c>
    </row>
    <row r="10263" spans="1:5" x14ac:dyDescent="0.25">
      <c r="A10263" s="5">
        <f>10255</f>
      </c>
      <c r="B10263" s="5" t="s">
        <v>10266</v>
      </c>
      <c r="C10263" s="5" t="s">
        <v>11</v>
      </c>
      <c r="D10263" s="5" t="s">
        <v>12</v>
      </c>
      <c r="E10263" s="5" t="s">
        <v>13</v>
      </c>
    </row>
    <row r="10264" spans="1:5" x14ac:dyDescent="0.25">
      <c r="A10264" s="5">
        <f>10256</f>
      </c>
      <c r="B10264" s="5" t="s">
        <v>10267</v>
      </c>
      <c r="C10264" s="5" t="s">
        <v>11</v>
      </c>
      <c r="D10264" s="5" t="s">
        <v>12</v>
      </c>
      <c r="E10264" s="5" t="s">
        <v>13</v>
      </c>
    </row>
    <row r="10265" spans="1:5" x14ac:dyDescent="0.25">
      <c r="A10265" s="5">
        <f>10257</f>
      </c>
      <c r="B10265" s="5" t="s">
        <v>10268</v>
      </c>
      <c r="C10265" s="5" t="s">
        <v>11</v>
      </c>
      <c r="D10265" s="5" t="s">
        <v>12</v>
      </c>
      <c r="E10265" s="5" t="s">
        <v>13</v>
      </c>
    </row>
    <row r="10266" spans="1:5" x14ac:dyDescent="0.25">
      <c r="A10266" s="5">
        <f>10258</f>
      </c>
      <c r="B10266" s="5" t="s">
        <v>10269</v>
      </c>
      <c r="C10266" s="5" t="s">
        <v>11</v>
      </c>
      <c r="D10266" s="5" t="s">
        <v>12</v>
      </c>
      <c r="E10266" s="5" t="s">
        <v>13</v>
      </c>
    </row>
    <row r="10267" spans="1:5" x14ac:dyDescent="0.25">
      <c r="A10267" s="5">
        <f>10259</f>
      </c>
      <c r="B10267" s="5" t="s">
        <v>10270</v>
      </c>
      <c r="C10267" s="5" t="s">
        <v>11</v>
      </c>
      <c r="D10267" s="5" t="s">
        <v>12</v>
      </c>
      <c r="E10267" s="5" t="s">
        <v>13</v>
      </c>
    </row>
    <row r="10268" spans="1:5" x14ac:dyDescent="0.25">
      <c r="A10268" s="5">
        <f>10260</f>
      </c>
      <c r="B10268" s="5" t="s">
        <v>10271</v>
      </c>
      <c r="C10268" s="5" t="s">
        <v>11</v>
      </c>
      <c r="D10268" s="5" t="s">
        <v>12</v>
      </c>
      <c r="E10268" s="5" t="s">
        <v>13</v>
      </c>
    </row>
    <row r="10269" spans="1:5" x14ac:dyDescent="0.25">
      <c r="A10269" s="5">
        <f>10261</f>
      </c>
      <c r="B10269" s="5" t="s">
        <v>10272</v>
      </c>
      <c r="C10269" s="5" t="s">
        <v>11</v>
      </c>
      <c r="D10269" s="5" t="s">
        <v>12</v>
      </c>
      <c r="E10269" s="5" t="s">
        <v>13</v>
      </c>
    </row>
    <row r="10270" spans="1:5" x14ac:dyDescent="0.25">
      <c r="A10270" s="5">
        <f>10262</f>
      </c>
      <c r="B10270" s="5" t="s">
        <v>10273</v>
      </c>
      <c r="C10270" s="5" t="s">
        <v>11</v>
      </c>
      <c r="D10270" s="5" t="s">
        <v>12</v>
      </c>
      <c r="E10270" s="5" t="s">
        <v>13</v>
      </c>
    </row>
    <row r="10271" spans="1:5" x14ac:dyDescent="0.25">
      <c r="A10271" s="5">
        <f>10263</f>
      </c>
      <c r="B10271" s="5" t="s">
        <v>10274</v>
      </c>
      <c r="C10271" s="5" t="s">
        <v>11</v>
      </c>
      <c r="D10271" s="5" t="s">
        <v>12</v>
      </c>
      <c r="E10271" s="5" t="s">
        <v>13</v>
      </c>
    </row>
    <row r="10272" spans="1:5" x14ac:dyDescent="0.25">
      <c r="A10272" s="5">
        <f>10264</f>
      </c>
      <c r="B10272" s="5" t="s">
        <v>10275</v>
      </c>
      <c r="C10272" s="5" t="s">
        <v>11</v>
      </c>
      <c r="D10272" s="5" t="s">
        <v>12</v>
      </c>
      <c r="E10272" s="5" t="s">
        <v>13</v>
      </c>
    </row>
    <row r="10273" spans="1:5" x14ac:dyDescent="0.25">
      <c r="A10273" s="5">
        <f>10265</f>
      </c>
      <c r="B10273" s="5" t="s">
        <v>10276</v>
      </c>
      <c r="C10273" s="5" t="s">
        <v>11</v>
      </c>
      <c r="D10273" s="5" t="s">
        <v>12</v>
      </c>
      <c r="E10273" s="5" t="s">
        <v>13</v>
      </c>
    </row>
    <row r="10274" spans="1:5" x14ac:dyDescent="0.25">
      <c r="A10274" s="5">
        <f>10266</f>
      </c>
      <c r="B10274" s="5" t="s">
        <v>10277</v>
      </c>
      <c r="C10274" s="5" t="s">
        <v>11</v>
      </c>
      <c r="D10274" s="5" t="s">
        <v>12</v>
      </c>
      <c r="E10274" s="5" t="s">
        <v>13</v>
      </c>
    </row>
    <row r="10275" spans="1:5" x14ac:dyDescent="0.25">
      <c r="A10275" s="5">
        <f>10267</f>
      </c>
      <c r="B10275" s="5" t="s">
        <v>10278</v>
      </c>
      <c r="C10275" s="5" t="s">
        <v>11</v>
      </c>
      <c r="D10275" s="5" t="s">
        <v>12</v>
      </c>
      <c r="E10275" s="5" t="s">
        <v>13</v>
      </c>
    </row>
    <row r="10276" spans="1:5" x14ac:dyDescent="0.25">
      <c r="A10276" s="5">
        <f>10268</f>
      </c>
      <c r="B10276" s="5" t="s">
        <v>10279</v>
      </c>
      <c r="C10276" s="5" t="s">
        <v>11</v>
      </c>
      <c r="D10276" s="5" t="s">
        <v>12</v>
      </c>
      <c r="E10276" s="5" t="s">
        <v>13</v>
      </c>
    </row>
    <row r="10277" spans="1:5" x14ac:dyDescent="0.25">
      <c r="A10277" s="5">
        <f>10269</f>
      </c>
      <c r="B10277" s="5" t="s">
        <v>10280</v>
      </c>
      <c r="C10277" s="5" t="s">
        <v>11</v>
      </c>
      <c r="D10277" s="5" t="s">
        <v>12</v>
      </c>
      <c r="E10277" s="5" t="s">
        <v>13</v>
      </c>
    </row>
    <row r="10278" spans="1:5" x14ac:dyDescent="0.25">
      <c r="A10278" s="5">
        <f>10270</f>
      </c>
      <c r="B10278" s="5" t="s">
        <v>10281</v>
      </c>
      <c r="C10278" s="5" t="s">
        <v>11</v>
      </c>
      <c r="D10278" s="5" t="s">
        <v>12</v>
      </c>
      <c r="E10278" s="5" t="s">
        <v>13</v>
      </c>
    </row>
    <row r="10279" spans="1:5" x14ac:dyDescent="0.25">
      <c r="A10279" s="5">
        <f>10271</f>
      </c>
      <c r="B10279" s="5" t="s">
        <v>10282</v>
      </c>
      <c r="C10279" s="5" t="s">
        <v>11</v>
      </c>
      <c r="D10279" s="5" t="s">
        <v>12</v>
      </c>
      <c r="E10279" s="5" t="s">
        <v>13</v>
      </c>
    </row>
    <row r="10280" spans="1:5" x14ac:dyDescent="0.25">
      <c r="A10280" s="5">
        <f>10272</f>
      </c>
      <c r="B10280" s="5" t="s">
        <v>10283</v>
      </c>
      <c r="C10280" s="5" t="s">
        <v>11</v>
      </c>
      <c r="D10280" s="5" t="s">
        <v>12</v>
      </c>
      <c r="E10280" s="5" t="s">
        <v>13</v>
      </c>
    </row>
    <row r="10281" spans="1:5" x14ac:dyDescent="0.25">
      <c r="A10281" s="5">
        <f>10273</f>
      </c>
      <c r="B10281" s="5" t="s">
        <v>10284</v>
      </c>
      <c r="C10281" s="5" t="s">
        <v>11</v>
      </c>
      <c r="D10281" s="5" t="s">
        <v>12</v>
      </c>
      <c r="E10281" s="5" t="s">
        <v>13</v>
      </c>
    </row>
    <row r="10282" spans="1:5" x14ac:dyDescent="0.25">
      <c r="A10282" s="5">
        <f>10274</f>
      </c>
      <c r="B10282" s="5" t="s">
        <v>10285</v>
      </c>
      <c r="C10282" s="5" t="s">
        <v>11</v>
      </c>
      <c r="D10282" s="5" t="s">
        <v>12</v>
      </c>
      <c r="E10282" s="5" t="s">
        <v>13</v>
      </c>
    </row>
    <row r="10283" spans="1:5" x14ac:dyDescent="0.25">
      <c r="A10283" s="5">
        <f>10275</f>
      </c>
      <c r="B10283" s="5" t="s">
        <v>10286</v>
      </c>
      <c r="C10283" s="5" t="s">
        <v>11</v>
      </c>
      <c r="D10283" s="5" t="s">
        <v>12</v>
      </c>
      <c r="E10283" s="5" t="s">
        <v>13</v>
      </c>
    </row>
    <row r="10284" spans="1:5" x14ac:dyDescent="0.25">
      <c r="A10284" s="5">
        <f>10276</f>
      </c>
      <c r="B10284" s="5" t="s">
        <v>10287</v>
      </c>
      <c r="C10284" s="5" t="s">
        <v>11</v>
      </c>
      <c r="D10284" s="5" t="s">
        <v>12</v>
      </c>
      <c r="E10284" s="5" t="s">
        <v>13</v>
      </c>
    </row>
    <row r="10285" spans="1:5" x14ac:dyDescent="0.25">
      <c r="A10285" s="5">
        <f>10277</f>
      </c>
      <c r="B10285" s="5" t="s">
        <v>10288</v>
      </c>
      <c r="C10285" s="5" t="s">
        <v>11</v>
      </c>
      <c r="D10285" s="5" t="s">
        <v>12</v>
      </c>
      <c r="E10285" s="5" t="s">
        <v>13</v>
      </c>
    </row>
    <row r="10286" spans="1:5" x14ac:dyDescent="0.25">
      <c r="A10286" s="5">
        <f>10278</f>
      </c>
      <c r="B10286" s="5" t="s">
        <v>10289</v>
      </c>
      <c r="C10286" s="5" t="s">
        <v>11</v>
      </c>
      <c r="D10286" s="5" t="s">
        <v>12</v>
      </c>
      <c r="E10286" s="5" t="s">
        <v>13</v>
      </c>
    </row>
    <row r="10287" spans="1:5" x14ac:dyDescent="0.25">
      <c r="A10287" s="5">
        <f>10279</f>
      </c>
      <c r="B10287" s="5" t="s">
        <v>10290</v>
      </c>
      <c r="C10287" s="5" t="s">
        <v>11</v>
      </c>
      <c r="D10287" s="5" t="s">
        <v>12</v>
      </c>
      <c r="E10287" s="5" t="s">
        <v>13</v>
      </c>
    </row>
    <row r="10288" spans="1:5" x14ac:dyDescent="0.25">
      <c r="A10288" s="5">
        <f>10280</f>
      </c>
      <c r="B10288" s="5" t="s">
        <v>10291</v>
      </c>
      <c r="C10288" s="5" t="s">
        <v>11</v>
      </c>
      <c r="D10288" s="5" t="s">
        <v>12</v>
      </c>
      <c r="E10288" s="5" t="s">
        <v>13</v>
      </c>
    </row>
    <row r="10289" spans="1:5" x14ac:dyDescent="0.25">
      <c r="A10289" s="5">
        <f>10281</f>
      </c>
      <c r="B10289" s="5" t="s">
        <v>10292</v>
      </c>
      <c r="C10289" s="5" t="s">
        <v>11</v>
      </c>
      <c r="D10289" s="5" t="s">
        <v>12</v>
      </c>
      <c r="E10289" s="5" t="s">
        <v>13</v>
      </c>
    </row>
    <row r="10290" spans="1:5" x14ac:dyDescent="0.25">
      <c r="A10290" s="5">
        <f>10282</f>
      </c>
      <c r="B10290" s="5" t="s">
        <v>10293</v>
      </c>
      <c r="C10290" s="5" t="s">
        <v>11</v>
      </c>
      <c r="D10290" s="5" t="s">
        <v>12</v>
      </c>
      <c r="E10290" s="5" t="s">
        <v>13</v>
      </c>
    </row>
    <row r="10291" spans="1:5" x14ac:dyDescent="0.25">
      <c r="A10291" s="5">
        <f>10283</f>
      </c>
      <c r="B10291" s="5" t="s">
        <v>10294</v>
      </c>
      <c r="C10291" s="5" t="s">
        <v>11</v>
      </c>
      <c r="D10291" s="5" t="s">
        <v>12</v>
      </c>
      <c r="E10291" s="5" t="s">
        <v>13</v>
      </c>
    </row>
    <row r="10292" spans="1:5" x14ac:dyDescent="0.25">
      <c r="A10292" s="5">
        <f>10284</f>
      </c>
      <c r="B10292" s="5" t="s">
        <v>10295</v>
      </c>
      <c r="C10292" s="5" t="s">
        <v>11</v>
      </c>
      <c r="D10292" s="5" t="s">
        <v>12</v>
      </c>
      <c r="E10292" s="5" t="s">
        <v>13</v>
      </c>
    </row>
    <row r="10293" spans="1:5" x14ac:dyDescent="0.25">
      <c r="A10293" s="5">
        <f>10285</f>
      </c>
      <c r="B10293" s="5" t="s">
        <v>10296</v>
      </c>
      <c r="C10293" s="5" t="s">
        <v>11</v>
      </c>
      <c r="D10293" s="5" t="s">
        <v>12</v>
      </c>
      <c r="E10293" s="5" t="s">
        <v>13</v>
      </c>
    </row>
    <row r="10294" spans="1:5" x14ac:dyDescent="0.25">
      <c r="A10294" s="5">
        <f>10286</f>
      </c>
      <c r="B10294" s="5" t="s">
        <v>10297</v>
      </c>
      <c r="C10294" s="5" t="s">
        <v>11</v>
      </c>
      <c r="D10294" s="5" t="s">
        <v>12</v>
      </c>
      <c r="E10294" s="5" t="s">
        <v>13</v>
      </c>
    </row>
    <row r="10295" spans="1:5" x14ac:dyDescent="0.25">
      <c r="A10295" s="5">
        <f>10287</f>
      </c>
      <c r="B10295" s="5" t="s">
        <v>10298</v>
      </c>
      <c r="C10295" s="5" t="s">
        <v>11</v>
      </c>
      <c r="D10295" s="5" t="s">
        <v>12</v>
      </c>
      <c r="E10295" s="5" t="s">
        <v>13</v>
      </c>
    </row>
    <row r="10296" spans="1:5" x14ac:dyDescent="0.25">
      <c r="A10296" s="5">
        <f>10288</f>
      </c>
      <c r="B10296" s="5" t="s">
        <v>10299</v>
      </c>
      <c r="C10296" s="5" t="s">
        <v>11</v>
      </c>
      <c r="D10296" s="5" t="s">
        <v>12</v>
      </c>
      <c r="E10296" s="5" t="s">
        <v>13</v>
      </c>
    </row>
    <row r="10297" spans="1:5" x14ac:dyDescent="0.25">
      <c r="A10297" s="5">
        <f>10289</f>
      </c>
      <c r="B10297" s="5" t="s">
        <v>10300</v>
      </c>
      <c r="C10297" s="5" t="s">
        <v>11</v>
      </c>
      <c r="D10297" s="5" t="s">
        <v>12</v>
      </c>
      <c r="E10297" s="5" t="s">
        <v>13</v>
      </c>
    </row>
    <row r="10298" spans="1:5" x14ac:dyDescent="0.25">
      <c r="A10298" s="5">
        <f>10290</f>
      </c>
      <c r="B10298" s="5" t="s">
        <v>10301</v>
      </c>
      <c r="C10298" s="5" t="s">
        <v>11</v>
      </c>
      <c r="D10298" s="5" t="s">
        <v>12</v>
      </c>
      <c r="E10298" s="5" t="s">
        <v>13</v>
      </c>
    </row>
    <row r="10299" spans="1:5" x14ac:dyDescent="0.25">
      <c r="A10299" s="5">
        <f>10291</f>
      </c>
      <c r="B10299" s="5" t="s">
        <v>10302</v>
      </c>
      <c r="C10299" s="5" t="s">
        <v>11</v>
      </c>
      <c r="D10299" s="5" t="s">
        <v>12</v>
      </c>
      <c r="E10299" s="5" t="s">
        <v>13</v>
      </c>
    </row>
    <row r="10300" spans="1:5" x14ac:dyDescent="0.25">
      <c r="A10300" s="5">
        <f>10292</f>
      </c>
      <c r="B10300" s="5" t="s">
        <v>10303</v>
      </c>
      <c r="C10300" s="5" t="s">
        <v>11</v>
      </c>
      <c r="D10300" s="5" t="s">
        <v>12</v>
      </c>
      <c r="E10300" s="5" t="s">
        <v>13</v>
      </c>
    </row>
    <row r="10301" spans="1:5" x14ac:dyDescent="0.25">
      <c r="A10301" s="5">
        <f>10293</f>
      </c>
      <c r="B10301" s="5" t="s">
        <v>10304</v>
      </c>
      <c r="C10301" s="5" t="s">
        <v>11</v>
      </c>
      <c r="D10301" s="5" t="s">
        <v>12</v>
      </c>
      <c r="E10301" s="5" t="s">
        <v>13</v>
      </c>
    </row>
    <row r="10302" spans="1:5" x14ac:dyDescent="0.25">
      <c r="A10302" s="5">
        <f>10294</f>
      </c>
      <c r="B10302" s="5" t="s">
        <v>10305</v>
      </c>
      <c r="C10302" s="5" t="s">
        <v>11</v>
      </c>
      <c r="D10302" s="5" t="s">
        <v>12</v>
      </c>
      <c r="E10302" s="5" t="s">
        <v>13</v>
      </c>
    </row>
    <row r="10303" spans="1:5" x14ac:dyDescent="0.25">
      <c r="A10303" s="5">
        <f>10295</f>
      </c>
      <c r="B10303" s="5" t="s">
        <v>10306</v>
      </c>
      <c r="C10303" s="5" t="s">
        <v>11</v>
      </c>
      <c r="D10303" s="5" t="s">
        <v>12</v>
      </c>
      <c r="E10303" s="5" t="s">
        <v>13</v>
      </c>
    </row>
    <row r="10304" spans="1:5" x14ac:dyDescent="0.25">
      <c r="A10304" s="5">
        <f>10296</f>
      </c>
      <c r="B10304" s="5" t="s">
        <v>10307</v>
      </c>
      <c r="C10304" s="5" t="s">
        <v>11</v>
      </c>
      <c r="D10304" s="5" t="s">
        <v>12</v>
      </c>
      <c r="E10304" s="5" t="s">
        <v>13</v>
      </c>
    </row>
    <row r="10305" spans="1:5" x14ac:dyDescent="0.25">
      <c r="A10305" s="5">
        <f>10297</f>
      </c>
      <c r="B10305" s="5" t="s">
        <v>10308</v>
      </c>
      <c r="C10305" s="5" t="s">
        <v>11</v>
      </c>
      <c r="D10305" s="5" t="s">
        <v>12</v>
      </c>
      <c r="E10305" s="5" t="s">
        <v>13</v>
      </c>
    </row>
    <row r="10306" spans="1:5" x14ac:dyDescent="0.25">
      <c r="A10306" s="5">
        <f>10298</f>
      </c>
      <c r="B10306" s="5" t="s">
        <v>10309</v>
      </c>
      <c r="C10306" s="5" t="s">
        <v>11</v>
      </c>
      <c r="D10306" s="5" t="s">
        <v>12</v>
      </c>
      <c r="E10306" s="5" t="s">
        <v>13</v>
      </c>
    </row>
    <row r="10307" spans="1:5" x14ac:dyDescent="0.25">
      <c r="A10307" s="5">
        <f>10299</f>
      </c>
      <c r="B10307" s="5" t="s">
        <v>10310</v>
      </c>
      <c r="C10307" s="5" t="s">
        <v>11</v>
      </c>
      <c r="D10307" s="5" t="s">
        <v>12</v>
      </c>
      <c r="E10307" s="5" t="s">
        <v>13</v>
      </c>
    </row>
    <row r="10308" spans="1:5" x14ac:dyDescent="0.25">
      <c r="A10308" s="5">
        <f>10300</f>
      </c>
      <c r="B10308" s="5" t="s">
        <v>10311</v>
      </c>
      <c r="C10308" s="5" t="s">
        <v>11</v>
      </c>
      <c r="D10308" s="5" t="s">
        <v>12</v>
      </c>
      <c r="E10308" s="5" t="s">
        <v>13</v>
      </c>
    </row>
    <row r="10309" spans="1:5" x14ac:dyDescent="0.25">
      <c r="A10309" s="5">
        <f>10301</f>
      </c>
      <c r="B10309" s="5" t="s">
        <v>10312</v>
      </c>
      <c r="C10309" s="5" t="s">
        <v>11</v>
      </c>
      <c r="D10309" s="5" t="s">
        <v>12</v>
      </c>
      <c r="E10309" s="5" t="s">
        <v>13</v>
      </c>
    </row>
    <row r="10310" spans="1:5" x14ac:dyDescent="0.25">
      <c r="A10310" s="5">
        <f>10302</f>
      </c>
      <c r="B10310" s="5" t="s">
        <v>10313</v>
      </c>
      <c r="C10310" s="5" t="s">
        <v>11</v>
      </c>
      <c r="D10310" s="5" t="s">
        <v>12</v>
      </c>
      <c r="E10310" s="5" t="s">
        <v>13</v>
      </c>
    </row>
    <row r="10311" spans="1:5" x14ac:dyDescent="0.25">
      <c r="A10311" s="5">
        <f>10303</f>
      </c>
      <c r="B10311" s="5" t="s">
        <v>10314</v>
      </c>
      <c r="C10311" s="5" t="s">
        <v>11</v>
      </c>
      <c r="D10311" s="5" t="s">
        <v>12</v>
      </c>
      <c r="E10311" s="5" t="s">
        <v>13</v>
      </c>
    </row>
    <row r="10312" spans="1:5" x14ac:dyDescent="0.25">
      <c r="A10312" s="5">
        <f>10304</f>
      </c>
      <c r="B10312" s="5" t="s">
        <v>10315</v>
      </c>
      <c r="C10312" s="5" t="s">
        <v>11</v>
      </c>
      <c r="D10312" s="5" t="s">
        <v>12</v>
      </c>
      <c r="E10312" s="5" t="s">
        <v>13</v>
      </c>
    </row>
    <row r="10313" spans="1:5" x14ac:dyDescent="0.25">
      <c r="A10313" s="5">
        <f>10305</f>
      </c>
      <c r="B10313" s="5" t="s">
        <v>10316</v>
      </c>
      <c r="C10313" s="5" t="s">
        <v>11</v>
      </c>
      <c r="D10313" s="5" t="s">
        <v>12</v>
      </c>
      <c r="E10313" s="5" t="s">
        <v>13</v>
      </c>
    </row>
    <row r="10314" spans="1:5" x14ac:dyDescent="0.25">
      <c r="A10314" s="5">
        <f>10306</f>
      </c>
      <c r="B10314" s="5" t="s">
        <v>10317</v>
      </c>
      <c r="C10314" s="5" t="s">
        <v>11</v>
      </c>
      <c r="D10314" s="5" t="s">
        <v>12</v>
      </c>
      <c r="E10314" s="5" t="s">
        <v>13</v>
      </c>
    </row>
    <row r="10315" spans="1:5" x14ac:dyDescent="0.25">
      <c r="A10315" s="5">
        <f>10307</f>
      </c>
      <c r="B10315" s="5" t="s">
        <v>10318</v>
      </c>
      <c r="C10315" s="5" t="s">
        <v>11</v>
      </c>
      <c r="D10315" s="5" t="s">
        <v>12</v>
      </c>
      <c r="E10315" s="5" t="s">
        <v>13</v>
      </c>
    </row>
    <row r="10316" spans="1:5" x14ac:dyDescent="0.25">
      <c r="A10316" s="5">
        <f>10308</f>
      </c>
      <c r="B10316" s="5" t="s">
        <v>10319</v>
      </c>
      <c r="C10316" s="5" t="s">
        <v>11</v>
      </c>
      <c r="D10316" s="5" t="s">
        <v>12</v>
      </c>
      <c r="E10316" s="5" t="s">
        <v>13</v>
      </c>
    </row>
    <row r="10317" spans="1:5" x14ac:dyDescent="0.25">
      <c r="A10317" s="5">
        <f>10309</f>
      </c>
      <c r="B10317" s="5" t="s">
        <v>10320</v>
      </c>
      <c r="C10317" s="5" t="s">
        <v>11</v>
      </c>
      <c r="D10317" s="5" t="s">
        <v>12</v>
      </c>
      <c r="E10317" s="5" t="s">
        <v>13</v>
      </c>
    </row>
    <row r="10318" spans="1:5" x14ac:dyDescent="0.25">
      <c r="A10318" s="5">
        <f>10310</f>
      </c>
      <c r="B10318" s="5" t="s">
        <v>10321</v>
      </c>
      <c r="C10318" s="5" t="s">
        <v>11</v>
      </c>
      <c r="D10318" s="5" t="s">
        <v>12</v>
      </c>
      <c r="E10318" s="5" t="s">
        <v>13</v>
      </c>
    </row>
    <row r="10319" spans="1:5" x14ac:dyDescent="0.25">
      <c r="A10319" s="5">
        <f>10311</f>
      </c>
      <c r="B10319" s="5" t="s">
        <v>10322</v>
      </c>
      <c r="C10319" s="5" t="s">
        <v>11</v>
      </c>
      <c r="D10319" s="5" t="s">
        <v>12</v>
      </c>
      <c r="E10319" s="5" t="s">
        <v>13</v>
      </c>
    </row>
    <row r="10320" spans="1:5" x14ac:dyDescent="0.25">
      <c r="A10320" s="5">
        <f>10312</f>
      </c>
      <c r="B10320" s="5" t="s">
        <v>10323</v>
      </c>
      <c r="C10320" s="5" t="s">
        <v>11</v>
      </c>
      <c r="D10320" s="5" t="s">
        <v>12</v>
      </c>
      <c r="E10320" s="5" t="s">
        <v>13</v>
      </c>
    </row>
    <row r="10321" spans="1:5" x14ac:dyDescent="0.25">
      <c r="A10321" s="5">
        <f>10313</f>
      </c>
      <c r="B10321" s="5" t="s">
        <v>10324</v>
      </c>
      <c r="C10321" s="5" t="s">
        <v>11</v>
      </c>
      <c r="D10321" s="5" t="s">
        <v>12</v>
      </c>
      <c r="E10321" s="5" t="s">
        <v>13</v>
      </c>
    </row>
    <row r="10322" spans="1:5" x14ac:dyDescent="0.25">
      <c r="A10322" s="5">
        <f>10314</f>
      </c>
      <c r="B10322" s="5" t="s">
        <v>10325</v>
      </c>
      <c r="C10322" s="5" t="s">
        <v>11</v>
      </c>
      <c r="D10322" s="5" t="s">
        <v>12</v>
      </c>
      <c r="E10322" s="5" t="s">
        <v>13</v>
      </c>
    </row>
    <row r="10323" spans="1:5" x14ac:dyDescent="0.25">
      <c r="A10323" s="5">
        <f>10315</f>
      </c>
      <c r="B10323" s="5" t="s">
        <v>10326</v>
      </c>
      <c r="C10323" s="5" t="s">
        <v>11</v>
      </c>
      <c r="D10323" s="5" t="s">
        <v>12</v>
      </c>
      <c r="E10323" s="5" t="s">
        <v>13</v>
      </c>
    </row>
    <row r="10324" spans="1:5" x14ac:dyDescent="0.25">
      <c r="A10324" s="5">
        <f>10316</f>
      </c>
      <c r="B10324" s="5" t="s">
        <v>10327</v>
      </c>
      <c r="C10324" s="5" t="s">
        <v>11</v>
      </c>
      <c r="D10324" s="5" t="s">
        <v>12</v>
      </c>
      <c r="E10324" s="5" t="s">
        <v>13</v>
      </c>
    </row>
    <row r="10325" spans="1:5" x14ac:dyDescent="0.25">
      <c r="A10325" s="5">
        <f>10317</f>
      </c>
      <c r="B10325" s="5" t="s">
        <v>10328</v>
      </c>
      <c r="C10325" s="5" t="s">
        <v>11</v>
      </c>
      <c r="D10325" s="5" t="s">
        <v>12</v>
      </c>
      <c r="E10325" s="5" t="s">
        <v>13</v>
      </c>
    </row>
    <row r="10326" spans="1:5" x14ac:dyDescent="0.25">
      <c r="A10326" s="5">
        <f>10318</f>
      </c>
      <c r="B10326" s="5" t="s">
        <v>10329</v>
      </c>
      <c r="C10326" s="5" t="s">
        <v>11</v>
      </c>
      <c r="D10326" s="5" t="s">
        <v>12</v>
      </c>
      <c r="E10326" s="5" t="s">
        <v>13</v>
      </c>
    </row>
    <row r="10327" spans="1:5" x14ac:dyDescent="0.25">
      <c r="A10327" s="5">
        <f>10319</f>
      </c>
      <c r="B10327" s="5" t="s">
        <v>10330</v>
      </c>
      <c r="C10327" s="5" t="s">
        <v>11</v>
      </c>
      <c r="D10327" s="5" t="s">
        <v>12</v>
      </c>
      <c r="E10327" s="5" t="s">
        <v>13</v>
      </c>
    </row>
    <row r="10328" spans="1:5" x14ac:dyDescent="0.25">
      <c r="A10328" s="5">
        <f>10320</f>
      </c>
      <c r="B10328" s="5" t="s">
        <v>10331</v>
      </c>
      <c r="C10328" s="5" t="s">
        <v>11</v>
      </c>
      <c r="D10328" s="5" t="s">
        <v>12</v>
      </c>
      <c r="E10328" s="5" t="s">
        <v>13</v>
      </c>
    </row>
    <row r="10329" spans="1:5" x14ac:dyDescent="0.25">
      <c r="A10329" s="5">
        <f>10321</f>
      </c>
      <c r="B10329" s="5" t="s">
        <v>10332</v>
      </c>
      <c r="C10329" s="5" t="s">
        <v>11</v>
      </c>
      <c r="D10329" s="5" t="s">
        <v>12</v>
      </c>
      <c r="E10329" s="5" t="s">
        <v>13</v>
      </c>
    </row>
    <row r="10330" spans="1:5" x14ac:dyDescent="0.25">
      <c r="A10330" s="5">
        <f>10322</f>
      </c>
      <c r="B10330" s="5" t="s">
        <v>10333</v>
      </c>
      <c r="C10330" s="5" t="s">
        <v>11</v>
      </c>
      <c r="D10330" s="5" t="s">
        <v>12</v>
      </c>
      <c r="E10330" s="5" t="s">
        <v>13</v>
      </c>
    </row>
    <row r="10331" spans="1:5" x14ac:dyDescent="0.25">
      <c r="A10331" s="5">
        <f>10323</f>
      </c>
      <c r="B10331" s="5" t="s">
        <v>10334</v>
      </c>
      <c r="C10331" s="5" t="s">
        <v>11</v>
      </c>
      <c r="D10331" s="5" t="s">
        <v>12</v>
      </c>
      <c r="E10331" s="5" t="s">
        <v>13</v>
      </c>
    </row>
    <row r="10332" spans="1:5" x14ac:dyDescent="0.25">
      <c r="A10332" s="5">
        <f>10324</f>
      </c>
      <c r="B10332" s="5" t="s">
        <v>10335</v>
      </c>
      <c r="C10332" s="5" t="s">
        <v>11</v>
      </c>
      <c r="D10332" s="5" t="s">
        <v>12</v>
      </c>
      <c r="E10332" s="5" t="s">
        <v>13</v>
      </c>
    </row>
    <row r="10333" spans="1:5" x14ac:dyDescent="0.25">
      <c r="A10333" s="5">
        <f>10325</f>
      </c>
      <c r="B10333" s="5" t="s">
        <v>10336</v>
      </c>
      <c r="C10333" s="5" t="s">
        <v>11</v>
      </c>
      <c r="D10333" s="5" t="s">
        <v>12</v>
      </c>
      <c r="E10333" s="5" t="s">
        <v>13</v>
      </c>
    </row>
    <row r="10334" spans="1:5" x14ac:dyDescent="0.25">
      <c r="A10334" s="5">
        <f>10326</f>
      </c>
      <c r="B10334" s="5" t="s">
        <v>10337</v>
      </c>
      <c r="C10334" s="5" t="s">
        <v>11</v>
      </c>
      <c r="D10334" s="5" t="s">
        <v>12</v>
      </c>
      <c r="E10334" s="5" t="s">
        <v>13</v>
      </c>
    </row>
    <row r="10335" spans="1:5" x14ac:dyDescent="0.25">
      <c r="A10335" s="5">
        <f>10327</f>
      </c>
      <c r="B10335" s="5" t="s">
        <v>10338</v>
      </c>
      <c r="C10335" s="5" t="s">
        <v>11</v>
      </c>
      <c r="D10335" s="5" t="s">
        <v>12</v>
      </c>
      <c r="E10335" s="5" t="s">
        <v>13</v>
      </c>
    </row>
    <row r="10336" spans="1:5" x14ac:dyDescent="0.25">
      <c r="A10336" s="5">
        <f>10328</f>
      </c>
      <c r="B10336" s="5" t="s">
        <v>10339</v>
      </c>
      <c r="C10336" s="5" t="s">
        <v>11</v>
      </c>
      <c r="D10336" s="5" t="s">
        <v>12</v>
      </c>
      <c r="E10336" s="5" t="s">
        <v>13</v>
      </c>
    </row>
    <row r="10337" spans="1:5" x14ac:dyDescent="0.25">
      <c r="A10337" s="5">
        <f>10329</f>
      </c>
      <c r="B10337" s="5" t="s">
        <v>10340</v>
      </c>
      <c r="C10337" s="5" t="s">
        <v>11</v>
      </c>
      <c r="D10337" s="5" t="s">
        <v>12</v>
      </c>
      <c r="E10337" s="5" t="s">
        <v>13</v>
      </c>
    </row>
    <row r="10338" spans="1:5" x14ac:dyDescent="0.25">
      <c r="A10338" s="5">
        <f>10330</f>
      </c>
      <c r="B10338" s="5" t="s">
        <v>10341</v>
      </c>
      <c r="C10338" s="5" t="s">
        <v>11</v>
      </c>
      <c r="D10338" s="5" t="s">
        <v>12</v>
      </c>
      <c r="E10338" s="5" t="s">
        <v>13</v>
      </c>
    </row>
    <row r="10339" spans="1:5" x14ac:dyDescent="0.25">
      <c r="A10339" s="5">
        <f>10331</f>
      </c>
      <c r="B10339" s="5" t="s">
        <v>10342</v>
      </c>
      <c r="C10339" s="5" t="s">
        <v>11</v>
      </c>
      <c r="D10339" s="5" t="s">
        <v>12</v>
      </c>
      <c r="E10339" s="5" t="s">
        <v>13</v>
      </c>
    </row>
    <row r="10340" spans="1:5" x14ac:dyDescent="0.25">
      <c r="A10340" s="5">
        <f>10332</f>
      </c>
      <c r="B10340" s="5" t="s">
        <v>10343</v>
      </c>
      <c r="C10340" s="5" t="s">
        <v>11</v>
      </c>
      <c r="D10340" s="5" t="s">
        <v>12</v>
      </c>
      <c r="E10340" s="5" t="s">
        <v>13</v>
      </c>
    </row>
    <row r="10341" spans="1:5" x14ac:dyDescent="0.25">
      <c r="A10341" s="5">
        <f>10333</f>
      </c>
      <c r="B10341" s="5" t="s">
        <v>10344</v>
      </c>
      <c r="C10341" s="5" t="s">
        <v>11</v>
      </c>
      <c r="D10341" s="5" t="s">
        <v>12</v>
      </c>
      <c r="E10341" s="5" t="s">
        <v>13</v>
      </c>
    </row>
    <row r="10342" spans="1:5" x14ac:dyDescent="0.25">
      <c r="A10342" s="5">
        <f>10334</f>
      </c>
      <c r="B10342" s="5" t="s">
        <v>10345</v>
      </c>
      <c r="C10342" s="5" t="s">
        <v>11</v>
      </c>
      <c r="D10342" s="5" t="s">
        <v>12</v>
      </c>
      <c r="E10342" s="5" t="s">
        <v>13</v>
      </c>
    </row>
    <row r="10343" spans="1:5" x14ac:dyDescent="0.25">
      <c r="A10343" s="5">
        <f>10335</f>
      </c>
      <c r="B10343" s="5" t="s">
        <v>10346</v>
      </c>
      <c r="C10343" s="5" t="s">
        <v>11</v>
      </c>
      <c r="D10343" s="5" t="s">
        <v>12</v>
      </c>
      <c r="E10343" s="5" t="s">
        <v>13</v>
      </c>
    </row>
    <row r="10344" spans="1:5" x14ac:dyDescent="0.25">
      <c r="A10344" s="5">
        <f>10336</f>
      </c>
      <c r="B10344" s="5" t="s">
        <v>10347</v>
      </c>
      <c r="C10344" s="5" t="s">
        <v>11</v>
      </c>
      <c r="D10344" s="5" t="s">
        <v>12</v>
      </c>
      <c r="E10344" s="5" t="s">
        <v>13</v>
      </c>
    </row>
    <row r="10345" spans="1:5" x14ac:dyDescent="0.25">
      <c r="A10345" s="5">
        <f>10337</f>
      </c>
      <c r="B10345" s="5" t="s">
        <v>10348</v>
      </c>
      <c r="C10345" s="5" t="s">
        <v>11</v>
      </c>
      <c r="D10345" s="5" t="s">
        <v>12</v>
      </c>
      <c r="E10345" s="5" t="s">
        <v>13</v>
      </c>
    </row>
    <row r="10346" spans="1:5" x14ac:dyDescent="0.25">
      <c r="A10346" s="5">
        <f>10338</f>
      </c>
      <c r="B10346" s="5" t="s">
        <v>10349</v>
      </c>
      <c r="C10346" s="5" t="s">
        <v>11</v>
      </c>
      <c r="D10346" s="5" t="s">
        <v>12</v>
      </c>
      <c r="E10346" s="5" t="s">
        <v>13</v>
      </c>
    </row>
    <row r="10347" spans="1:5" x14ac:dyDescent="0.25">
      <c r="A10347" s="5">
        <f>10339</f>
      </c>
      <c r="B10347" s="5" t="s">
        <v>10350</v>
      </c>
      <c r="C10347" s="5" t="s">
        <v>11</v>
      </c>
      <c r="D10347" s="5" t="s">
        <v>12</v>
      </c>
      <c r="E10347" s="5" t="s">
        <v>13</v>
      </c>
    </row>
    <row r="10348" spans="1:5" x14ac:dyDescent="0.25">
      <c r="A10348" s="5">
        <f>10340</f>
      </c>
      <c r="B10348" s="5" t="s">
        <v>10351</v>
      </c>
      <c r="C10348" s="5" t="s">
        <v>11</v>
      </c>
      <c r="D10348" s="5" t="s">
        <v>12</v>
      </c>
      <c r="E10348" s="5" t="s">
        <v>13</v>
      </c>
    </row>
    <row r="10349" spans="1:5" x14ac:dyDescent="0.25">
      <c r="A10349" s="5">
        <f>10341</f>
      </c>
      <c r="B10349" s="5" t="s">
        <v>10352</v>
      </c>
      <c r="C10349" s="5" t="s">
        <v>11</v>
      </c>
      <c r="D10349" s="5" t="s">
        <v>12</v>
      </c>
      <c r="E10349" s="5" t="s">
        <v>13</v>
      </c>
    </row>
    <row r="10350" spans="1:5" x14ac:dyDescent="0.25">
      <c r="A10350" s="5">
        <f>10342</f>
      </c>
      <c r="B10350" s="5" t="s">
        <v>10353</v>
      </c>
      <c r="C10350" s="5" t="s">
        <v>11</v>
      </c>
      <c r="D10350" s="5" t="s">
        <v>12</v>
      </c>
      <c r="E10350" s="5" t="s">
        <v>13</v>
      </c>
    </row>
    <row r="10351" spans="1:5" x14ac:dyDescent="0.25">
      <c r="A10351" s="5">
        <f>10343</f>
      </c>
      <c r="B10351" s="5" t="s">
        <v>10354</v>
      </c>
      <c r="C10351" s="5" t="s">
        <v>11</v>
      </c>
      <c r="D10351" s="5" t="s">
        <v>12</v>
      </c>
      <c r="E10351" s="5" t="s">
        <v>13</v>
      </c>
    </row>
    <row r="10352" spans="1:5" x14ac:dyDescent="0.25">
      <c r="A10352" s="5">
        <f>10344</f>
      </c>
      <c r="B10352" s="5" t="s">
        <v>10355</v>
      </c>
      <c r="C10352" s="5" t="s">
        <v>11</v>
      </c>
      <c r="D10352" s="5" t="s">
        <v>12</v>
      </c>
      <c r="E10352" s="5" t="s">
        <v>13</v>
      </c>
    </row>
    <row r="10353" spans="1:5" x14ac:dyDescent="0.25">
      <c r="A10353" s="5">
        <f>10345</f>
      </c>
      <c r="B10353" s="5" t="s">
        <v>10356</v>
      </c>
      <c r="C10353" s="5" t="s">
        <v>11</v>
      </c>
      <c r="D10353" s="5" t="s">
        <v>12</v>
      </c>
      <c r="E10353" s="5" t="s">
        <v>13</v>
      </c>
    </row>
    <row r="10354" spans="1:5" x14ac:dyDescent="0.25">
      <c r="A10354" s="5">
        <f>10346</f>
      </c>
      <c r="B10354" s="5" t="s">
        <v>10357</v>
      </c>
      <c r="C10354" s="5" t="s">
        <v>11</v>
      </c>
      <c r="D10354" s="5" t="s">
        <v>12</v>
      </c>
      <c r="E10354" s="5" t="s">
        <v>13</v>
      </c>
    </row>
    <row r="10355" spans="1:5" x14ac:dyDescent="0.25">
      <c r="A10355" s="5">
        <f>10347</f>
      </c>
      <c r="B10355" s="5" t="s">
        <v>10358</v>
      </c>
      <c r="C10355" s="5" t="s">
        <v>11</v>
      </c>
      <c r="D10355" s="5" t="s">
        <v>12</v>
      </c>
      <c r="E10355" s="5" t="s">
        <v>13</v>
      </c>
    </row>
    <row r="10356" spans="1:5" x14ac:dyDescent="0.25">
      <c r="A10356" s="5">
        <f>10348</f>
      </c>
      <c r="B10356" s="5" t="s">
        <v>10359</v>
      </c>
      <c r="C10356" s="5" t="s">
        <v>11</v>
      </c>
      <c r="D10356" s="5" t="s">
        <v>12</v>
      </c>
      <c r="E10356" s="5" t="s">
        <v>13</v>
      </c>
    </row>
    <row r="10357" spans="1:5" x14ac:dyDescent="0.25">
      <c r="A10357" s="5">
        <f>10349</f>
      </c>
      <c r="B10357" s="5" t="s">
        <v>10360</v>
      </c>
      <c r="C10357" s="5" t="s">
        <v>11</v>
      </c>
      <c r="D10357" s="5" t="s">
        <v>12</v>
      </c>
      <c r="E10357" s="5" t="s">
        <v>13</v>
      </c>
    </row>
    <row r="10358" spans="1:5" x14ac:dyDescent="0.25">
      <c r="A10358" s="5">
        <f>10350</f>
      </c>
      <c r="B10358" s="5" t="s">
        <v>10361</v>
      </c>
      <c r="C10358" s="5" t="s">
        <v>11</v>
      </c>
      <c r="D10358" s="5" t="s">
        <v>12</v>
      </c>
      <c r="E10358" s="5" t="s">
        <v>13</v>
      </c>
    </row>
    <row r="10359" spans="1:5" x14ac:dyDescent="0.25">
      <c r="A10359" s="5">
        <f>10351</f>
      </c>
      <c r="B10359" s="5" t="s">
        <v>10362</v>
      </c>
      <c r="C10359" s="5" t="s">
        <v>11</v>
      </c>
      <c r="D10359" s="5" t="s">
        <v>12</v>
      </c>
      <c r="E10359" s="5" t="s">
        <v>13</v>
      </c>
    </row>
    <row r="10360" spans="1:5" x14ac:dyDescent="0.25">
      <c r="A10360" s="5">
        <f>10352</f>
      </c>
      <c r="B10360" s="5" t="s">
        <v>10363</v>
      </c>
      <c r="C10360" s="5" t="s">
        <v>11</v>
      </c>
      <c r="D10360" s="5" t="s">
        <v>12</v>
      </c>
      <c r="E10360" s="5" t="s">
        <v>13</v>
      </c>
    </row>
    <row r="10361" spans="1:5" x14ac:dyDescent="0.25">
      <c r="A10361" s="5">
        <f>10353</f>
      </c>
      <c r="B10361" s="5" t="s">
        <v>10364</v>
      </c>
      <c r="C10361" s="5" t="s">
        <v>11</v>
      </c>
      <c r="D10361" s="5" t="s">
        <v>12</v>
      </c>
      <c r="E10361" s="5" t="s">
        <v>13</v>
      </c>
    </row>
    <row r="10362" spans="1:5" x14ac:dyDescent="0.25">
      <c r="A10362" s="5">
        <f>10354</f>
      </c>
      <c r="B10362" s="5" t="s">
        <v>10365</v>
      </c>
      <c r="C10362" s="5" t="s">
        <v>11</v>
      </c>
      <c r="D10362" s="5" t="s">
        <v>12</v>
      </c>
      <c r="E10362" s="5" t="s">
        <v>13</v>
      </c>
    </row>
    <row r="10363" spans="1:5" x14ac:dyDescent="0.25">
      <c r="A10363" s="5">
        <f>10355</f>
      </c>
      <c r="B10363" s="5" t="s">
        <v>10366</v>
      </c>
      <c r="C10363" s="5" t="s">
        <v>11</v>
      </c>
      <c r="D10363" s="5" t="s">
        <v>12</v>
      </c>
      <c r="E10363" s="5" t="s">
        <v>13</v>
      </c>
    </row>
    <row r="10364" spans="1:5" x14ac:dyDescent="0.25">
      <c r="A10364" s="5">
        <f>10356</f>
      </c>
      <c r="B10364" s="5" t="s">
        <v>10367</v>
      </c>
      <c r="C10364" s="5" t="s">
        <v>11</v>
      </c>
      <c r="D10364" s="5" t="s">
        <v>12</v>
      </c>
      <c r="E10364" s="5" t="s">
        <v>13</v>
      </c>
    </row>
    <row r="10365" spans="1:5" x14ac:dyDescent="0.25">
      <c r="A10365" s="5">
        <f>10357</f>
      </c>
      <c r="B10365" s="5" t="s">
        <v>10368</v>
      </c>
      <c r="C10365" s="5" t="s">
        <v>11</v>
      </c>
      <c r="D10365" s="5" t="s">
        <v>12</v>
      </c>
      <c r="E10365" s="5" t="s">
        <v>13</v>
      </c>
    </row>
    <row r="10366" spans="1:5" x14ac:dyDescent="0.25">
      <c r="A10366" s="5">
        <f>10358</f>
      </c>
      <c r="B10366" s="5" t="s">
        <v>10369</v>
      </c>
      <c r="C10366" s="5" t="s">
        <v>11</v>
      </c>
      <c r="D10366" s="5" t="s">
        <v>12</v>
      </c>
      <c r="E10366" s="5" t="s">
        <v>13</v>
      </c>
    </row>
    <row r="10367" spans="1:5" x14ac:dyDescent="0.25">
      <c r="A10367" s="5">
        <f>10359</f>
      </c>
      <c r="B10367" s="5" t="s">
        <v>10370</v>
      </c>
      <c r="C10367" s="5" t="s">
        <v>11</v>
      </c>
      <c r="D10367" s="5" t="s">
        <v>12</v>
      </c>
      <c r="E10367" s="5" t="s">
        <v>13</v>
      </c>
    </row>
    <row r="10368" spans="1:5" x14ac:dyDescent="0.25">
      <c r="A10368" s="5">
        <f>10360</f>
      </c>
      <c r="B10368" s="5" t="s">
        <v>10371</v>
      </c>
      <c r="C10368" s="5" t="s">
        <v>11</v>
      </c>
      <c r="D10368" s="5" t="s">
        <v>12</v>
      </c>
      <c r="E10368" s="5" t="s">
        <v>13</v>
      </c>
    </row>
    <row r="10369" spans="1:5" x14ac:dyDescent="0.25">
      <c r="A10369" s="5">
        <f>10361</f>
      </c>
      <c r="B10369" s="5" t="s">
        <v>10372</v>
      </c>
      <c r="C10369" s="5" t="s">
        <v>11</v>
      </c>
      <c r="D10369" s="5" t="s">
        <v>12</v>
      </c>
      <c r="E10369" s="5" t="s">
        <v>13</v>
      </c>
    </row>
    <row r="10370" spans="1:5" x14ac:dyDescent="0.25">
      <c r="A10370" s="5">
        <f>10362</f>
      </c>
      <c r="B10370" s="5" t="s">
        <v>10373</v>
      </c>
      <c r="C10370" s="5" t="s">
        <v>11</v>
      </c>
      <c r="D10370" s="5" t="s">
        <v>12</v>
      </c>
      <c r="E10370" s="5" t="s">
        <v>13</v>
      </c>
    </row>
    <row r="10371" spans="1:5" x14ac:dyDescent="0.25">
      <c r="A10371" s="5">
        <f>10363</f>
      </c>
      <c r="B10371" s="5" t="s">
        <v>10374</v>
      </c>
      <c r="C10371" s="5" t="s">
        <v>11</v>
      </c>
      <c r="D10371" s="5" t="s">
        <v>12</v>
      </c>
      <c r="E10371" s="5" t="s">
        <v>13</v>
      </c>
    </row>
    <row r="10372" spans="1:5" x14ac:dyDescent="0.25">
      <c r="A10372" s="5">
        <f>10364</f>
      </c>
      <c r="B10372" s="5" t="s">
        <v>10375</v>
      </c>
      <c r="C10372" s="5" t="s">
        <v>11</v>
      </c>
      <c r="D10372" s="5" t="s">
        <v>12</v>
      </c>
      <c r="E10372" s="5" t="s">
        <v>13</v>
      </c>
    </row>
    <row r="10373" spans="1:5" x14ac:dyDescent="0.25">
      <c r="A10373" s="5">
        <f>10365</f>
      </c>
      <c r="B10373" s="5" t="s">
        <v>10376</v>
      </c>
      <c r="C10373" s="5" t="s">
        <v>11</v>
      </c>
      <c r="D10373" s="5" t="s">
        <v>12</v>
      </c>
      <c r="E10373" s="5" t="s">
        <v>13</v>
      </c>
    </row>
    <row r="10374" spans="1:5" x14ac:dyDescent="0.25">
      <c r="A10374" s="5">
        <f>10366</f>
      </c>
      <c r="B10374" s="5" t="s">
        <v>10377</v>
      </c>
      <c r="C10374" s="5" t="s">
        <v>11</v>
      </c>
      <c r="D10374" s="5" t="s">
        <v>12</v>
      </c>
      <c r="E10374" s="5" t="s">
        <v>13</v>
      </c>
    </row>
    <row r="10375" spans="1:5" x14ac:dyDescent="0.25">
      <c r="A10375" s="5">
        <f>10367</f>
      </c>
      <c r="B10375" s="5" t="s">
        <v>10378</v>
      </c>
      <c r="C10375" s="5" t="s">
        <v>11</v>
      </c>
      <c r="D10375" s="5" t="s">
        <v>12</v>
      </c>
      <c r="E10375" s="5" t="s">
        <v>13</v>
      </c>
    </row>
    <row r="10376" spans="1:5" x14ac:dyDescent="0.25">
      <c r="A10376" s="5">
        <f>10368</f>
      </c>
      <c r="B10376" s="5" t="s">
        <v>10379</v>
      </c>
      <c r="C10376" s="5" t="s">
        <v>11</v>
      </c>
      <c r="D10376" s="5" t="s">
        <v>12</v>
      </c>
      <c r="E10376" s="5" t="s">
        <v>13</v>
      </c>
    </row>
    <row r="10377" spans="1:5" x14ac:dyDescent="0.25">
      <c r="A10377" s="5">
        <f>10369</f>
      </c>
      <c r="B10377" s="5" t="s">
        <v>10380</v>
      </c>
      <c r="C10377" s="5" t="s">
        <v>11</v>
      </c>
      <c r="D10377" s="5" t="s">
        <v>12</v>
      </c>
      <c r="E10377" s="5" t="s">
        <v>13</v>
      </c>
    </row>
    <row r="10378" spans="1:5" x14ac:dyDescent="0.25">
      <c r="A10378" s="5">
        <f>10370</f>
      </c>
      <c r="B10378" s="5" t="s">
        <v>10381</v>
      </c>
      <c r="C10378" s="5" t="s">
        <v>11</v>
      </c>
      <c r="D10378" s="5" t="s">
        <v>12</v>
      </c>
      <c r="E10378" s="5" t="s">
        <v>13</v>
      </c>
    </row>
    <row r="10379" spans="1:5" x14ac:dyDescent="0.25">
      <c r="A10379" s="5">
        <f>10371</f>
      </c>
      <c r="B10379" s="5" t="s">
        <v>10382</v>
      </c>
      <c r="C10379" s="5" t="s">
        <v>11</v>
      </c>
      <c r="D10379" s="5" t="s">
        <v>12</v>
      </c>
      <c r="E10379" s="5" t="s">
        <v>13</v>
      </c>
    </row>
    <row r="10380" spans="1:5" x14ac:dyDescent="0.25">
      <c r="A10380" s="5">
        <f>10372</f>
      </c>
      <c r="B10380" s="5" t="s">
        <v>10383</v>
      </c>
      <c r="C10380" s="5" t="s">
        <v>11</v>
      </c>
      <c r="D10380" s="5" t="s">
        <v>12</v>
      </c>
      <c r="E10380" s="5" t="s">
        <v>13</v>
      </c>
    </row>
    <row r="10381" spans="1:5" x14ac:dyDescent="0.25">
      <c r="A10381" s="5">
        <f>10373</f>
      </c>
      <c r="B10381" s="5" t="s">
        <v>10384</v>
      </c>
      <c r="C10381" s="5" t="s">
        <v>11</v>
      </c>
      <c r="D10381" s="5" t="s">
        <v>12</v>
      </c>
      <c r="E10381" s="5" t="s">
        <v>13</v>
      </c>
    </row>
    <row r="10382" spans="1:5" x14ac:dyDescent="0.25">
      <c r="A10382" s="5">
        <f>10374</f>
      </c>
      <c r="B10382" s="5" t="s">
        <v>10385</v>
      </c>
      <c r="C10382" s="5" t="s">
        <v>11</v>
      </c>
      <c r="D10382" s="5" t="s">
        <v>12</v>
      </c>
      <c r="E10382" s="5" t="s">
        <v>13</v>
      </c>
    </row>
    <row r="10383" spans="1:5" x14ac:dyDescent="0.25">
      <c r="A10383" s="5">
        <f>10375</f>
      </c>
      <c r="B10383" s="5" t="s">
        <v>10386</v>
      </c>
      <c r="C10383" s="5" t="s">
        <v>11</v>
      </c>
      <c r="D10383" s="5" t="s">
        <v>12</v>
      </c>
      <c r="E10383" s="5" t="s">
        <v>13</v>
      </c>
    </row>
    <row r="10384" spans="1:5" x14ac:dyDescent="0.25">
      <c r="A10384" s="5">
        <f>10376</f>
      </c>
      <c r="B10384" s="5" t="s">
        <v>10387</v>
      </c>
      <c r="C10384" s="5" t="s">
        <v>11</v>
      </c>
      <c r="D10384" s="5" t="s">
        <v>12</v>
      </c>
      <c r="E10384" s="5" t="s">
        <v>13</v>
      </c>
    </row>
    <row r="10385" spans="1:5" x14ac:dyDescent="0.25">
      <c r="A10385" s="5">
        <f>10377</f>
      </c>
      <c r="B10385" s="5" t="s">
        <v>10388</v>
      </c>
      <c r="C10385" s="5" t="s">
        <v>11</v>
      </c>
      <c r="D10385" s="5" t="s">
        <v>12</v>
      </c>
      <c r="E10385" s="5" t="s">
        <v>13</v>
      </c>
    </row>
    <row r="10386" spans="1:5" x14ac:dyDescent="0.25">
      <c r="A10386" s="5">
        <f>10378</f>
      </c>
      <c r="B10386" s="5" t="s">
        <v>10389</v>
      </c>
      <c r="C10386" s="5" t="s">
        <v>11</v>
      </c>
      <c r="D10386" s="5" t="s">
        <v>12</v>
      </c>
      <c r="E10386" s="5" t="s">
        <v>13</v>
      </c>
    </row>
    <row r="10387" spans="1:5" x14ac:dyDescent="0.25">
      <c r="A10387" s="5">
        <f>10379</f>
      </c>
      <c r="B10387" s="5" t="s">
        <v>10390</v>
      </c>
      <c r="C10387" s="5" t="s">
        <v>11</v>
      </c>
      <c r="D10387" s="5" t="s">
        <v>12</v>
      </c>
      <c r="E10387" s="5" t="s">
        <v>13</v>
      </c>
    </row>
    <row r="10388" spans="1:5" x14ac:dyDescent="0.25">
      <c r="A10388" s="5">
        <f>10380</f>
      </c>
      <c r="B10388" s="5" t="s">
        <v>10391</v>
      </c>
      <c r="C10388" s="5" t="s">
        <v>11</v>
      </c>
      <c r="D10388" s="5" t="s">
        <v>12</v>
      </c>
      <c r="E10388" s="5" t="s">
        <v>13</v>
      </c>
    </row>
    <row r="10389" spans="1:5" x14ac:dyDescent="0.25">
      <c r="A10389" s="5">
        <f>10381</f>
      </c>
      <c r="B10389" s="5" t="s">
        <v>10392</v>
      </c>
      <c r="C10389" s="5" t="s">
        <v>11</v>
      </c>
      <c r="D10389" s="5" t="s">
        <v>12</v>
      </c>
      <c r="E10389" s="5" t="s">
        <v>13</v>
      </c>
    </row>
    <row r="10390" spans="1:5" x14ac:dyDescent="0.25">
      <c r="A10390" s="5">
        <f>10382</f>
      </c>
      <c r="B10390" s="5" t="s">
        <v>10393</v>
      </c>
      <c r="C10390" s="5" t="s">
        <v>11</v>
      </c>
      <c r="D10390" s="5" t="s">
        <v>12</v>
      </c>
      <c r="E10390" s="5" t="s">
        <v>13</v>
      </c>
    </row>
    <row r="10391" spans="1:5" x14ac:dyDescent="0.25">
      <c r="A10391" s="5">
        <f>10383</f>
      </c>
      <c r="B10391" s="5" t="s">
        <v>10394</v>
      </c>
      <c r="C10391" s="5" t="s">
        <v>11</v>
      </c>
      <c r="D10391" s="5" t="s">
        <v>12</v>
      </c>
      <c r="E10391" s="5" t="s">
        <v>13</v>
      </c>
    </row>
    <row r="10392" spans="1:5" x14ac:dyDescent="0.25">
      <c r="A10392" s="5">
        <f>10384</f>
      </c>
      <c r="B10392" s="5" t="s">
        <v>10395</v>
      </c>
      <c r="C10392" s="5" t="s">
        <v>11</v>
      </c>
      <c r="D10392" s="5" t="s">
        <v>12</v>
      </c>
      <c r="E10392" s="5" t="s">
        <v>13</v>
      </c>
    </row>
    <row r="10393" spans="1:5" x14ac:dyDescent="0.25">
      <c r="A10393" s="5">
        <f>10385</f>
      </c>
      <c r="B10393" s="5" t="s">
        <v>10396</v>
      </c>
      <c r="C10393" s="5" t="s">
        <v>11</v>
      </c>
      <c r="D10393" s="5" t="s">
        <v>12</v>
      </c>
      <c r="E10393" s="5" t="s">
        <v>13</v>
      </c>
    </row>
    <row r="10394" spans="1:5" x14ac:dyDescent="0.25">
      <c r="A10394" s="5">
        <f>10386</f>
      </c>
      <c r="B10394" s="5" t="s">
        <v>10397</v>
      </c>
      <c r="C10394" s="5" t="s">
        <v>11</v>
      </c>
      <c r="D10394" s="5" t="s">
        <v>12</v>
      </c>
      <c r="E10394" s="5" t="s">
        <v>13</v>
      </c>
    </row>
    <row r="10395" spans="1:5" x14ac:dyDescent="0.25">
      <c r="A10395" s="5">
        <f>10387</f>
      </c>
      <c r="B10395" s="5" t="s">
        <v>10398</v>
      </c>
      <c r="C10395" s="5" t="s">
        <v>11</v>
      </c>
      <c r="D10395" s="5" t="s">
        <v>12</v>
      </c>
      <c r="E10395" s="5" t="s">
        <v>13</v>
      </c>
    </row>
    <row r="10396" spans="1:5" x14ac:dyDescent="0.25">
      <c r="A10396" s="5">
        <f>10388</f>
      </c>
      <c r="B10396" s="5" t="s">
        <v>10399</v>
      </c>
      <c r="C10396" s="5" t="s">
        <v>11</v>
      </c>
      <c r="D10396" s="5" t="s">
        <v>12</v>
      </c>
      <c r="E10396" s="5" t="s">
        <v>13</v>
      </c>
    </row>
    <row r="10397" spans="1:5" x14ac:dyDescent="0.25">
      <c r="A10397" s="5">
        <f>10389</f>
      </c>
      <c r="B10397" s="5" t="s">
        <v>10400</v>
      </c>
      <c r="C10397" s="5" t="s">
        <v>11</v>
      </c>
      <c r="D10397" s="5" t="s">
        <v>12</v>
      </c>
      <c r="E10397" s="5" t="s">
        <v>13</v>
      </c>
    </row>
    <row r="10398" spans="1:5" x14ac:dyDescent="0.25">
      <c r="A10398" s="5">
        <f>10390</f>
      </c>
      <c r="B10398" s="5" t="s">
        <v>10401</v>
      </c>
      <c r="C10398" s="5" t="s">
        <v>11</v>
      </c>
      <c r="D10398" s="5" t="s">
        <v>12</v>
      </c>
      <c r="E10398" s="5" t="s">
        <v>13</v>
      </c>
    </row>
    <row r="10399" spans="1:5" x14ac:dyDescent="0.25">
      <c r="A10399" s="5">
        <f>10391</f>
      </c>
      <c r="B10399" s="5" t="s">
        <v>10402</v>
      </c>
      <c r="C10399" s="5" t="s">
        <v>11</v>
      </c>
      <c r="D10399" s="5" t="s">
        <v>12</v>
      </c>
      <c r="E10399" s="5" t="s">
        <v>13</v>
      </c>
    </row>
    <row r="10400" spans="1:5" x14ac:dyDescent="0.25">
      <c r="A10400" s="5">
        <f>10392</f>
      </c>
      <c r="B10400" s="5" t="s">
        <v>10403</v>
      </c>
      <c r="C10400" s="5" t="s">
        <v>11</v>
      </c>
      <c r="D10400" s="5" t="s">
        <v>12</v>
      </c>
      <c r="E10400" s="5" t="s">
        <v>13</v>
      </c>
    </row>
    <row r="10401" spans="1:5" x14ac:dyDescent="0.25">
      <c r="A10401" s="5">
        <f>10393</f>
      </c>
      <c r="B10401" s="5" t="s">
        <v>10404</v>
      </c>
      <c r="C10401" s="5" t="s">
        <v>11</v>
      </c>
      <c r="D10401" s="5" t="s">
        <v>12</v>
      </c>
      <c r="E10401" s="5" t="s">
        <v>13</v>
      </c>
    </row>
    <row r="10402" spans="1:5" x14ac:dyDescent="0.25">
      <c r="A10402" s="5">
        <f>10394</f>
      </c>
      <c r="B10402" s="5" t="s">
        <v>10405</v>
      </c>
      <c r="C10402" s="5" t="s">
        <v>11</v>
      </c>
      <c r="D10402" s="5" t="s">
        <v>12</v>
      </c>
      <c r="E10402" s="5" t="s">
        <v>13</v>
      </c>
    </row>
    <row r="10403" spans="1:5" x14ac:dyDescent="0.25">
      <c r="A10403" s="5">
        <f>10395</f>
      </c>
      <c r="B10403" s="5" t="s">
        <v>10406</v>
      </c>
      <c r="C10403" s="5" t="s">
        <v>11</v>
      </c>
      <c r="D10403" s="5" t="s">
        <v>12</v>
      </c>
      <c r="E10403" s="5" t="s">
        <v>13</v>
      </c>
    </row>
    <row r="10404" spans="1:5" x14ac:dyDescent="0.25">
      <c r="A10404" s="5">
        <f>10396</f>
      </c>
      <c r="B10404" s="5" t="s">
        <v>10407</v>
      </c>
      <c r="C10404" s="5" t="s">
        <v>11</v>
      </c>
      <c r="D10404" s="5" t="s">
        <v>12</v>
      </c>
      <c r="E10404" s="5" t="s">
        <v>13</v>
      </c>
    </row>
    <row r="10405" spans="1:5" x14ac:dyDescent="0.25">
      <c r="A10405" s="5">
        <f>10397</f>
      </c>
      <c r="B10405" s="5" t="s">
        <v>10408</v>
      </c>
      <c r="C10405" s="5" t="s">
        <v>11</v>
      </c>
      <c r="D10405" s="5" t="s">
        <v>12</v>
      </c>
      <c r="E10405" s="5" t="s">
        <v>13</v>
      </c>
    </row>
    <row r="10406" spans="1:5" x14ac:dyDescent="0.25">
      <c r="A10406" s="5">
        <f>10398</f>
      </c>
      <c r="B10406" s="5" t="s">
        <v>10409</v>
      </c>
      <c r="C10406" s="5" t="s">
        <v>11</v>
      </c>
      <c r="D10406" s="5" t="s">
        <v>12</v>
      </c>
      <c r="E10406" s="5" t="s">
        <v>13</v>
      </c>
    </row>
    <row r="10407" spans="1:5" x14ac:dyDescent="0.25">
      <c r="A10407" s="5">
        <f>10399</f>
      </c>
      <c r="B10407" s="5" t="s">
        <v>10410</v>
      </c>
      <c r="C10407" s="5" t="s">
        <v>11</v>
      </c>
      <c r="D10407" s="5" t="s">
        <v>12</v>
      </c>
      <c r="E10407" s="5" t="s">
        <v>13</v>
      </c>
    </row>
    <row r="10408" spans="1:5" x14ac:dyDescent="0.25">
      <c r="A10408" s="5">
        <f>10400</f>
      </c>
      <c r="B10408" s="5" t="s">
        <v>10411</v>
      </c>
      <c r="C10408" s="5" t="s">
        <v>11</v>
      </c>
      <c r="D10408" s="5" t="s">
        <v>12</v>
      </c>
      <c r="E10408" s="5" t="s">
        <v>13</v>
      </c>
    </row>
    <row r="10409" spans="1:5" x14ac:dyDescent="0.25">
      <c r="A10409" s="5">
        <f>10401</f>
      </c>
      <c r="B10409" s="5" t="s">
        <v>10412</v>
      </c>
      <c r="C10409" s="5" t="s">
        <v>11</v>
      </c>
      <c r="D10409" s="5" t="s">
        <v>12</v>
      </c>
      <c r="E10409" s="5" t="s">
        <v>13</v>
      </c>
    </row>
    <row r="10410" spans="1:5" x14ac:dyDescent="0.25">
      <c r="A10410" s="5">
        <f>10402</f>
      </c>
      <c r="B10410" s="5" t="s">
        <v>10413</v>
      </c>
      <c r="C10410" s="5" t="s">
        <v>11</v>
      </c>
      <c r="D10410" s="5" t="s">
        <v>12</v>
      </c>
      <c r="E10410" s="5" t="s">
        <v>13</v>
      </c>
    </row>
    <row r="10411" spans="1:5" x14ac:dyDescent="0.25">
      <c r="A10411" s="5">
        <f>10403</f>
      </c>
      <c r="B10411" s="5" t="s">
        <v>10414</v>
      </c>
      <c r="C10411" s="5" t="s">
        <v>11</v>
      </c>
      <c r="D10411" s="5" t="s">
        <v>12</v>
      </c>
      <c r="E10411" s="5" t="s">
        <v>13</v>
      </c>
    </row>
    <row r="10412" spans="1:5" x14ac:dyDescent="0.25">
      <c r="A10412" s="5">
        <f>10404</f>
      </c>
      <c r="B10412" s="5" t="s">
        <v>10415</v>
      </c>
      <c r="C10412" s="5" t="s">
        <v>11</v>
      </c>
      <c r="D10412" s="5" t="s">
        <v>12</v>
      </c>
      <c r="E10412" s="5" t="s">
        <v>13</v>
      </c>
    </row>
    <row r="10413" spans="1:5" x14ac:dyDescent="0.25">
      <c r="A10413" s="5">
        <f>10405</f>
      </c>
      <c r="B10413" s="5" t="s">
        <v>10416</v>
      </c>
      <c r="C10413" s="5" t="s">
        <v>11</v>
      </c>
      <c r="D10413" s="5" t="s">
        <v>12</v>
      </c>
      <c r="E10413" s="5" t="s">
        <v>13</v>
      </c>
    </row>
    <row r="10414" spans="1:5" x14ac:dyDescent="0.25">
      <c r="A10414" s="5">
        <f>10406</f>
      </c>
      <c r="B10414" s="5" t="s">
        <v>10417</v>
      </c>
      <c r="C10414" s="5" t="s">
        <v>11</v>
      </c>
      <c r="D10414" s="5" t="s">
        <v>12</v>
      </c>
      <c r="E10414" s="5" t="s">
        <v>13</v>
      </c>
    </row>
    <row r="10415" spans="1:5" x14ac:dyDescent="0.25">
      <c r="A10415" s="5">
        <f>10407</f>
      </c>
      <c r="B10415" s="5" t="s">
        <v>10418</v>
      </c>
      <c r="C10415" s="5" t="s">
        <v>11</v>
      </c>
      <c r="D10415" s="5" t="s">
        <v>12</v>
      </c>
      <c r="E10415" s="5" t="s">
        <v>13</v>
      </c>
    </row>
    <row r="10416" spans="1:5" x14ac:dyDescent="0.25">
      <c r="A10416" s="5">
        <f>10408</f>
      </c>
      <c r="B10416" s="5" t="s">
        <v>10419</v>
      </c>
      <c r="C10416" s="5" t="s">
        <v>11</v>
      </c>
      <c r="D10416" s="5" t="s">
        <v>12</v>
      </c>
      <c r="E10416" s="5" t="s">
        <v>13</v>
      </c>
    </row>
    <row r="10417" spans="1:5" x14ac:dyDescent="0.25">
      <c r="A10417" s="5">
        <f>10409</f>
      </c>
      <c r="B10417" s="5" t="s">
        <v>10420</v>
      </c>
      <c r="C10417" s="5" t="s">
        <v>11</v>
      </c>
      <c r="D10417" s="5" t="s">
        <v>12</v>
      </c>
      <c r="E10417" s="5" t="s">
        <v>13</v>
      </c>
    </row>
    <row r="10418" spans="1:5" x14ac:dyDescent="0.25">
      <c r="A10418" s="5">
        <f>10410</f>
      </c>
      <c r="B10418" s="5" t="s">
        <v>10421</v>
      </c>
      <c r="C10418" s="5" t="s">
        <v>11</v>
      </c>
      <c r="D10418" s="5" t="s">
        <v>12</v>
      </c>
      <c r="E10418" s="5" t="s">
        <v>13</v>
      </c>
    </row>
    <row r="10419" spans="1:5" x14ac:dyDescent="0.25">
      <c r="A10419" s="5">
        <f>10411</f>
      </c>
      <c r="B10419" s="5" t="s">
        <v>10422</v>
      </c>
      <c r="C10419" s="5" t="s">
        <v>11</v>
      </c>
      <c r="D10419" s="5" t="s">
        <v>12</v>
      </c>
      <c r="E10419" s="5" t="s">
        <v>13</v>
      </c>
    </row>
    <row r="10420" spans="1:5" x14ac:dyDescent="0.25">
      <c r="A10420" s="5">
        <f>10412</f>
      </c>
      <c r="B10420" s="5" t="s">
        <v>10423</v>
      </c>
      <c r="C10420" s="5" t="s">
        <v>11</v>
      </c>
      <c r="D10420" s="5" t="s">
        <v>12</v>
      </c>
      <c r="E10420" s="5" t="s">
        <v>13</v>
      </c>
    </row>
    <row r="10421" spans="1:5" x14ac:dyDescent="0.25">
      <c r="A10421" s="5">
        <f>10413</f>
      </c>
      <c r="B10421" s="5" t="s">
        <v>10424</v>
      </c>
      <c r="C10421" s="5" t="s">
        <v>11</v>
      </c>
      <c r="D10421" s="5" t="s">
        <v>12</v>
      </c>
      <c r="E10421" s="5" t="s">
        <v>13</v>
      </c>
    </row>
    <row r="10422" spans="1:5" x14ac:dyDescent="0.25">
      <c r="A10422" s="5">
        <f>10414</f>
      </c>
      <c r="B10422" s="5" t="s">
        <v>10425</v>
      </c>
      <c r="C10422" s="5" t="s">
        <v>11</v>
      </c>
      <c r="D10422" s="5" t="s">
        <v>12</v>
      </c>
      <c r="E10422" s="5" t="s">
        <v>13</v>
      </c>
    </row>
    <row r="10423" spans="1:5" x14ac:dyDescent="0.25">
      <c r="A10423" s="5">
        <f>10415</f>
      </c>
      <c r="B10423" s="5" t="s">
        <v>10426</v>
      </c>
      <c r="C10423" s="5" t="s">
        <v>11</v>
      </c>
      <c r="D10423" s="5" t="s">
        <v>12</v>
      </c>
      <c r="E10423" s="5" t="s">
        <v>13</v>
      </c>
    </row>
    <row r="10424" spans="1:5" x14ac:dyDescent="0.25">
      <c r="A10424" s="5">
        <f>10416</f>
      </c>
      <c r="B10424" s="5" t="s">
        <v>10427</v>
      </c>
      <c r="C10424" s="5" t="s">
        <v>11</v>
      </c>
      <c r="D10424" s="5" t="s">
        <v>12</v>
      </c>
      <c r="E10424" s="5" t="s">
        <v>13</v>
      </c>
    </row>
    <row r="10425" spans="1:5" x14ac:dyDescent="0.25">
      <c r="A10425" s="5">
        <f>10417</f>
      </c>
      <c r="B10425" s="5" t="s">
        <v>10428</v>
      </c>
      <c r="C10425" s="5" t="s">
        <v>11</v>
      </c>
      <c r="D10425" s="5" t="s">
        <v>12</v>
      </c>
      <c r="E10425" s="5" t="s">
        <v>13</v>
      </c>
    </row>
    <row r="10426" spans="1:5" x14ac:dyDescent="0.25">
      <c r="A10426" s="5">
        <f>10418</f>
      </c>
      <c r="B10426" s="5" t="s">
        <v>10429</v>
      </c>
      <c r="C10426" s="5" t="s">
        <v>11</v>
      </c>
      <c r="D10426" s="5" t="s">
        <v>12</v>
      </c>
      <c r="E10426" s="5" t="s">
        <v>13</v>
      </c>
    </row>
    <row r="10427" spans="1:5" x14ac:dyDescent="0.25">
      <c r="A10427" s="5">
        <f>10419</f>
      </c>
      <c r="B10427" s="5" t="s">
        <v>10430</v>
      </c>
      <c r="C10427" s="5" t="s">
        <v>11</v>
      </c>
      <c r="D10427" s="5" t="s">
        <v>12</v>
      </c>
      <c r="E10427" s="5" t="s">
        <v>13</v>
      </c>
    </row>
    <row r="10428" spans="1:5" x14ac:dyDescent="0.25">
      <c r="A10428" s="5">
        <f>10420</f>
      </c>
      <c r="B10428" s="5" t="s">
        <v>10431</v>
      </c>
      <c r="C10428" s="5" t="s">
        <v>11</v>
      </c>
      <c r="D10428" s="5" t="s">
        <v>12</v>
      </c>
      <c r="E10428" s="5" t="s">
        <v>13</v>
      </c>
    </row>
    <row r="10429" spans="1:5" x14ac:dyDescent="0.25">
      <c r="A10429" s="5">
        <f>10421</f>
      </c>
      <c r="B10429" s="5" t="s">
        <v>10432</v>
      </c>
      <c r="C10429" s="5" t="s">
        <v>11</v>
      </c>
      <c r="D10429" s="5" t="s">
        <v>12</v>
      </c>
      <c r="E10429" s="5" t="s">
        <v>13</v>
      </c>
    </row>
    <row r="10430" spans="1:5" x14ac:dyDescent="0.25">
      <c r="A10430" s="5">
        <f>10422</f>
      </c>
      <c r="B10430" s="5" t="s">
        <v>10433</v>
      </c>
      <c r="C10430" s="5" t="s">
        <v>11</v>
      </c>
      <c r="D10430" s="5" t="s">
        <v>12</v>
      </c>
      <c r="E10430" s="5" t="s">
        <v>13</v>
      </c>
    </row>
    <row r="10431" spans="1:5" x14ac:dyDescent="0.25">
      <c r="A10431" s="5">
        <f>10423</f>
      </c>
      <c r="B10431" s="5" t="s">
        <v>10434</v>
      </c>
      <c r="C10431" s="5" t="s">
        <v>11</v>
      </c>
      <c r="D10431" s="5" t="s">
        <v>12</v>
      </c>
      <c r="E10431" s="5" t="s">
        <v>13</v>
      </c>
    </row>
    <row r="10432" spans="1:5" x14ac:dyDescent="0.25">
      <c r="A10432" s="5">
        <f>10424</f>
      </c>
      <c r="B10432" s="5" t="s">
        <v>10435</v>
      </c>
      <c r="C10432" s="5" t="s">
        <v>11</v>
      </c>
      <c r="D10432" s="5" t="s">
        <v>12</v>
      </c>
      <c r="E10432" s="5" t="s">
        <v>13</v>
      </c>
    </row>
    <row r="10433" spans="1:5" x14ac:dyDescent="0.25">
      <c r="A10433" s="5">
        <f>10425</f>
      </c>
      <c r="B10433" s="5" t="s">
        <v>10436</v>
      </c>
      <c r="C10433" s="5" t="s">
        <v>11</v>
      </c>
      <c r="D10433" s="5" t="s">
        <v>12</v>
      </c>
      <c r="E10433" s="5" t="s">
        <v>13</v>
      </c>
    </row>
    <row r="10434" spans="1:5" x14ac:dyDescent="0.25">
      <c r="A10434" s="5">
        <f>10426</f>
      </c>
      <c r="B10434" s="5" t="s">
        <v>10437</v>
      </c>
      <c r="C10434" s="5" t="s">
        <v>11</v>
      </c>
      <c r="D10434" s="5" t="s">
        <v>12</v>
      </c>
      <c r="E10434" s="5" t="s">
        <v>13</v>
      </c>
    </row>
    <row r="10435" spans="1:5" x14ac:dyDescent="0.25">
      <c r="A10435" s="5">
        <f>10427</f>
      </c>
      <c r="B10435" s="5" t="s">
        <v>10438</v>
      </c>
      <c r="C10435" s="5" t="s">
        <v>11</v>
      </c>
      <c r="D10435" s="5" t="s">
        <v>12</v>
      </c>
      <c r="E10435" s="5" t="s">
        <v>13</v>
      </c>
    </row>
    <row r="10436" spans="1:5" x14ac:dyDescent="0.25">
      <c r="A10436" s="5">
        <f>10428</f>
      </c>
      <c r="B10436" s="5" t="s">
        <v>10439</v>
      </c>
      <c r="C10436" s="5" t="s">
        <v>11</v>
      </c>
      <c r="D10436" s="5" t="s">
        <v>12</v>
      </c>
      <c r="E10436" s="5" t="s">
        <v>13</v>
      </c>
    </row>
    <row r="10437" spans="1:5" x14ac:dyDescent="0.25">
      <c r="A10437" s="5">
        <f>10429</f>
      </c>
      <c r="B10437" s="5" t="s">
        <v>10440</v>
      </c>
      <c r="C10437" s="5" t="s">
        <v>11</v>
      </c>
      <c r="D10437" s="5" t="s">
        <v>12</v>
      </c>
      <c r="E10437" s="5" t="s">
        <v>13</v>
      </c>
    </row>
    <row r="10438" spans="1:5" x14ac:dyDescent="0.25">
      <c r="A10438" s="5">
        <f>10430</f>
      </c>
      <c r="B10438" s="5" t="s">
        <v>10441</v>
      </c>
      <c r="C10438" s="5" t="s">
        <v>11</v>
      </c>
      <c r="D10438" s="5" t="s">
        <v>12</v>
      </c>
      <c r="E10438" s="5" t="s">
        <v>13</v>
      </c>
    </row>
    <row r="10439" spans="1:5" x14ac:dyDescent="0.25">
      <c r="A10439" s="5">
        <f>10431</f>
      </c>
      <c r="B10439" s="5" t="s">
        <v>10442</v>
      </c>
      <c r="C10439" s="5" t="s">
        <v>11</v>
      </c>
      <c r="D10439" s="5" t="s">
        <v>12</v>
      </c>
      <c r="E10439" s="5" t="s">
        <v>13</v>
      </c>
    </row>
    <row r="10440" spans="1:5" x14ac:dyDescent="0.25">
      <c r="A10440" s="5">
        <f>10432</f>
      </c>
      <c r="B10440" s="5" t="s">
        <v>10443</v>
      </c>
      <c r="C10440" s="5" t="s">
        <v>11</v>
      </c>
      <c r="D10440" s="5" t="s">
        <v>12</v>
      </c>
      <c r="E10440" s="5" t="s">
        <v>13</v>
      </c>
    </row>
    <row r="10441" spans="1:5" x14ac:dyDescent="0.25">
      <c r="A10441" s="5">
        <f>10433</f>
      </c>
      <c r="B10441" s="5" t="s">
        <v>10444</v>
      </c>
      <c r="C10441" s="5" t="s">
        <v>11</v>
      </c>
      <c r="D10441" s="5" t="s">
        <v>12</v>
      </c>
      <c r="E10441" s="5" t="s">
        <v>13</v>
      </c>
    </row>
    <row r="10442" spans="1:5" x14ac:dyDescent="0.25">
      <c r="A10442" s="5">
        <f>10434</f>
      </c>
      <c r="B10442" s="5" t="s">
        <v>10445</v>
      </c>
      <c r="C10442" s="5" t="s">
        <v>11</v>
      </c>
      <c r="D10442" s="5" t="s">
        <v>12</v>
      </c>
      <c r="E10442" s="5" t="s">
        <v>13</v>
      </c>
    </row>
    <row r="10443" spans="1:5" x14ac:dyDescent="0.25">
      <c r="A10443" s="5">
        <f>10435</f>
      </c>
      <c r="B10443" s="5" t="s">
        <v>10446</v>
      </c>
      <c r="C10443" s="5" t="s">
        <v>11</v>
      </c>
      <c r="D10443" s="5" t="s">
        <v>12</v>
      </c>
      <c r="E10443" s="5" t="s">
        <v>13</v>
      </c>
    </row>
    <row r="10444" spans="1:5" x14ac:dyDescent="0.25">
      <c r="A10444" s="5">
        <f>10436</f>
      </c>
      <c r="B10444" s="5" t="s">
        <v>10447</v>
      </c>
      <c r="C10444" s="5" t="s">
        <v>11</v>
      </c>
      <c r="D10444" s="5" t="s">
        <v>12</v>
      </c>
      <c r="E10444" s="5" t="s">
        <v>13</v>
      </c>
    </row>
    <row r="10445" spans="1:5" x14ac:dyDescent="0.25">
      <c r="A10445" s="5">
        <f>10437</f>
      </c>
      <c r="B10445" s="5" t="s">
        <v>10448</v>
      </c>
      <c r="C10445" s="5" t="s">
        <v>11</v>
      </c>
      <c r="D10445" s="5" t="s">
        <v>12</v>
      </c>
      <c r="E10445" s="5" t="s">
        <v>13</v>
      </c>
    </row>
    <row r="10446" spans="1:5" x14ac:dyDescent="0.25">
      <c r="A10446" s="5">
        <f>10438</f>
      </c>
      <c r="B10446" s="5" t="s">
        <v>10449</v>
      </c>
      <c r="C10446" s="5" t="s">
        <v>11</v>
      </c>
      <c r="D10446" s="5" t="s">
        <v>12</v>
      </c>
      <c r="E10446" s="5" t="s">
        <v>13</v>
      </c>
    </row>
    <row r="10447" spans="1:5" x14ac:dyDescent="0.25">
      <c r="A10447" s="5">
        <f>10439</f>
      </c>
      <c r="B10447" s="5" t="s">
        <v>10450</v>
      </c>
      <c r="C10447" s="5" t="s">
        <v>11</v>
      </c>
      <c r="D10447" s="5" t="s">
        <v>12</v>
      </c>
      <c r="E10447" s="5" t="s">
        <v>13</v>
      </c>
    </row>
    <row r="10448" spans="1:5" x14ac:dyDescent="0.25">
      <c r="A10448" s="5">
        <f>10440</f>
      </c>
      <c r="B10448" s="5" t="s">
        <v>10451</v>
      </c>
      <c r="C10448" s="5" t="s">
        <v>11</v>
      </c>
      <c r="D10448" s="5" t="s">
        <v>12</v>
      </c>
      <c r="E10448" s="5" t="s">
        <v>13</v>
      </c>
    </row>
    <row r="10449" spans="1:5" x14ac:dyDescent="0.25">
      <c r="A10449" s="5">
        <f>10441</f>
      </c>
      <c r="B10449" s="5" t="s">
        <v>10452</v>
      </c>
      <c r="C10449" s="5" t="s">
        <v>11</v>
      </c>
      <c r="D10449" s="5" t="s">
        <v>12</v>
      </c>
      <c r="E10449" s="5" t="s">
        <v>13</v>
      </c>
    </row>
    <row r="10450" spans="1:5" x14ac:dyDescent="0.25">
      <c r="A10450" s="5">
        <f>10442</f>
      </c>
      <c r="B10450" s="5" t="s">
        <v>10453</v>
      </c>
      <c r="C10450" s="5" t="s">
        <v>11</v>
      </c>
      <c r="D10450" s="5" t="s">
        <v>12</v>
      </c>
      <c r="E10450" s="5" t="s">
        <v>13</v>
      </c>
    </row>
    <row r="10451" spans="1:5" x14ac:dyDescent="0.25">
      <c r="A10451" s="5">
        <f>10443</f>
      </c>
      <c r="B10451" s="5" t="s">
        <v>10454</v>
      </c>
      <c r="C10451" s="5" t="s">
        <v>11</v>
      </c>
      <c r="D10451" s="5" t="s">
        <v>12</v>
      </c>
      <c r="E10451" s="5" t="s">
        <v>13</v>
      </c>
    </row>
    <row r="10452" spans="1:5" x14ac:dyDescent="0.25">
      <c r="A10452" s="5">
        <f>10444</f>
      </c>
      <c r="B10452" s="5" t="s">
        <v>10455</v>
      </c>
      <c r="C10452" s="5" t="s">
        <v>11</v>
      </c>
      <c r="D10452" s="5" t="s">
        <v>12</v>
      </c>
      <c r="E10452" s="5" t="s">
        <v>13</v>
      </c>
    </row>
    <row r="10453" spans="1:5" x14ac:dyDescent="0.25">
      <c r="A10453" s="5">
        <f>10445</f>
      </c>
      <c r="B10453" s="5" t="s">
        <v>10456</v>
      </c>
      <c r="C10453" s="5" t="s">
        <v>11</v>
      </c>
      <c r="D10453" s="5" t="s">
        <v>12</v>
      </c>
      <c r="E10453" s="5" t="s">
        <v>13</v>
      </c>
    </row>
    <row r="10454" spans="1:5" x14ac:dyDescent="0.25">
      <c r="A10454" s="5">
        <f>10446</f>
      </c>
      <c r="B10454" s="5" t="s">
        <v>10457</v>
      </c>
      <c r="C10454" s="5" t="s">
        <v>11</v>
      </c>
      <c r="D10454" s="5" t="s">
        <v>12</v>
      </c>
      <c r="E10454" s="5" t="s">
        <v>13</v>
      </c>
    </row>
    <row r="10455" spans="1:5" x14ac:dyDescent="0.25">
      <c r="A10455" s="5">
        <f>10447</f>
      </c>
      <c r="B10455" s="5" t="s">
        <v>10458</v>
      </c>
      <c r="C10455" s="5" t="s">
        <v>11</v>
      </c>
      <c r="D10455" s="5" t="s">
        <v>12</v>
      </c>
      <c r="E10455" s="5" t="s">
        <v>13</v>
      </c>
    </row>
    <row r="10456" spans="1:5" x14ac:dyDescent="0.25">
      <c r="A10456" s="5">
        <f>10448</f>
      </c>
      <c r="B10456" s="5" t="s">
        <v>10459</v>
      </c>
      <c r="C10456" s="5" t="s">
        <v>11</v>
      </c>
      <c r="D10456" s="5" t="s">
        <v>12</v>
      </c>
      <c r="E10456" s="5" t="s">
        <v>13</v>
      </c>
    </row>
    <row r="10457" spans="1:5" x14ac:dyDescent="0.25">
      <c r="A10457" s="5">
        <f>10449</f>
      </c>
      <c r="B10457" s="5" t="s">
        <v>10460</v>
      </c>
      <c r="C10457" s="5" t="s">
        <v>11</v>
      </c>
      <c r="D10457" s="5" t="s">
        <v>12</v>
      </c>
      <c r="E10457" s="5" t="s">
        <v>13</v>
      </c>
    </row>
    <row r="10458" spans="1:5" x14ac:dyDescent="0.25">
      <c r="A10458" s="5">
        <f>10450</f>
      </c>
      <c r="B10458" s="5" t="s">
        <v>10461</v>
      </c>
      <c r="C10458" s="5" t="s">
        <v>11</v>
      </c>
      <c r="D10458" s="5" t="s">
        <v>12</v>
      </c>
      <c r="E10458" s="5" t="s">
        <v>13</v>
      </c>
    </row>
    <row r="10459" spans="1:5" x14ac:dyDescent="0.25">
      <c r="A10459" s="5">
        <f>10451</f>
      </c>
      <c r="B10459" s="5" t="s">
        <v>10462</v>
      </c>
      <c r="C10459" s="5" t="s">
        <v>11</v>
      </c>
      <c r="D10459" s="5" t="s">
        <v>12</v>
      </c>
      <c r="E10459" s="5" t="s">
        <v>13</v>
      </c>
    </row>
    <row r="10460" spans="1:5" x14ac:dyDescent="0.25">
      <c r="A10460" s="5">
        <f>10452</f>
      </c>
      <c r="B10460" s="5" t="s">
        <v>10463</v>
      </c>
      <c r="C10460" s="5" t="s">
        <v>11</v>
      </c>
      <c r="D10460" s="5" t="s">
        <v>12</v>
      </c>
      <c r="E10460" s="5" t="s">
        <v>13</v>
      </c>
    </row>
    <row r="10461" spans="1:5" x14ac:dyDescent="0.25">
      <c r="A10461" s="5">
        <f>10453</f>
      </c>
      <c r="B10461" s="5" t="s">
        <v>10464</v>
      </c>
      <c r="C10461" s="5" t="s">
        <v>11</v>
      </c>
      <c r="D10461" s="5" t="s">
        <v>12</v>
      </c>
      <c r="E10461" s="5" t="s">
        <v>13</v>
      </c>
    </row>
    <row r="10462" spans="1:5" x14ac:dyDescent="0.25">
      <c r="A10462" s="5">
        <f>10454</f>
      </c>
      <c r="B10462" s="5" t="s">
        <v>10465</v>
      </c>
      <c r="C10462" s="5" t="s">
        <v>11</v>
      </c>
      <c r="D10462" s="5" t="s">
        <v>12</v>
      </c>
      <c r="E10462" s="5" t="s">
        <v>13</v>
      </c>
    </row>
    <row r="10463" spans="1:5" x14ac:dyDescent="0.25">
      <c r="A10463" s="5">
        <f>10455</f>
      </c>
      <c r="B10463" s="5" t="s">
        <v>10466</v>
      </c>
      <c r="C10463" s="5" t="s">
        <v>11</v>
      </c>
      <c r="D10463" s="5" t="s">
        <v>12</v>
      </c>
      <c r="E10463" s="5" t="s">
        <v>13</v>
      </c>
    </row>
    <row r="10464" spans="1:5" x14ac:dyDescent="0.25">
      <c r="A10464" s="5">
        <f>10456</f>
      </c>
      <c r="B10464" s="5" t="s">
        <v>10467</v>
      </c>
      <c r="C10464" s="5" t="s">
        <v>11</v>
      </c>
      <c r="D10464" s="5" t="s">
        <v>12</v>
      </c>
      <c r="E10464" s="5" t="s">
        <v>13</v>
      </c>
    </row>
    <row r="10465" spans="1:5" x14ac:dyDescent="0.25">
      <c r="A10465" s="5">
        <f>10457</f>
      </c>
      <c r="B10465" s="5" t="s">
        <v>10468</v>
      </c>
      <c r="C10465" s="5" t="s">
        <v>11</v>
      </c>
      <c r="D10465" s="5" t="s">
        <v>12</v>
      </c>
      <c r="E10465" s="5" t="s">
        <v>13</v>
      </c>
    </row>
    <row r="10466" spans="1:5" x14ac:dyDescent="0.25">
      <c r="A10466" s="5">
        <f>10458</f>
      </c>
      <c r="B10466" s="5" t="s">
        <v>10469</v>
      </c>
      <c r="C10466" s="5" t="s">
        <v>11</v>
      </c>
      <c r="D10466" s="5" t="s">
        <v>12</v>
      </c>
      <c r="E10466" s="5" t="s">
        <v>13</v>
      </c>
    </row>
    <row r="10467" spans="1:5" x14ac:dyDescent="0.25">
      <c r="A10467" s="5">
        <f>10459</f>
      </c>
      <c r="B10467" s="5" t="s">
        <v>10470</v>
      </c>
      <c r="C10467" s="5" t="s">
        <v>11</v>
      </c>
      <c r="D10467" s="5" t="s">
        <v>12</v>
      </c>
      <c r="E10467" s="5" t="s">
        <v>13</v>
      </c>
    </row>
    <row r="10468" spans="1:5" x14ac:dyDescent="0.25">
      <c r="A10468" s="5">
        <f>10460</f>
      </c>
      <c r="B10468" s="5" t="s">
        <v>10471</v>
      </c>
      <c r="C10468" s="5" t="s">
        <v>11</v>
      </c>
      <c r="D10468" s="5" t="s">
        <v>12</v>
      </c>
      <c r="E10468" s="5" t="s">
        <v>13</v>
      </c>
    </row>
    <row r="10469" spans="1:5" x14ac:dyDescent="0.25">
      <c r="A10469" s="5">
        <f>10461</f>
      </c>
      <c r="B10469" s="5" t="s">
        <v>10472</v>
      </c>
      <c r="C10469" s="5" t="s">
        <v>11</v>
      </c>
      <c r="D10469" s="5" t="s">
        <v>12</v>
      </c>
      <c r="E10469" s="5" t="s">
        <v>13</v>
      </c>
    </row>
    <row r="10470" spans="1:5" x14ac:dyDescent="0.25">
      <c r="A10470" s="5">
        <f>10462</f>
      </c>
      <c r="B10470" s="5" t="s">
        <v>10473</v>
      </c>
      <c r="C10470" s="5" t="s">
        <v>11</v>
      </c>
      <c r="D10470" s="5" t="s">
        <v>12</v>
      </c>
      <c r="E10470" s="5" t="s">
        <v>13</v>
      </c>
    </row>
    <row r="10471" spans="1:5" x14ac:dyDescent="0.25">
      <c r="A10471" s="5">
        <f>10463</f>
      </c>
      <c r="B10471" s="5" t="s">
        <v>10474</v>
      </c>
      <c r="C10471" s="5" t="s">
        <v>11</v>
      </c>
      <c r="D10471" s="5" t="s">
        <v>12</v>
      </c>
      <c r="E10471" s="5" t="s">
        <v>13</v>
      </c>
    </row>
    <row r="10472" spans="1:5" x14ac:dyDescent="0.25">
      <c r="A10472" s="5">
        <f>10464</f>
      </c>
      <c r="B10472" s="5" t="s">
        <v>10475</v>
      </c>
      <c r="C10472" s="5" t="s">
        <v>11</v>
      </c>
      <c r="D10472" s="5" t="s">
        <v>12</v>
      </c>
      <c r="E10472" s="5" t="s">
        <v>13</v>
      </c>
    </row>
    <row r="10473" spans="1:5" x14ac:dyDescent="0.25">
      <c r="A10473" s="5">
        <f>10465</f>
      </c>
      <c r="B10473" s="5" t="s">
        <v>10476</v>
      </c>
      <c r="C10473" s="5" t="s">
        <v>11</v>
      </c>
      <c r="D10473" s="5" t="s">
        <v>12</v>
      </c>
      <c r="E10473" s="5" t="s">
        <v>13</v>
      </c>
    </row>
    <row r="10474" spans="1:5" x14ac:dyDescent="0.25">
      <c r="A10474" s="5">
        <f>10466</f>
      </c>
      <c r="B10474" s="5" t="s">
        <v>10477</v>
      </c>
      <c r="C10474" s="5" t="s">
        <v>11</v>
      </c>
      <c r="D10474" s="5" t="s">
        <v>12</v>
      </c>
      <c r="E10474" s="5" t="s">
        <v>13</v>
      </c>
    </row>
    <row r="10475" spans="1:5" x14ac:dyDescent="0.25">
      <c r="A10475" s="5">
        <f>10467</f>
      </c>
      <c r="B10475" s="5" t="s">
        <v>10478</v>
      </c>
      <c r="C10475" s="5" t="s">
        <v>11</v>
      </c>
      <c r="D10475" s="5" t="s">
        <v>12</v>
      </c>
      <c r="E10475" s="5" t="s">
        <v>13</v>
      </c>
    </row>
    <row r="10476" spans="1:5" x14ac:dyDescent="0.25">
      <c r="A10476" s="5">
        <f>10468</f>
      </c>
      <c r="B10476" s="5" t="s">
        <v>10479</v>
      </c>
      <c r="C10476" s="5" t="s">
        <v>11</v>
      </c>
      <c r="D10476" s="5" t="s">
        <v>12</v>
      </c>
      <c r="E10476" s="5" t="s">
        <v>13</v>
      </c>
    </row>
    <row r="10477" spans="1:5" x14ac:dyDescent="0.25">
      <c r="A10477" s="5">
        <f>10469</f>
      </c>
      <c r="B10477" s="5" t="s">
        <v>10480</v>
      </c>
      <c r="C10477" s="5" t="s">
        <v>11</v>
      </c>
      <c r="D10477" s="5" t="s">
        <v>12</v>
      </c>
      <c r="E10477" s="5" t="s">
        <v>13</v>
      </c>
    </row>
    <row r="10478" spans="1:5" x14ac:dyDescent="0.25">
      <c r="A10478" s="5">
        <f>10470</f>
      </c>
      <c r="B10478" s="5" t="s">
        <v>10481</v>
      </c>
      <c r="C10478" s="5" t="s">
        <v>11</v>
      </c>
      <c r="D10478" s="5" t="s">
        <v>12</v>
      </c>
      <c r="E10478" s="5" t="s">
        <v>13</v>
      </c>
    </row>
    <row r="10479" spans="1:5" x14ac:dyDescent="0.25">
      <c r="A10479" s="5">
        <f>10471</f>
      </c>
      <c r="B10479" s="5" t="s">
        <v>10482</v>
      </c>
      <c r="C10479" s="5" t="s">
        <v>11</v>
      </c>
      <c r="D10479" s="5" t="s">
        <v>12</v>
      </c>
      <c r="E10479" s="5" t="s">
        <v>13</v>
      </c>
    </row>
    <row r="10480" spans="1:5" x14ac:dyDescent="0.25">
      <c r="A10480" s="5">
        <f>10472</f>
      </c>
      <c r="B10480" s="5" t="s">
        <v>10483</v>
      </c>
      <c r="C10480" s="5" t="s">
        <v>11</v>
      </c>
      <c r="D10480" s="5" t="s">
        <v>12</v>
      </c>
      <c r="E10480" s="5" t="s">
        <v>13</v>
      </c>
    </row>
    <row r="10481" spans="1:5" x14ac:dyDescent="0.25">
      <c r="A10481" s="5">
        <f>10473</f>
      </c>
      <c r="B10481" s="5" t="s">
        <v>10484</v>
      </c>
      <c r="C10481" s="5" t="s">
        <v>11</v>
      </c>
      <c r="D10481" s="5" t="s">
        <v>12</v>
      </c>
      <c r="E10481" s="5" t="s">
        <v>13</v>
      </c>
    </row>
    <row r="10482" spans="1:5" x14ac:dyDescent="0.25">
      <c r="A10482" s="5">
        <f>10474</f>
      </c>
      <c r="B10482" s="5" t="s">
        <v>10485</v>
      </c>
      <c r="C10482" s="5" t="s">
        <v>11</v>
      </c>
      <c r="D10482" s="5" t="s">
        <v>12</v>
      </c>
      <c r="E10482" s="5" t="s">
        <v>13</v>
      </c>
    </row>
    <row r="10483" spans="1:5" x14ac:dyDescent="0.25">
      <c r="A10483" s="5">
        <f>10475</f>
      </c>
      <c r="B10483" s="5" t="s">
        <v>10486</v>
      </c>
      <c r="C10483" s="5" t="s">
        <v>11</v>
      </c>
      <c r="D10483" s="5" t="s">
        <v>12</v>
      </c>
      <c r="E10483" s="5" t="s">
        <v>13</v>
      </c>
    </row>
    <row r="10484" spans="1:5" x14ac:dyDescent="0.25">
      <c r="A10484" s="5">
        <f>10476</f>
      </c>
      <c r="B10484" s="5" t="s">
        <v>10487</v>
      </c>
      <c r="C10484" s="5" t="s">
        <v>11</v>
      </c>
      <c r="D10484" s="5" t="s">
        <v>12</v>
      </c>
      <c r="E10484" s="5" t="s">
        <v>13</v>
      </c>
    </row>
    <row r="10485" spans="1:5" x14ac:dyDescent="0.25">
      <c r="A10485" s="5">
        <f>10477</f>
      </c>
      <c r="B10485" s="5" t="s">
        <v>10488</v>
      </c>
      <c r="C10485" s="5" t="s">
        <v>11</v>
      </c>
      <c r="D10485" s="5" t="s">
        <v>12</v>
      </c>
      <c r="E10485" s="5" t="s">
        <v>13</v>
      </c>
    </row>
    <row r="10486" spans="1:5" x14ac:dyDescent="0.25">
      <c r="A10486" s="5">
        <f>10478</f>
      </c>
      <c r="B10486" s="5" t="s">
        <v>10489</v>
      </c>
      <c r="C10486" s="5" t="s">
        <v>11</v>
      </c>
      <c r="D10486" s="5" t="s">
        <v>12</v>
      </c>
      <c r="E10486" s="5" t="s">
        <v>13</v>
      </c>
    </row>
    <row r="10487" spans="1:5" x14ac:dyDescent="0.25">
      <c r="A10487" s="5">
        <f>10479</f>
      </c>
      <c r="B10487" s="5" t="s">
        <v>10490</v>
      </c>
      <c r="C10487" s="5" t="s">
        <v>11</v>
      </c>
      <c r="D10487" s="5" t="s">
        <v>12</v>
      </c>
      <c r="E10487" s="5" t="s">
        <v>13</v>
      </c>
    </row>
    <row r="10488" spans="1:5" x14ac:dyDescent="0.25">
      <c r="A10488" s="5">
        <f>10480</f>
      </c>
      <c r="B10488" s="5" t="s">
        <v>10491</v>
      </c>
      <c r="C10488" s="5" t="s">
        <v>11</v>
      </c>
      <c r="D10488" s="5" t="s">
        <v>12</v>
      </c>
      <c r="E10488" s="5" t="s">
        <v>13</v>
      </c>
    </row>
    <row r="10489" spans="1:5" x14ac:dyDescent="0.25">
      <c r="A10489" s="5">
        <f>10481</f>
      </c>
      <c r="B10489" s="5" t="s">
        <v>10492</v>
      </c>
      <c r="C10489" s="5" t="s">
        <v>11</v>
      </c>
      <c r="D10489" s="5" t="s">
        <v>12</v>
      </c>
      <c r="E10489" s="5" t="s">
        <v>13</v>
      </c>
    </row>
    <row r="10490" spans="1:5" x14ac:dyDescent="0.25">
      <c r="A10490" s="5">
        <f>10482</f>
      </c>
      <c r="B10490" s="5" t="s">
        <v>10493</v>
      </c>
      <c r="C10490" s="5" t="s">
        <v>11</v>
      </c>
      <c r="D10490" s="5" t="s">
        <v>12</v>
      </c>
      <c r="E10490" s="5" t="s">
        <v>13</v>
      </c>
    </row>
    <row r="10491" spans="1:5" x14ac:dyDescent="0.25">
      <c r="A10491" s="5">
        <f>10483</f>
      </c>
      <c r="B10491" s="5" t="s">
        <v>10494</v>
      </c>
      <c r="C10491" s="5" t="s">
        <v>11</v>
      </c>
      <c r="D10491" s="5" t="s">
        <v>12</v>
      </c>
      <c r="E10491" s="5" t="s">
        <v>13</v>
      </c>
    </row>
    <row r="10492" spans="1:5" x14ac:dyDescent="0.25">
      <c r="A10492" s="5">
        <f>10484</f>
      </c>
      <c r="B10492" s="5" t="s">
        <v>10495</v>
      </c>
      <c r="C10492" s="5" t="s">
        <v>11</v>
      </c>
      <c r="D10492" s="5" t="s">
        <v>12</v>
      </c>
      <c r="E10492" s="5" t="s">
        <v>13</v>
      </c>
    </row>
    <row r="10493" spans="1:5" x14ac:dyDescent="0.25">
      <c r="A10493" s="5">
        <f>10485</f>
      </c>
      <c r="B10493" s="5" t="s">
        <v>10496</v>
      </c>
      <c r="C10493" s="5" t="s">
        <v>11</v>
      </c>
      <c r="D10493" s="5" t="s">
        <v>12</v>
      </c>
      <c r="E10493" s="5" t="s">
        <v>13</v>
      </c>
    </row>
    <row r="10494" spans="1:5" x14ac:dyDescent="0.25">
      <c r="A10494" s="5">
        <f>10486</f>
      </c>
      <c r="B10494" s="5" t="s">
        <v>10497</v>
      </c>
      <c r="C10494" s="5" t="s">
        <v>11</v>
      </c>
      <c r="D10494" s="5" t="s">
        <v>12</v>
      </c>
      <c r="E10494" s="5" t="s">
        <v>13</v>
      </c>
    </row>
    <row r="10495" spans="1:5" x14ac:dyDescent="0.25">
      <c r="A10495" s="5">
        <f>10487</f>
      </c>
      <c r="B10495" s="5" t="s">
        <v>10498</v>
      </c>
      <c r="C10495" s="5" t="s">
        <v>11</v>
      </c>
      <c r="D10495" s="5" t="s">
        <v>12</v>
      </c>
      <c r="E10495" s="5" t="s">
        <v>13</v>
      </c>
    </row>
    <row r="10496" spans="1:5" x14ac:dyDescent="0.25">
      <c r="A10496" s="5">
        <f>10488</f>
      </c>
      <c r="B10496" s="5" t="s">
        <v>10499</v>
      </c>
      <c r="C10496" s="5" t="s">
        <v>11</v>
      </c>
      <c r="D10496" s="5" t="s">
        <v>12</v>
      </c>
      <c r="E10496" s="5" t="s">
        <v>13</v>
      </c>
    </row>
    <row r="10497" spans="1:5" x14ac:dyDescent="0.25">
      <c r="A10497" s="5">
        <f>10489</f>
      </c>
      <c r="B10497" s="5" t="s">
        <v>10500</v>
      </c>
      <c r="C10497" s="5" t="s">
        <v>11</v>
      </c>
      <c r="D10497" s="5" t="s">
        <v>12</v>
      </c>
      <c r="E10497" s="5" t="s">
        <v>13</v>
      </c>
    </row>
    <row r="10498" spans="1:5" x14ac:dyDescent="0.25">
      <c r="A10498" s="5">
        <f>10490</f>
      </c>
      <c r="B10498" s="5" t="s">
        <v>10501</v>
      </c>
      <c r="C10498" s="5" t="s">
        <v>11</v>
      </c>
      <c r="D10498" s="5" t="s">
        <v>12</v>
      </c>
      <c r="E10498" s="5" t="s">
        <v>13</v>
      </c>
    </row>
    <row r="10499" spans="1:5" x14ac:dyDescent="0.25">
      <c r="A10499" s="5">
        <f>10491</f>
      </c>
      <c r="B10499" s="5" t="s">
        <v>10502</v>
      </c>
      <c r="C10499" s="5" t="s">
        <v>11</v>
      </c>
      <c r="D10499" s="5" t="s">
        <v>12</v>
      </c>
      <c r="E10499" s="5" t="s">
        <v>13</v>
      </c>
    </row>
    <row r="10500" spans="1:5" x14ac:dyDescent="0.25">
      <c r="A10500" s="5">
        <f>10492</f>
      </c>
      <c r="B10500" s="5" t="s">
        <v>10503</v>
      </c>
      <c r="C10500" s="5" t="s">
        <v>11</v>
      </c>
      <c r="D10500" s="5" t="s">
        <v>12</v>
      </c>
      <c r="E10500" s="5" t="s">
        <v>13</v>
      </c>
    </row>
    <row r="10501" spans="1:5" x14ac:dyDescent="0.25">
      <c r="A10501" s="5">
        <f>10493</f>
      </c>
      <c r="B10501" s="5" t="s">
        <v>10504</v>
      </c>
      <c r="C10501" s="5" t="s">
        <v>11</v>
      </c>
      <c r="D10501" s="5" t="s">
        <v>12</v>
      </c>
      <c r="E10501" s="5" t="s">
        <v>13</v>
      </c>
    </row>
    <row r="10502" spans="1:5" x14ac:dyDescent="0.25">
      <c r="A10502" s="5">
        <f>10494</f>
      </c>
      <c r="B10502" s="5" t="s">
        <v>10505</v>
      </c>
      <c r="C10502" s="5" t="s">
        <v>11</v>
      </c>
      <c r="D10502" s="5" t="s">
        <v>12</v>
      </c>
      <c r="E10502" s="5" t="s">
        <v>13</v>
      </c>
    </row>
    <row r="10503" spans="1:5" x14ac:dyDescent="0.25">
      <c r="A10503" s="5">
        <f>10495</f>
      </c>
      <c r="B10503" s="5" t="s">
        <v>10506</v>
      </c>
      <c r="C10503" s="5" t="s">
        <v>11</v>
      </c>
      <c r="D10503" s="5" t="s">
        <v>12</v>
      </c>
      <c r="E10503" s="5" t="s">
        <v>13</v>
      </c>
    </row>
    <row r="10504" spans="1:5" x14ac:dyDescent="0.25">
      <c r="A10504" s="5">
        <f>10496</f>
      </c>
      <c r="B10504" s="5" t="s">
        <v>10507</v>
      </c>
      <c r="C10504" s="5" t="s">
        <v>11</v>
      </c>
      <c r="D10504" s="5" t="s">
        <v>12</v>
      </c>
      <c r="E10504" s="5" t="s">
        <v>13</v>
      </c>
    </row>
    <row r="10505" spans="1:5" x14ac:dyDescent="0.25">
      <c r="A10505" s="5">
        <f>10497</f>
      </c>
      <c r="B10505" s="5" t="s">
        <v>10508</v>
      </c>
      <c r="C10505" s="5" t="s">
        <v>11</v>
      </c>
      <c r="D10505" s="5" t="s">
        <v>12</v>
      </c>
      <c r="E10505" s="5" t="s">
        <v>13</v>
      </c>
    </row>
    <row r="10506" spans="1:5" x14ac:dyDescent="0.25">
      <c r="A10506" s="5">
        <f>10498</f>
      </c>
      <c r="B10506" s="5" t="s">
        <v>10509</v>
      </c>
      <c r="C10506" s="5" t="s">
        <v>11</v>
      </c>
      <c r="D10506" s="5" t="s">
        <v>12</v>
      </c>
      <c r="E10506" s="5" t="s">
        <v>13</v>
      </c>
    </row>
    <row r="10507" spans="1:5" x14ac:dyDescent="0.25">
      <c r="A10507" s="5">
        <f>10499</f>
      </c>
      <c r="B10507" s="5" t="s">
        <v>10510</v>
      </c>
      <c r="C10507" s="5" t="s">
        <v>11</v>
      </c>
      <c r="D10507" s="5" t="s">
        <v>12</v>
      </c>
      <c r="E10507" s="5" t="s">
        <v>13</v>
      </c>
    </row>
    <row r="10508" spans="1:5" x14ac:dyDescent="0.25">
      <c r="A10508" s="5">
        <f>10500</f>
      </c>
      <c r="B10508" s="5" t="s">
        <v>10511</v>
      </c>
      <c r="C10508" s="5" t="s">
        <v>11</v>
      </c>
      <c r="D10508" s="5" t="s">
        <v>12</v>
      </c>
      <c r="E10508" s="5" t="s">
        <v>13</v>
      </c>
    </row>
    <row r="10509" spans="1:5" x14ac:dyDescent="0.25">
      <c r="A10509" s="5">
        <f>10501</f>
      </c>
      <c r="B10509" s="5" t="s">
        <v>10512</v>
      </c>
      <c r="C10509" s="5" t="s">
        <v>11</v>
      </c>
      <c r="D10509" s="5" t="s">
        <v>12</v>
      </c>
      <c r="E10509" s="5" t="s">
        <v>13</v>
      </c>
    </row>
    <row r="10510" spans="1:5" x14ac:dyDescent="0.25">
      <c r="A10510" s="5">
        <f>10502</f>
      </c>
      <c r="B10510" s="5" t="s">
        <v>10513</v>
      </c>
      <c r="C10510" s="5" t="s">
        <v>11</v>
      </c>
      <c r="D10510" s="5" t="s">
        <v>12</v>
      </c>
      <c r="E10510" s="5" t="s">
        <v>13</v>
      </c>
    </row>
    <row r="10511" spans="1:5" x14ac:dyDescent="0.25">
      <c r="A10511" s="5">
        <f>10503</f>
      </c>
      <c r="B10511" s="5" t="s">
        <v>10514</v>
      </c>
      <c r="C10511" s="5" t="s">
        <v>11</v>
      </c>
      <c r="D10511" s="5" t="s">
        <v>12</v>
      </c>
      <c r="E10511" s="5" t="s">
        <v>13</v>
      </c>
    </row>
    <row r="10512" spans="1:5" x14ac:dyDescent="0.25">
      <c r="A10512" s="5">
        <f>10504</f>
      </c>
      <c r="B10512" s="5" t="s">
        <v>10515</v>
      </c>
      <c r="C10512" s="5" t="s">
        <v>11</v>
      </c>
      <c r="D10512" s="5" t="s">
        <v>12</v>
      </c>
      <c r="E10512" s="5" t="s">
        <v>13</v>
      </c>
    </row>
    <row r="10513" spans="1:5" x14ac:dyDescent="0.25">
      <c r="A10513" s="5">
        <f>10505</f>
      </c>
      <c r="B10513" s="5" t="s">
        <v>10516</v>
      </c>
      <c r="C10513" s="5" t="s">
        <v>11</v>
      </c>
      <c r="D10513" s="5" t="s">
        <v>12</v>
      </c>
      <c r="E10513" s="5" t="s">
        <v>13</v>
      </c>
    </row>
    <row r="10514" spans="1:5" x14ac:dyDescent="0.25">
      <c r="A10514" s="5">
        <f>10506</f>
      </c>
      <c r="B10514" s="5" t="s">
        <v>10517</v>
      </c>
      <c r="C10514" s="5" t="s">
        <v>11</v>
      </c>
      <c r="D10514" s="5" t="s">
        <v>12</v>
      </c>
      <c r="E10514" s="5" t="s">
        <v>13</v>
      </c>
    </row>
    <row r="10515" spans="1:5" x14ac:dyDescent="0.25">
      <c r="A10515" s="5">
        <f>10507</f>
      </c>
      <c r="B10515" s="5" t="s">
        <v>10518</v>
      </c>
      <c r="C10515" s="5" t="s">
        <v>11</v>
      </c>
      <c r="D10515" s="5" t="s">
        <v>12</v>
      </c>
      <c r="E10515" s="5" t="s">
        <v>13</v>
      </c>
    </row>
    <row r="10516" spans="1:5" x14ac:dyDescent="0.25">
      <c r="A10516" s="5">
        <f>10508</f>
      </c>
      <c r="B10516" s="5" t="s">
        <v>10519</v>
      </c>
      <c r="C10516" s="5" t="s">
        <v>11</v>
      </c>
      <c r="D10516" s="5" t="s">
        <v>12</v>
      </c>
      <c r="E10516" s="5" t="s">
        <v>13</v>
      </c>
    </row>
    <row r="10517" spans="1:5" x14ac:dyDescent="0.25">
      <c r="A10517" s="5">
        <f>10509</f>
      </c>
      <c r="B10517" s="5" t="s">
        <v>10520</v>
      </c>
      <c r="C10517" s="5" t="s">
        <v>11</v>
      </c>
      <c r="D10517" s="5" t="s">
        <v>12</v>
      </c>
      <c r="E10517" s="5" t="s">
        <v>13</v>
      </c>
    </row>
    <row r="10518" spans="1:5" x14ac:dyDescent="0.25">
      <c r="A10518" s="5">
        <f>10510</f>
      </c>
      <c r="B10518" s="5" t="s">
        <v>10521</v>
      </c>
      <c r="C10518" s="5" t="s">
        <v>11</v>
      </c>
      <c r="D10518" s="5" t="s">
        <v>12</v>
      </c>
      <c r="E10518" s="5" t="s">
        <v>13</v>
      </c>
    </row>
    <row r="10519" spans="1:5" x14ac:dyDescent="0.25">
      <c r="A10519" s="5">
        <f>10511</f>
      </c>
      <c r="B10519" s="5" t="s">
        <v>10522</v>
      </c>
      <c r="C10519" s="5" t="s">
        <v>11</v>
      </c>
      <c r="D10519" s="5" t="s">
        <v>12</v>
      </c>
      <c r="E10519" s="5" t="s">
        <v>13</v>
      </c>
    </row>
    <row r="10520" spans="1:5" x14ac:dyDescent="0.25">
      <c r="A10520" s="5">
        <f>10512</f>
      </c>
      <c r="B10520" s="5" t="s">
        <v>10523</v>
      </c>
      <c r="C10520" s="5" t="s">
        <v>11</v>
      </c>
      <c r="D10520" s="5" t="s">
        <v>12</v>
      </c>
      <c r="E10520" s="5" t="s">
        <v>13</v>
      </c>
    </row>
    <row r="10521" spans="1:5" x14ac:dyDescent="0.25">
      <c r="A10521" s="5">
        <f>10513</f>
      </c>
      <c r="B10521" s="5" t="s">
        <v>10524</v>
      </c>
      <c r="C10521" s="5" t="s">
        <v>11</v>
      </c>
      <c r="D10521" s="5" t="s">
        <v>12</v>
      </c>
      <c r="E10521" s="5" t="s">
        <v>13</v>
      </c>
    </row>
    <row r="10522" spans="1:5" x14ac:dyDescent="0.25">
      <c r="A10522" s="5">
        <f>10514</f>
      </c>
      <c r="B10522" s="5" t="s">
        <v>10525</v>
      </c>
      <c r="C10522" s="5" t="s">
        <v>11</v>
      </c>
      <c r="D10522" s="5" t="s">
        <v>12</v>
      </c>
      <c r="E10522" s="5" t="s">
        <v>13</v>
      </c>
    </row>
    <row r="10523" spans="1:5" x14ac:dyDescent="0.25">
      <c r="A10523" s="5">
        <f>10515</f>
      </c>
      <c r="B10523" s="5" t="s">
        <v>10526</v>
      </c>
      <c r="C10523" s="5" t="s">
        <v>11</v>
      </c>
      <c r="D10523" s="5" t="s">
        <v>12</v>
      </c>
      <c r="E10523" s="5" t="s">
        <v>13</v>
      </c>
    </row>
    <row r="10524" spans="1:5" x14ac:dyDescent="0.25">
      <c r="A10524" s="5">
        <f>10516</f>
      </c>
      <c r="B10524" s="5" t="s">
        <v>10527</v>
      </c>
      <c r="C10524" s="5" t="s">
        <v>11</v>
      </c>
      <c r="D10524" s="5" t="s">
        <v>12</v>
      </c>
      <c r="E10524" s="5" t="s">
        <v>13</v>
      </c>
    </row>
    <row r="10525" spans="1:5" x14ac:dyDescent="0.25">
      <c r="A10525" s="5">
        <f>10517</f>
      </c>
      <c r="B10525" s="5" t="s">
        <v>10528</v>
      </c>
      <c r="C10525" s="5" t="s">
        <v>11</v>
      </c>
      <c r="D10525" s="5" t="s">
        <v>12</v>
      </c>
      <c r="E10525" s="5" t="s">
        <v>13</v>
      </c>
    </row>
    <row r="10526" spans="1:5" x14ac:dyDescent="0.25">
      <c r="A10526" s="5">
        <f>10518</f>
      </c>
      <c r="B10526" s="5" t="s">
        <v>10529</v>
      </c>
      <c r="C10526" s="5" t="s">
        <v>11</v>
      </c>
      <c r="D10526" s="5" t="s">
        <v>12</v>
      </c>
      <c r="E10526" s="5" t="s">
        <v>13</v>
      </c>
    </row>
    <row r="10527" spans="1:5" x14ac:dyDescent="0.25">
      <c r="A10527" s="5">
        <f>10519</f>
      </c>
      <c r="B10527" s="5" t="s">
        <v>10530</v>
      </c>
      <c r="C10527" s="5" t="s">
        <v>11</v>
      </c>
      <c r="D10527" s="5" t="s">
        <v>12</v>
      </c>
      <c r="E10527" s="5" t="s">
        <v>13</v>
      </c>
    </row>
    <row r="10528" spans="1:5" x14ac:dyDescent="0.25">
      <c r="A10528" s="5">
        <f>10520</f>
      </c>
      <c r="B10528" s="5" t="s">
        <v>10531</v>
      </c>
      <c r="C10528" s="5" t="s">
        <v>11</v>
      </c>
      <c r="D10528" s="5" t="s">
        <v>12</v>
      </c>
      <c r="E10528" s="5" t="s">
        <v>13</v>
      </c>
    </row>
    <row r="10529" spans="1:5" x14ac:dyDescent="0.25">
      <c r="A10529" s="5">
        <f>10521</f>
      </c>
      <c r="B10529" s="5" t="s">
        <v>10532</v>
      </c>
      <c r="C10529" s="5" t="s">
        <v>11</v>
      </c>
      <c r="D10529" s="5" t="s">
        <v>12</v>
      </c>
      <c r="E10529" s="5" t="s">
        <v>13</v>
      </c>
    </row>
    <row r="10530" spans="1:5" x14ac:dyDescent="0.25">
      <c r="A10530" s="5">
        <f>10522</f>
      </c>
      <c r="B10530" s="5" t="s">
        <v>10533</v>
      </c>
      <c r="C10530" s="5" t="s">
        <v>11</v>
      </c>
      <c r="D10530" s="5" t="s">
        <v>12</v>
      </c>
      <c r="E10530" s="5" t="s">
        <v>13</v>
      </c>
    </row>
    <row r="10531" spans="1:5" x14ac:dyDescent="0.25">
      <c r="A10531" s="5">
        <f>10523</f>
      </c>
      <c r="B10531" s="5" t="s">
        <v>10534</v>
      </c>
      <c r="C10531" s="5" t="s">
        <v>11</v>
      </c>
      <c r="D10531" s="5" t="s">
        <v>12</v>
      </c>
      <c r="E10531" s="5" t="s">
        <v>13</v>
      </c>
    </row>
    <row r="10532" spans="1:5" x14ac:dyDescent="0.25">
      <c r="A10532" s="5">
        <f>10524</f>
      </c>
      <c r="B10532" s="5" t="s">
        <v>10535</v>
      </c>
      <c r="C10532" s="5" t="s">
        <v>11</v>
      </c>
      <c r="D10532" s="5" t="s">
        <v>12</v>
      </c>
      <c r="E10532" s="5" t="s">
        <v>13</v>
      </c>
    </row>
    <row r="10533" spans="1:5" x14ac:dyDescent="0.25">
      <c r="A10533" s="5">
        <f>10525</f>
      </c>
      <c r="B10533" s="5" t="s">
        <v>10536</v>
      </c>
      <c r="C10533" s="5" t="s">
        <v>11</v>
      </c>
      <c r="D10533" s="5" t="s">
        <v>12</v>
      </c>
      <c r="E10533" s="5" t="s">
        <v>13</v>
      </c>
    </row>
    <row r="10534" spans="1:5" x14ac:dyDescent="0.25">
      <c r="A10534" s="5">
        <f>10526</f>
      </c>
      <c r="B10534" s="5" t="s">
        <v>10537</v>
      </c>
      <c r="C10534" s="5" t="s">
        <v>11</v>
      </c>
      <c r="D10534" s="5" t="s">
        <v>12</v>
      </c>
      <c r="E10534" s="5" t="s">
        <v>13</v>
      </c>
    </row>
    <row r="10535" spans="1:5" x14ac:dyDescent="0.25">
      <c r="A10535" s="5">
        <f>10527</f>
      </c>
      <c r="B10535" s="5" t="s">
        <v>10538</v>
      </c>
      <c r="C10535" s="5" t="s">
        <v>11</v>
      </c>
      <c r="D10535" s="5" t="s">
        <v>12</v>
      </c>
      <c r="E10535" s="5" t="s">
        <v>13</v>
      </c>
    </row>
    <row r="10536" spans="1:5" x14ac:dyDescent="0.25">
      <c r="A10536" s="5">
        <f>10528</f>
      </c>
      <c r="B10536" s="5" t="s">
        <v>10539</v>
      </c>
      <c r="C10536" s="5" t="s">
        <v>11</v>
      </c>
      <c r="D10536" s="5" t="s">
        <v>12</v>
      </c>
      <c r="E10536" s="5" t="s">
        <v>13</v>
      </c>
    </row>
    <row r="10537" spans="1:5" x14ac:dyDescent="0.25">
      <c r="A10537" s="5">
        <f>10529</f>
      </c>
      <c r="B10537" s="5" t="s">
        <v>10540</v>
      </c>
      <c r="C10537" s="5" t="s">
        <v>11</v>
      </c>
      <c r="D10537" s="5" t="s">
        <v>12</v>
      </c>
      <c r="E10537" s="5" t="s">
        <v>13</v>
      </c>
    </row>
    <row r="10538" spans="1:5" x14ac:dyDescent="0.25">
      <c r="A10538" s="5">
        <f>10530</f>
      </c>
      <c r="B10538" s="5" t="s">
        <v>10541</v>
      </c>
      <c r="C10538" s="5" t="s">
        <v>11</v>
      </c>
      <c r="D10538" s="5" t="s">
        <v>12</v>
      </c>
      <c r="E10538" s="5" t="s">
        <v>13</v>
      </c>
    </row>
    <row r="10539" spans="1:5" x14ac:dyDescent="0.25">
      <c r="A10539" s="5">
        <f>10531</f>
      </c>
      <c r="B10539" s="5" t="s">
        <v>10542</v>
      </c>
      <c r="C10539" s="5" t="s">
        <v>11</v>
      </c>
      <c r="D10539" s="5" t="s">
        <v>12</v>
      </c>
      <c r="E10539" s="5" t="s">
        <v>13</v>
      </c>
    </row>
    <row r="10540" spans="1:5" x14ac:dyDescent="0.25">
      <c r="A10540" s="5">
        <f>10532</f>
      </c>
      <c r="B10540" s="5" t="s">
        <v>10543</v>
      </c>
      <c r="C10540" s="5" t="s">
        <v>11</v>
      </c>
      <c r="D10540" s="5" t="s">
        <v>12</v>
      </c>
      <c r="E10540" s="5" t="s">
        <v>13</v>
      </c>
    </row>
    <row r="10541" spans="1:5" x14ac:dyDescent="0.25">
      <c r="A10541" s="5">
        <f>10533</f>
      </c>
      <c r="B10541" s="5" t="s">
        <v>10544</v>
      </c>
      <c r="C10541" s="5" t="s">
        <v>11</v>
      </c>
      <c r="D10541" s="5" t="s">
        <v>12</v>
      </c>
      <c r="E10541" s="5" t="s">
        <v>13</v>
      </c>
    </row>
    <row r="10542" spans="1:5" x14ac:dyDescent="0.25">
      <c r="A10542" s="5">
        <f>10534</f>
      </c>
      <c r="B10542" s="5" t="s">
        <v>10545</v>
      </c>
      <c r="C10542" s="5" t="s">
        <v>11</v>
      </c>
      <c r="D10542" s="5" t="s">
        <v>12</v>
      </c>
      <c r="E10542" s="5" t="s">
        <v>13</v>
      </c>
    </row>
    <row r="10543" spans="1:5" x14ac:dyDescent="0.25">
      <c r="A10543" s="5">
        <f>10535</f>
      </c>
      <c r="B10543" s="5" t="s">
        <v>10546</v>
      </c>
      <c r="C10543" s="5" t="s">
        <v>11</v>
      </c>
      <c r="D10543" s="5" t="s">
        <v>12</v>
      </c>
      <c r="E10543" s="5" t="s">
        <v>13</v>
      </c>
    </row>
    <row r="10544" spans="1:5" x14ac:dyDescent="0.25">
      <c r="A10544" s="5">
        <f>10536</f>
      </c>
      <c r="B10544" s="5" t="s">
        <v>10547</v>
      </c>
      <c r="C10544" s="5" t="s">
        <v>11</v>
      </c>
      <c r="D10544" s="5" t="s">
        <v>12</v>
      </c>
      <c r="E10544" s="5" t="s">
        <v>13</v>
      </c>
    </row>
    <row r="10545" spans="1:5" x14ac:dyDescent="0.25">
      <c r="A10545" s="5">
        <f>10537</f>
      </c>
      <c r="B10545" s="5" t="s">
        <v>10548</v>
      </c>
      <c r="C10545" s="5" t="s">
        <v>11</v>
      </c>
      <c r="D10545" s="5" t="s">
        <v>12</v>
      </c>
      <c r="E10545" s="5" t="s">
        <v>13</v>
      </c>
    </row>
    <row r="10546" spans="1:5" x14ac:dyDescent="0.25">
      <c r="A10546" s="5">
        <f>10538</f>
      </c>
      <c r="B10546" s="5" t="s">
        <v>10549</v>
      </c>
      <c r="C10546" s="5" t="s">
        <v>11</v>
      </c>
      <c r="D10546" s="5" t="s">
        <v>12</v>
      </c>
      <c r="E10546" s="5" t="s">
        <v>13</v>
      </c>
    </row>
    <row r="10547" spans="1:5" x14ac:dyDescent="0.25">
      <c r="A10547" s="5">
        <f>10539</f>
      </c>
      <c r="B10547" s="5" t="s">
        <v>10550</v>
      </c>
      <c r="C10547" s="5" t="s">
        <v>11</v>
      </c>
      <c r="D10547" s="5" t="s">
        <v>12</v>
      </c>
      <c r="E10547" s="5" t="s">
        <v>13</v>
      </c>
    </row>
    <row r="10548" spans="1:5" x14ac:dyDescent="0.25">
      <c r="A10548" s="5">
        <f>10540</f>
      </c>
      <c r="B10548" s="5" t="s">
        <v>10551</v>
      </c>
      <c r="C10548" s="5" t="s">
        <v>11</v>
      </c>
      <c r="D10548" s="5" t="s">
        <v>12</v>
      </c>
      <c r="E10548" s="5" t="s">
        <v>13</v>
      </c>
    </row>
    <row r="10549" spans="1:5" x14ac:dyDescent="0.25">
      <c r="A10549" s="5">
        <f>10541</f>
      </c>
      <c r="B10549" s="5" t="s">
        <v>10552</v>
      </c>
      <c r="C10549" s="5" t="s">
        <v>11</v>
      </c>
      <c r="D10549" s="5" t="s">
        <v>12</v>
      </c>
      <c r="E10549" s="5" t="s">
        <v>13</v>
      </c>
    </row>
    <row r="10550" spans="1:5" x14ac:dyDescent="0.25">
      <c r="A10550" s="5">
        <f>10542</f>
      </c>
      <c r="B10550" s="5" t="s">
        <v>10553</v>
      </c>
      <c r="C10550" s="5" t="s">
        <v>11</v>
      </c>
      <c r="D10550" s="5" t="s">
        <v>12</v>
      </c>
      <c r="E10550" s="5" t="s">
        <v>13</v>
      </c>
    </row>
    <row r="10551" spans="1:5" x14ac:dyDescent="0.25">
      <c r="A10551" s="5">
        <f>10543</f>
      </c>
      <c r="B10551" s="5" t="s">
        <v>10554</v>
      </c>
      <c r="C10551" s="5" t="s">
        <v>11</v>
      </c>
      <c r="D10551" s="5" t="s">
        <v>12</v>
      </c>
      <c r="E10551" s="5" t="s">
        <v>13</v>
      </c>
    </row>
    <row r="10552" spans="1:5" x14ac:dyDescent="0.25">
      <c r="A10552" s="5">
        <f>10544</f>
      </c>
      <c r="B10552" s="5" t="s">
        <v>10555</v>
      </c>
      <c r="C10552" s="5" t="s">
        <v>11</v>
      </c>
      <c r="D10552" s="5" t="s">
        <v>12</v>
      </c>
      <c r="E10552" s="5" t="s">
        <v>13</v>
      </c>
    </row>
    <row r="10553" spans="1:5" x14ac:dyDescent="0.25">
      <c r="A10553" s="5">
        <f>10545</f>
      </c>
      <c r="B10553" s="5" t="s">
        <v>10556</v>
      </c>
      <c r="C10553" s="5" t="s">
        <v>11</v>
      </c>
      <c r="D10553" s="5" t="s">
        <v>12</v>
      </c>
      <c r="E10553" s="5" t="s">
        <v>13</v>
      </c>
    </row>
    <row r="10554" spans="1:5" x14ac:dyDescent="0.25">
      <c r="A10554" s="5">
        <f>10546</f>
      </c>
      <c r="B10554" s="5" t="s">
        <v>10557</v>
      </c>
      <c r="C10554" s="5" t="s">
        <v>11</v>
      </c>
      <c r="D10554" s="5" t="s">
        <v>12</v>
      </c>
      <c r="E10554" s="5" t="s">
        <v>13</v>
      </c>
    </row>
    <row r="10555" spans="1:5" x14ac:dyDescent="0.25">
      <c r="A10555" s="5">
        <f>10547</f>
      </c>
      <c r="B10555" s="5" t="s">
        <v>10558</v>
      </c>
      <c r="C10555" s="5" t="s">
        <v>11</v>
      </c>
      <c r="D10555" s="5" t="s">
        <v>12</v>
      </c>
      <c r="E10555" s="5" t="s">
        <v>13</v>
      </c>
    </row>
    <row r="10556" spans="1:5" x14ac:dyDescent="0.25">
      <c r="A10556" s="5">
        <f>10548</f>
      </c>
      <c r="B10556" s="5" t="s">
        <v>10559</v>
      </c>
      <c r="C10556" s="5" t="s">
        <v>11</v>
      </c>
      <c r="D10556" s="5" t="s">
        <v>12</v>
      </c>
      <c r="E10556" s="5" t="s">
        <v>13</v>
      </c>
    </row>
    <row r="10557" spans="1:5" x14ac:dyDescent="0.25">
      <c r="A10557" s="5">
        <f>10549</f>
      </c>
      <c r="B10557" s="5" t="s">
        <v>10560</v>
      </c>
      <c r="C10557" s="5" t="s">
        <v>11</v>
      </c>
      <c r="D10557" s="5" t="s">
        <v>12</v>
      </c>
      <c r="E10557" s="5" t="s">
        <v>13</v>
      </c>
    </row>
    <row r="10558" spans="1:5" x14ac:dyDescent="0.25">
      <c r="A10558" s="5">
        <f>10550</f>
      </c>
      <c r="B10558" s="5" t="s">
        <v>10561</v>
      </c>
      <c r="C10558" s="5" t="s">
        <v>11</v>
      </c>
      <c r="D10558" s="5" t="s">
        <v>12</v>
      </c>
      <c r="E10558" s="5" t="s">
        <v>13</v>
      </c>
    </row>
    <row r="10559" spans="1:5" x14ac:dyDescent="0.25">
      <c r="A10559" s="5">
        <f>10551</f>
      </c>
      <c r="B10559" s="5" t="s">
        <v>10562</v>
      </c>
      <c r="C10559" s="5" t="s">
        <v>11</v>
      </c>
      <c r="D10559" s="5" t="s">
        <v>12</v>
      </c>
      <c r="E10559" s="5" t="s">
        <v>13</v>
      </c>
    </row>
    <row r="10560" spans="1:5" x14ac:dyDescent="0.25">
      <c r="A10560" s="5">
        <f>10552</f>
      </c>
      <c r="B10560" s="5" t="s">
        <v>10563</v>
      </c>
      <c r="C10560" s="5" t="s">
        <v>11</v>
      </c>
      <c r="D10560" s="5" t="s">
        <v>12</v>
      </c>
      <c r="E10560" s="5" t="s">
        <v>13</v>
      </c>
    </row>
    <row r="10561" spans="1:5" x14ac:dyDescent="0.25">
      <c r="A10561" s="5">
        <f>10553</f>
      </c>
      <c r="B10561" s="5" t="s">
        <v>10564</v>
      </c>
      <c r="C10561" s="5" t="s">
        <v>11</v>
      </c>
      <c r="D10561" s="5" t="s">
        <v>12</v>
      </c>
      <c r="E10561" s="5" t="s">
        <v>13</v>
      </c>
    </row>
    <row r="10562" spans="1:5" x14ac:dyDescent="0.25">
      <c r="A10562" s="5">
        <f>10554</f>
      </c>
      <c r="B10562" s="5" t="s">
        <v>10565</v>
      </c>
      <c r="C10562" s="5" t="s">
        <v>11</v>
      </c>
      <c r="D10562" s="5" t="s">
        <v>12</v>
      </c>
      <c r="E10562" s="5" t="s">
        <v>13</v>
      </c>
    </row>
    <row r="10563" spans="1:5" x14ac:dyDescent="0.25">
      <c r="A10563" s="5">
        <f>10555</f>
      </c>
      <c r="B10563" s="5" t="s">
        <v>10566</v>
      </c>
      <c r="C10563" s="5" t="s">
        <v>11</v>
      </c>
      <c r="D10563" s="5" t="s">
        <v>12</v>
      </c>
      <c r="E10563" s="5" t="s">
        <v>13</v>
      </c>
    </row>
    <row r="10564" spans="1:5" x14ac:dyDescent="0.25">
      <c r="A10564" s="5">
        <f>10556</f>
      </c>
      <c r="B10564" s="5" t="s">
        <v>10567</v>
      </c>
      <c r="C10564" s="5" t="s">
        <v>11</v>
      </c>
      <c r="D10564" s="5" t="s">
        <v>12</v>
      </c>
      <c r="E10564" s="5" t="s">
        <v>13</v>
      </c>
    </row>
    <row r="10565" spans="1:5" x14ac:dyDescent="0.25">
      <c r="A10565" s="5">
        <f>10557</f>
      </c>
      <c r="B10565" s="5" t="s">
        <v>10568</v>
      </c>
      <c r="C10565" s="5" t="s">
        <v>11</v>
      </c>
      <c r="D10565" s="5" t="s">
        <v>12</v>
      </c>
      <c r="E10565" s="5" t="s">
        <v>13</v>
      </c>
    </row>
    <row r="10566" spans="1:5" x14ac:dyDescent="0.25">
      <c r="A10566" s="5">
        <f>10558</f>
      </c>
      <c r="B10566" s="5" t="s">
        <v>10569</v>
      </c>
      <c r="C10566" s="5" t="s">
        <v>11</v>
      </c>
      <c r="D10566" s="5" t="s">
        <v>12</v>
      </c>
      <c r="E10566" s="5" t="s">
        <v>13</v>
      </c>
    </row>
    <row r="10567" spans="1:5" x14ac:dyDescent="0.25">
      <c r="A10567" s="5">
        <f>10559</f>
      </c>
      <c r="B10567" s="5" t="s">
        <v>10570</v>
      </c>
      <c r="C10567" s="5" t="s">
        <v>11</v>
      </c>
      <c r="D10567" s="5" t="s">
        <v>12</v>
      </c>
      <c r="E10567" s="5" t="s">
        <v>13</v>
      </c>
    </row>
    <row r="10568" spans="1:5" x14ac:dyDescent="0.25">
      <c r="A10568" s="5">
        <f>10560</f>
      </c>
      <c r="B10568" s="5" t="s">
        <v>10571</v>
      </c>
      <c r="C10568" s="5" t="s">
        <v>11</v>
      </c>
      <c r="D10568" s="5" t="s">
        <v>12</v>
      </c>
      <c r="E10568" s="5" t="s">
        <v>13</v>
      </c>
    </row>
    <row r="10569" spans="1:5" x14ac:dyDescent="0.25">
      <c r="A10569" s="5">
        <f>10561</f>
      </c>
      <c r="B10569" s="5" t="s">
        <v>10572</v>
      </c>
      <c r="C10569" s="5" t="s">
        <v>11</v>
      </c>
      <c r="D10569" s="5" t="s">
        <v>12</v>
      </c>
      <c r="E10569" s="5" t="s">
        <v>13</v>
      </c>
    </row>
    <row r="10570" spans="1:5" x14ac:dyDescent="0.25">
      <c r="A10570" s="5">
        <f>10562</f>
      </c>
      <c r="B10570" s="5" t="s">
        <v>10573</v>
      </c>
      <c r="C10570" s="5" t="s">
        <v>11</v>
      </c>
      <c r="D10570" s="5" t="s">
        <v>12</v>
      </c>
      <c r="E10570" s="5" t="s">
        <v>13</v>
      </c>
    </row>
    <row r="10571" spans="1:5" x14ac:dyDescent="0.25">
      <c r="A10571" s="5">
        <f>10563</f>
      </c>
      <c r="B10571" s="5" t="s">
        <v>10574</v>
      </c>
      <c r="C10571" s="5" t="s">
        <v>11</v>
      </c>
      <c r="D10571" s="5" t="s">
        <v>12</v>
      </c>
      <c r="E10571" s="5" t="s">
        <v>13</v>
      </c>
    </row>
    <row r="10572" spans="1:5" x14ac:dyDescent="0.25">
      <c r="A10572" s="5">
        <f>10564</f>
      </c>
      <c r="B10572" s="5" t="s">
        <v>10575</v>
      </c>
      <c r="C10572" s="5" t="s">
        <v>11</v>
      </c>
      <c r="D10572" s="5" t="s">
        <v>12</v>
      </c>
      <c r="E10572" s="5" t="s">
        <v>13</v>
      </c>
    </row>
    <row r="10573" spans="1:5" x14ac:dyDescent="0.25">
      <c r="A10573" s="5">
        <f>10565</f>
      </c>
      <c r="B10573" s="5" t="s">
        <v>10576</v>
      </c>
      <c r="C10573" s="5" t="s">
        <v>11</v>
      </c>
      <c r="D10573" s="5" t="s">
        <v>12</v>
      </c>
      <c r="E10573" s="5" t="s">
        <v>13</v>
      </c>
    </row>
    <row r="10574" spans="1:5" x14ac:dyDescent="0.25">
      <c r="A10574" s="5">
        <f>10566</f>
      </c>
      <c r="B10574" s="5" t="s">
        <v>10577</v>
      </c>
      <c r="C10574" s="5" t="s">
        <v>11</v>
      </c>
      <c r="D10574" s="5" t="s">
        <v>12</v>
      </c>
      <c r="E10574" s="5" t="s">
        <v>13</v>
      </c>
    </row>
    <row r="10575" spans="1:5" x14ac:dyDescent="0.25">
      <c r="A10575" s="5">
        <f>10567</f>
      </c>
      <c r="B10575" s="5" t="s">
        <v>10578</v>
      </c>
      <c r="C10575" s="5" t="s">
        <v>11</v>
      </c>
      <c r="D10575" s="5" t="s">
        <v>12</v>
      </c>
      <c r="E10575" s="5" t="s">
        <v>13</v>
      </c>
    </row>
    <row r="10576" spans="1:5" x14ac:dyDescent="0.25">
      <c r="A10576" s="5">
        <f>10568</f>
      </c>
      <c r="B10576" s="5" t="s">
        <v>10579</v>
      </c>
      <c r="C10576" s="5" t="s">
        <v>11</v>
      </c>
      <c r="D10576" s="5" t="s">
        <v>12</v>
      </c>
      <c r="E10576" s="5" t="s">
        <v>13</v>
      </c>
    </row>
    <row r="10577" spans="1:5" x14ac:dyDescent="0.25">
      <c r="A10577" s="5">
        <f>10569</f>
      </c>
      <c r="B10577" s="5" t="s">
        <v>10580</v>
      </c>
      <c r="C10577" s="5" t="s">
        <v>11</v>
      </c>
      <c r="D10577" s="5" t="s">
        <v>12</v>
      </c>
      <c r="E10577" s="5" t="s">
        <v>13</v>
      </c>
    </row>
    <row r="10578" spans="1:5" x14ac:dyDescent="0.25">
      <c r="A10578" s="5">
        <f>10570</f>
      </c>
      <c r="B10578" s="5" t="s">
        <v>10581</v>
      </c>
      <c r="C10578" s="5" t="s">
        <v>11</v>
      </c>
      <c r="D10578" s="5" t="s">
        <v>12</v>
      </c>
      <c r="E10578" s="5" t="s">
        <v>13</v>
      </c>
    </row>
    <row r="10579" spans="1:5" x14ac:dyDescent="0.25">
      <c r="A10579" s="5">
        <f>10571</f>
      </c>
      <c r="B10579" s="5" t="s">
        <v>10582</v>
      </c>
      <c r="C10579" s="5" t="s">
        <v>11</v>
      </c>
      <c r="D10579" s="5" t="s">
        <v>12</v>
      </c>
      <c r="E10579" s="5" t="s">
        <v>13</v>
      </c>
    </row>
    <row r="10580" spans="1:5" x14ac:dyDescent="0.25">
      <c r="A10580" s="5">
        <f>10572</f>
      </c>
      <c r="B10580" s="5" t="s">
        <v>10583</v>
      </c>
      <c r="C10580" s="5" t="s">
        <v>11</v>
      </c>
      <c r="D10580" s="5" t="s">
        <v>12</v>
      </c>
      <c r="E10580" s="5" t="s">
        <v>13</v>
      </c>
    </row>
    <row r="10581" spans="1:5" x14ac:dyDescent="0.25">
      <c r="A10581" s="5">
        <f>10573</f>
      </c>
      <c r="B10581" s="5" t="s">
        <v>10584</v>
      </c>
      <c r="C10581" s="5" t="s">
        <v>11</v>
      </c>
      <c r="D10581" s="5" t="s">
        <v>12</v>
      </c>
      <c r="E10581" s="5" t="s">
        <v>13</v>
      </c>
    </row>
    <row r="10582" spans="1:5" x14ac:dyDescent="0.25">
      <c r="A10582" s="5">
        <f>10574</f>
      </c>
      <c r="B10582" s="5" t="s">
        <v>10585</v>
      </c>
      <c r="C10582" s="5" t="s">
        <v>11</v>
      </c>
      <c r="D10582" s="5" t="s">
        <v>12</v>
      </c>
      <c r="E10582" s="5" t="s">
        <v>13</v>
      </c>
    </row>
    <row r="10583" spans="1:5" x14ac:dyDescent="0.25">
      <c r="A10583" s="5">
        <f>10575</f>
      </c>
      <c r="B10583" s="5" t="s">
        <v>10586</v>
      </c>
      <c r="C10583" s="5" t="s">
        <v>11</v>
      </c>
      <c r="D10583" s="5" t="s">
        <v>12</v>
      </c>
      <c r="E10583" s="5" t="s">
        <v>13</v>
      </c>
    </row>
    <row r="10584" spans="1:5" x14ac:dyDescent="0.25">
      <c r="A10584" s="5">
        <f>10576</f>
      </c>
      <c r="B10584" s="5" t="s">
        <v>10587</v>
      </c>
      <c r="C10584" s="5" t="s">
        <v>11</v>
      </c>
      <c r="D10584" s="5" t="s">
        <v>12</v>
      </c>
      <c r="E10584" s="5" t="s">
        <v>13</v>
      </c>
    </row>
    <row r="10585" spans="1:5" x14ac:dyDescent="0.25">
      <c r="A10585" s="5">
        <f>10577</f>
      </c>
      <c r="B10585" s="5" t="s">
        <v>10588</v>
      </c>
      <c r="C10585" s="5" t="s">
        <v>11</v>
      </c>
      <c r="D10585" s="5" t="s">
        <v>12</v>
      </c>
      <c r="E10585" s="5" t="s">
        <v>13</v>
      </c>
    </row>
    <row r="10586" spans="1:5" x14ac:dyDescent="0.25">
      <c r="A10586" s="5">
        <f>10578</f>
      </c>
      <c r="B10586" s="5" t="s">
        <v>10589</v>
      </c>
      <c r="C10586" s="5" t="s">
        <v>11</v>
      </c>
      <c r="D10586" s="5" t="s">
        <v>12</v>
      </c>
      <c r="E10586" s="5" t="s">
        <v>13</v>
      </c>
    </row>
    <row r="10587" spans="1:5" x14ac:dyDescent="0.25">
      <c r="A10587" s="5">
        <f>10579</f>
      </c>
      <c r="B10587" s="5" t="s">
        <v>10590</v>
      </c>
      <c r="C10587" s="5" t="s">
        <v>11</v>
      </c>
      <c r="D10587" s="5" t="s">
        <v>12</v>
      </c>
      <c r="E10587" s="5" t="s">
        <v>13</v>
      </c>
    </row>
    <row r="10588" spans="1:5" x14ac:dyDescent="0.25">
      <c r="A10588" s="5">
        <f>10580</f>
      </c>
      <c r="B10588" s="5" t="s">
        <v>10591</v>
      </c>
      <c r="C10588" s="5" t="s">
        <v>11</v>
      </c>
      <c r="D10588" s="5" t="s">
        <v>12</v>
      </c>
      <c r="E10588" s="5" t="s">
        <v>13</v>
      </c>
    </row>
    <row r="10589" spans="1:5" x14ac:dyDescent="0.25">
      <c r="A10589" s="5">
        <f>10581</f>
      </c>
      <c r="B10589" s="5" t="s">
        <v>10592</v>
      </c>
      <c r="C10589" s="5" t="s">
        <v>11</v>
      </c>
      <c r="D10589" s="5" t="s">
        <v>12</v>
      </c>
      <c r="E10589" s="5" t="s">
        <v>13</v>
      </c>
    </row>
    <row r="10590" spans="1:5" x14ac:dyDescent="0.25">
      <c r="A10590" s="5">
        <f>10582</f>
      </c>
      <c r="B10590" s="5" t="s">
        <v>10593</v>
      </c>
      <c r="C10590" s="5" t="s">
        <v>11</v>
      </c>
      <c r="D10590" s="5" t="s">
        <v>12</v>
      </c>
      <c r="E10590" s="5" t="s">
        <v>13</v>
      </c>
    </row>
    <row r="10591" spans="1:5" x14ac:dyDescent="0.25">
      <c r="A10591" s="5">
        <f>10583</f>
      </c>
      <c r="B10591" s="5" t="s">
        <v>10594</v>
      </c>
      <c r="C10591" s="5" t="s">
        <v>11</v>
      </c>
      <c r="D10591" s="5" t="s">
        <v>12</v>
      </c>
      <c r="E10591" s="5" t="s">
        <v>13</v>
      </c>
    </row>
    <row r="10592" spans="1:5" x14ac:dyDescent="0.25">
      <c r="A10592" s="5">
        <f>10584</f>
      </c>
      <c r="B10592" s="5" t="s">
        <v>10595</v>
      </c>
      <c r="C10592" s="5" t="s">
        <v>11</v>
      </c>
      <c r="D10592" s="5" t="s">
        <v>12</v>
      </c>
      <c r="E10592" s="5" t="s">
        <v>13</v>
      </c>
    </row>
    <row r="10593" spans="1:5" x14ac:dyDescent="0.25">
      <c r="A10593" s="5">
        <f>10585</f>
      </c>
      <c r="B10593" s="5" t="s">
        <v>10596</v>
      </c>
      <c r="C10593" s="5" t="s">
        <v>11</v>
      </c>
      <c r="D10593" s="5" t="s">
        <v>12</v>
      </c>
      <c r="E10593" s="5" t="s">
        <v>13</v>
      </c>
    </row>
    <row r="10594" spans="1:5" x14ac:dyDescent="0.25">
      <c r="A10594" s="5">
        <f>10586</f>
      </c>
      <c r="B10594" s="5" t="s">
        <v>10597</v>
      </c>
      <c r="C10594" s="5" t="s">
        <v>11</v>
      </c>
      <c r="D10594" s="5" t="s">
        <v>12</v>
      </c>
      <c r="E10594" s="5" t="s">
        <v>13</v>
      </c>
    </row>
    <row r="10595" spans="1:5" x14ac:dyDescent="0.25">
      <c r="A10595" s="5">
        <f>10587</f>
      </c>
      <c r="B10595" s="5" t="s">
        <v>10598</v>
      </c>
      <c r="C10595" s="5" t="s">
        <v>11</v>
      </c>
      <c r="D10595" s="5" t="s">
        <v>12</v>
      </c>
      <c r="E10595" s="5" t="s">
        <v>13</v>
      </c>
    </row>
    <row r="10596" spans="1:5" x14ac:dyDescent="0.25">
      <c r="A10596" s="5">
        <f>10588</f>
      </c>
      <c r="B10596" s="5" t="s">
        <v>10599</v>
      </c>
      <c r="C10596" s="5" t="s">
        <v>11</v>
      </c>
      <c r="D10596" s="5" t="s">
        <v>12</v>
      </c>
      <c r="E10596" s="5" t="s">
        <v>13</v>
      </c>
    </row>
    <row r="10597" spans="1:5" x14ac:dyDescent="0.25">
      <c r="A10597" s="5">
        <f>10589</f>
      </c>
      <c r="B10597" s="5" t="s">
        <v>10600</v>
      </c>
      <c r="C10597" s="5" t="s">
        <v>11</v>
      </c>
      <c r="D10597" s="5" t="s">
        <v>12</v>
      </c>
      <c r="E10597" s="5" t="s">
        <v>13</v>
      </c>
    </row>
    <row r="10598" spans="1:5" x14ac:dyDescent="0.25">
      <c r="A10598" s="5">
        <f>10590</f>
      </c>
      <c r="B10598" s="5" t="s">
        <v>10601</v>
      </c>
      <c r="C10598" s="5" t="s">
        <v>11</v>
      </c>
      <c r="D10598" s="5" t="s">
        <v>12</v>
      </c>
      <c r="E10598" s="5" t="s">
        <v>13</v>
      </c>
    </row>
    <row r="10599" spans="1:5" x14ac:dyDescent="0.25">
      <c r="A10599" s="5">
        <f>10591</f>
      </c>
      <c r="B10599" s="5" t="s">
        <v>10602</v>
      </c>
      <c r="C10599" s="5" t="s">
        <v>11</v>
      </c>
      <c r="D10599" s="5" t="s">
        <v>12</v>
      </c>
      <c r="E10599" s="5" t="s">
        <v>13</v>
      </c>
    </row>
    <row r="10600" spans="1:5" x14ac:dyDescent="0.25">
      <c r="A10600" s="5">
        <f>10592</f>
      </c>
      <c r="B10600" s="5" t="s">
        <v>10603</v>
      </c>
      <c r="C10600" s="5" t="s">
        <v>11</v>
      </c>
      <c r="D10600" s="5" t="s">
        <v>12</v>
      </c>
      <c r="E10600" s="5" t="s">
        <v>13</v>
      </c>
    </row>
    <row r="10601" spans="1:5" x14ac:dyDescent="0.25">
      <c r="A10601" s="5">
        <f>10593</f>
      </c>
      <c r="B10601" s="5" t="s">
        <v>10604</v>
      </c>
      <c r="C10601" s="5" t="s">
        <v>11</v>
      </c>
      <c r="D10601" s="5" t="s">
        <v>12</v>
      </c>
      <c r="E10601" s="5" t="s">
        <v>13</v>
      </c>
    </row>
    <row r="10602" spans="1:5" x14ac:dyDescent="0.25">
      <c r="A10602" s="5">
        <f>10594</f>
      </c>
      <c r="B10602" s="5" t="s">
        <v>10605</v>
      </c>
      <c r="C10602" s="5" t="s">
        <v>11</v>
      </c>
      <c r="D10602" s="5" t="s">
        <v>12</v>
      </c>
      <c r="E10602" s="5" t="s">
        <v>13</v>
      </c>
    </row>
    <row r="10603" spans="1:5" x14ac:dyDescent="0.25">
      <c r="A10603" s="5">
        <f>10595</f>
      </c>
      <c r="B10603" s="5" t="s">
        <v>10606</v>
      </c>
      <c r="C10603" s="5" t="s">
        <v>11</v>
      </c>
      <c r="D10603" s="5" t="s">
        <v>12</v>
      </c>
      <c r="E10603" s="5" t="s">
        <v>13</v>
      </c>
    </row>
    <row r="10604" spans="1:5" x14ac:dyDescent="0.25">
      <c r="A10604" s="5">
        <f>10596</f>
      </c>
      <c r="B10604" s="5" t="s">
        <v>10607</v>
      </c>
      <c r="C10604" s="5" t="s">
        <v>11</v>
      </c>
      <c r="D10604" s="5" t="s">
        <v>12</v>
      </c>
      <c r="E10604" s="5" t="s">
        <v>13</v>
      </c>
    </row>
    <row r="10605" spans="1:5" x14ac:dyDescent="0.25">
      <c r="A10605" s="5">
        <f>10597</f>
      </c>
      <c r="B10605" s="5" t="s">
        <v>10608</v>
      </c>
      <c r="C10605" s="5" t="s">
        <v>11</v>
      </c>
      <c r="D10605" s="5" t="s">
        <v>12</v>
      </c>
      <c r="E10605" s="5" t="s">
        <v>13</v>
      </c>
    </row>
    <row r="10606" spans="1:5" x14ac:dyDescent="0.25">
      <c r="A10606" s="5">
        <f>10598</f>
      </c>
      <c r="B10606" s="5" t="s">
        <v>10609</v>
      </c>
      <c r="C10606" s="5" t="s">
        <v>11</v>
      </c>
      <c r="D10606" s="5" t="s">
        <v>12</v>
      </c>
      <c r="E10606" s="5" t="s">
        <v>13</v>
      </c>
    </row>
    <row r="10607" spans="1:5" x14ac:dyDescent="0.25">
      <c r="A10607" s="5">
        <f>10599</f>
      </c>
      <c r="B10607" s="5" t="s">
        <v>10610</v>
      </c>
      <c r="C10607" s="5" t="s">
        <v>11</v>
      </c>
      <c r="D10607" s="5" t="s">
        <v>12</v>
      </c>
      <c r="E10607" s="5" t="s">
        <v>13</v>
      </c>
    </row>
    <row r="10608" spans="1:5" x14ac:dyDescent="0.25">
      <c r="A10608" s="5">
        <f>10600</f>
      </c>
      <c r="B10608" s="5" t="s">
        <v>10611</v>
      </c>
      <c r="C10608" s="5" t="s">
        <v>11</v>
      </c>
      <c r="D10608" s="5" t="s">
        <v>12</v>
      </c>
      <c r="E10608" s="5" t="s">
        <v>13</v>
      </c>
    </row>
    <row r="10609" spans="1:5" x14ac:dyDescent="0.25">
      <c r="A10609" s="5">
        <f>10601</f>
      </c>
      <c r="B10609" s="5" t="s">
        <v>10612</v>
      </c>
      <c r="C10609" s="5" t="s">
        <v>11</v>
      </c>
      <c r="D10609" s="5" t="s">
        <v>12</v>
      </c>
      <c r="E10609" s="5" t="s">
        <v>13</v>
      </c>
    </row>
    <row r="10610" spans="1:5" x14ac:dyDescent="0.25">
      <c r="A10610" s="5">
        <f>10602</f>
      </c>
      <c r="B10610" s="5" t="s">
        <v>10613</v>
      </c>
      <c r="C10610" s="5" t="s">
        <v>11</v>
      </c>
      <c r="D10610" s="5" t="s">
        <v>12</v>
      </c>
      <c r="E10610" s="5" t="s">
        <v>13</v>
      </c>
    </row>
    <row r="10611" spans="1:5" x14ac:dyDescent="0.25">
      <c r="A10611" s="5">
        <f>10603</f>
      </c>
      <c r="B10611" s="5" t="s">
        <v>10614</v>
      </c>
      <c r="C10611" s="5" t="s">
        <v>11</v>
      </c>
      <c r="D10611" s="5" t="s">
        <v>12</v>
      </c>
      <c r="E10611" s="5" t="s">
        <v>13</v>
      </c>
    </row>
    <row r="10612" spans="1:5" x14ac:dyDescent="0.25">
      <c r="A10612" s="5">
        <f>10604</f>
      </c>
      <c r="B10612" s="5" t="s">
        <v>10615</v>
      </c>
      <c r="C10612" s="5" t="s">
        <v>11</v>
      </c>
      <c r="D10612" s="5" t="s">
        <v>12</v>
      </c>
      <c r="E10612" s="5" t="s">
        <v>13</v>
      </c>
    </row>
    <row r="10613" spans="1:5" x14ac:dyDescent="0.25">
      <c r="A10613" s="5">
        <f>10605</f>
      </c>
      <c r="B10613" s="5" t="s">
        <v>10616</v>
      </c>
      <c r="C10613" s="5" t="s">
        <v>11</v>
      </c>
      <c r="D10613" s="5" t="s">
        <v>12</v>
      </c>
      <c r="E10613" s="5" t="s">
        <v>13</v>
      </c>
    </row>
    <row r="10614" spans="1:5" x14ac:dyDescent="0.25">
      <c r="A10614" s="5">
        <f>10606</f>
      </c>
      <c r="B10614" s="5" t="s">
        <v>10617</v>
      </c>
      <c r="C10614" s="5" t="s">
        <v>11</v>
      </c>
      <c r="D10614" s="5" t="s">
        <v>12</v>
      </c>
      <c r="E10614" s="5" t="s">
        <v>13</v>
      </c>
    </row>
    <row r="10615" spans="1:5" x14ac:dyDescent="0.25">
      <c r="A10615" s="5">
        <f>10607</f>
      </c>
      <c r="B10615" s="5" t="s">
        <v>10618</v>
      </c>
      <c r="C10615" s="5" t="s">
        <v>11</v>
      </c>
      <c r="D10615" s="5" t="s">
        <v>12</v>
      </c>
      <c r="E10615" s="5" t="s">
        <v>13</v>
      </c>
    </row>
    <row r="10616" spans="1:5" x14ac:dyDescent="0.25">
      <c r="A10616" s="5">
        <f>10608</f>
      </c>
      <c r="B10616" s="5" t="s">
        <v>10619</v>
      </c>
      <c r="C10616" s="5" t="s">
        <v>11</v>
      </c>
      <c r="D10616" s="5" t="s">
        <v>12</v>
      </c>
      <c r="E10616" s="5" t="s">
        <v>13</v>
      </c>
    </row>
    <row r="10617" spans="1:5" x14ac:dyDescent="0.25">
      <c r="A10617" s="5">
        <f>10609</f>
      </c>
      <c r="B10617" s="5" t="s">
        <v>10620</v>
      </c>
      <c r="C10617" s="5" t="s">
        <v>11</v>
      </c>
      <c r="D10617" s="5" t="s">
        <v>12</v>
      </c>
      <c r="E10617" s="5" t="s">
        <v>13</v>
      </c>
    </row>
    <row r="10618" spans="1:5" x14ac:dyDescent="0.25">
      <c r="A10618" s="5">
        <f>10610</f>
      </c>
      <c r="B10618" s="5" t="s">
        <v>10621</v>
      </c>
      <c r="C10618" s="5" t="s">
        <v>11</v>
      </c>
      <c r="D10618" s="5" t="s">
        <v>12</v>
      </c>
      <c r="E10618" s="5" t="s">
        <v>13</v>
      </c>
    </row>
    <row r="10619" spans="1:5" x14ac:dyDescent="0.25">
      <c r="A10619" s="5">
        <f>10611</f>
      </c>
      <c r="B10619" s="5" t="s">
        <v>10622</v>
      </c>
      <c r="C10619" s="5" t="s">
        <v>11</v>
      </c>
      <c r="D10619" s="5" t="s">
        <v>12</v>
      </c>
      <c r="E10619" s="5" t="s">
        <v>13</v>
      </c>
    </row>
    <row r="10620" spans="1:5" x14ac:dyDescent="0.25">
      <c r="A10620" s="5">
        <f>10612</f>
      </c>
      <c r="B10620" s="5" t="s">
        <v>10623</v>
      </c>
      <c r="C10620" s="5" t="s">
        <v>11</v>
      </c>
      <c r="D10620" s="5" t="s">
        <v>12</v>
      </c>
      <c r="E10620" s="5" t="s">
        <v>13</v>
      </c>
    </row>
    <row r="10621" spans="1:5" x14ac:dyDescent="0.25">
      <c r="A10621" s="5">
        <f>10613</f>
      </c>
      <c r="B10621" s="5" t="s">
        <v>10624</v>
      </c>
      <c r="C10621" s="5" t="s">
        <v>11</v>
      </c>
      <c r="D10621" s="5" t="s">
        <v>12</v>
      </c>
      <c r="E10621" s="5" t="s">
        <v>13</v>
      </c>
    </row>
    <row r="10622" spans="1:5" x14ac:dyDescent="0.25">
      <c r="A10622" s="5">
        <f>10614</f>
      </c>
      <c r="B10622" s="5" t="s">
        <v>10625</v>
      </c>
      <c r="C10622" s="5" t="s">
        <v>11</v>
      </c>
      <c r="D10622" s="5" t="s">
        <v>12</v>
      </c>
      <c r="E10622" s="5" t="s">
        <v>13</v>
      </c>
    </row>
    <row r="10623" spans="1:5" x14ac:dyDescent="0.25">
      <c r="A10623" s="5">
        <f>10615</f>
      </c>
      <c r="B10623" s="5" t="s">
        <v>10626</v>
      </c>
      <c r="C10623" s="5" t="s">
        <v>11</v>
      </c>
      <c r="D10623" s="5" t="s">
        <v>12</v>
      </c>
      <c r="E10623" s="5" t="s">
        <v>13</v>
      </c>
    </row>
    <row r="10624" spans="1:5" x14ac:dyDescent="0.25">
      <c r="A10624" s="5">
        <f>10616</f>
      </c>
      <c r="B10624" s="5" t="s">
        <v>10627</v>
      </c>
      <c r="C10624" s="5" t="s">
        <v>11</v>
      </c>
      <c r="D10624" s="5" t="s">
        <v>12</v>
      </c>
      <c r="E10624" s="5" t="s">
        <v>13</v>
      </c>
    </row>
    <row r="10625" spans="1:5" x14ac:dyDescent="0.25">
      <c r="A10625" s="5">
        <f>10617</f>
      </c>
      <c r="B10625" s="5" t="s">
        <v>10628</v>
      </c>
      <c r="C10625" s="5" t="s">
        <v>11</v>
      </c>
      <c r="D10625" s="5" t="s">
        <v>12</v>
      </c>
      <c r="E10625" s="5" t="s">
        <v>13</v>
      </c>
    </row>
    <row r="10626" spans="1:5" x14ac:dyDescent="0.25">
      <c r="A10626" s="5">
        <f>10618</f>
      </c>
      <c r="B10626" s="5" t="s">
        <v>10629</v>
      </c>
      <c r="C10626" s="5" t="s">
        <v>11</v>
      </c>
      <c r="D10626" s="5" t="s">
        <v>12</v>
      </c>
      <c r="E10626" s="5" t="s">
        <v>13</v>
      </c>
    </row>
    <row r="10627" spans="1:5" x14ac:dyDescent="0.25">
      <c r="A10627" s="5">
        <f>10619</f>
      </c>
      <c r="B10627" s="5" t="s">
        <v>10630</v>
      </c>
      <c r="C10627" s="5" t="s">
        <v>11</v>
      </c>
      <c r="D10627" s="5" t="s">
        <v>12</v>
      </c>
      <c r="E10627" s="5" t="s">
        <v>13</v>
      </c>
    </row>
    <row r="10628" spans="1:5" x14ac:dyDescent="0.25">
      <c r="A10628" s="5">
        <f>10620</f>
      </c>
      <c r="B10628" s="5" t="s">
        <v>10631</v>
      </c>
      <c r="C10628" s="5" t="s">
        <v>11</v>
      </c>
      <c r="D10628" s="5" t="s">
        <v>12</v>
      </c>
      <c r="E10628" s="5" t="s">
        <v>13</v>
      </c>
    </row>
    <row r="10629" spans="1:5" x14ac:dyDescent="0.25">
      <c r="A10629" s="5">
        <f>10621</f>
      </c>
      <c r="B10629" s="5" t="s">
        <v>10632</v>
      </c>
      <c r="C10629" s="5" t="s">
        <v>11</v>
      </c>
      <c r="D10629" s="5" t="s">
        <v>12</v>
      </c>
      <c r="E10629" s="5" t="s">
        <v>13</v>
      </c>
    </row>
    <row r="10630" spans="1:5" x14ac:dyDescent="0.25">
      <c r="A10630" s="5">
        <f>10622</f>
      </c>
      <c r="B10630" s="5" t="s">
        <v>10633</v>
      </c>
      <c r="C10630" s="5" t="s">
        <v>11</v>
      </c>
      <c r="D10630" s="5" t="s">
        <v>12</v>
      </c>
      <c r="E10630" s="5" t="s">
        <v>13</v>
      </c>
    </row>
    <row r="10631" spans="1:5" x14ac:dyDescent="0.25">
      <c r="A10631" s="5">
        <f>10623</f>
      </c>
      <c r="B10631" s="5" t="s">
        <v>10634</v>
      </c>
      <c r="C10631" s="5" t="s">
        <v>11</v>
      </c>
      <c r="D10631" s="5" t="s">
        <v>12</v>
      </c>
      <c r="E10631" s="5" t="s">
        <v>13</v>
      </c>
    </row>
    <row r="10632" spans="1:5" x14ac:dyDescent="0.25">
      <c r="A10632" s="5">
        <f>10624</f>
      </c>
      <c r="B10632" s="5" t="s">
        <v>10635</v>
      </c>
      <c r="C10632" s="5" t="s">
        <v>11</v>
      </c>
      <c r="D10632" s="5" t="s">
        <v>12</v>
      </c>
      <c r="E10632" s="5" t="s">
        <v>13</v>
      </c>
    </row>
    <row r="10633" spans="1:5" x14ac:dyDescent="0.25">
      <c r="A10633" s="5">
        <f>10625</f>
      </c>
      <c r="B10633" s="5" t="s">
        <v>10636</v>
      </c>
      <c r="C10633" s="5" t="s">
        <v>11</v>
      </c>
      <c r="D10633" s="5" t="s">
        <v>12</v>
      </c>
      <c r="E10633" s="5" t="s">
        <v>13</v>
      </c>
    </row>
    <row r="10634" spans="1:5" x14ac:dyDescent="0.25">
      <c r="A10634" s="5">
        <f>10626</f>
      </c>
      <c r="B10634" s="5" t="s">
        <v>10637</v>
      </c>
      <c r="C10634" s="5" t="s">
        <v>11</v>
      </c>
      <c r="D10634" s="5" t="s">
        <v>12</v>
      </c>
      <c r="E10634" s="5" t="s">
        <v>13</v>
      </c>
    </row>
    <row r="10635" spans="1:5" x14ac:dyDescent="0.25">
      <c r="A10635" s="5">
        <f>10627</f>
      </c>
      <c r="B10635" s="5" t="s">
        <v>10638</v>
      </c>
      <c r="C10635" s="5" t="s">
        <v>11</v>
      </c>
      <c r="D10635" s="5" t="s">
        <v>12</v>
      </c>
      <c r="E10635" s="5" t="s">
        <v>13</v>
      </c>
    </row>
    <row r="10636" spans="1:5" x14ac:dyDescent="0.25">
      <c r="A10636" s="5">
        <f>10628</f>
      </c>
      <c r="B10636" s="5" t="s">
        <v>10639</v>
      </c>
      <c r="C10636" s="5" t="s">
        <v>11</v>
      </c>
      <c r="D10636" s="5" t="s">
        <v>12</v>
      </c>
      <c r="E10636" s="5" t="s">
        <v>13</v>
      </c>
    </row>
    <row r="10637" spans="1:5" x14ac:dyDescent="0.25">
      <c r="A10637" s="5">
        <f>10629</f>
      </c>
      <c r="B10637" s="5" t="s">
        <v>10640</v>
      </c>
      <c r="C10637" s="5" t="s">
        <v>11</v>
      </c>
      <c r="D10637" s="5" t="s">
        <v>12</v>
      </c>
      <c r="E10637" s="5" t="s">
        <v>13</v>
      </c>
    </row>
    <row r="10638" spans="1:5" x14ac:dyDescent="0.25">
      <c r="A10638" s="5">
        <f>10630</f>
      </c>
      <c r="B10638" s="5" t="s">
        <v>10641</v>
      </c>
      <c r="C10638" s="5" t="s">
        <v>11</v>
      </c>
      <c r="D10638" s="5" t="s">
        <v>12</v>
      </c>
      <c r="E10638" s="5" t="s">
        <v>13</v>
      </c>
    </row>
    <row r="10639" spans="1:5" x14ac:dyDescent="0.25">
      <c r="A10639" s="5">
        <f>10631</f>
      </c>
      <c r="B10639" s="5" t="s">
        <v>10642</v>
      </c>
      <c r="C10639" s="5" t="s">
        <v>11</v>
      </c>
      <c r="D10639" s="5" t="s">
        <v>12</v>
      </c>
      <c r="E10639" s="5" t="s">
        <v>13</v>
      </c>
    </row>
    <row r="10640" spans="1:5" x14ac:dyDescent="0.25">
      <c r="A10640" s="5">
        <f>10632</f>
      </c>
      <c r="B10640" s="5" t="s">
        <v>10643</v>
      </c>
      <c r="C10640" s="5" t="s">
        <v>11</v>
      </c>
      <c r="D10640" s="5" t="s">
        <v>12</v>
      </c>
      <c r="E10640" s="5" t="s">
        <v>13</v>
      </c>
    </row>
    <row r="10641" spans="1:5" x14ac:dyDescent="0.25">
      <c r="A10641" s="5">
        <f>10633</f>
      </c>
      <c r="B10641" s="5" t="s">
        <v>10644</v>
      </c>
      <c r="C10641" s="5" t="s">
        <v>11</v>
      </c>
      <c r="D10641" s="5" t="s">
        <v>12</v>
      </c>
      <c r="E10641" s="5" t="s">
        <v>13</v>
      </c>
    </row>
    <row r="10642" spans="1:5" x14ac:dyDescent="0.25">
      <c r="A10642" s="5">
        <f>10634</f>
      </c>
      <c r="B10642" s="5" t="s">
        <v>10645</v>
      </c>
      <c r="C10642" s="5" t="s">
        <v>11</v>
      </c>
      <c r="D10642" s="5" t="s">
        <v>12</v>
      </c>
      <c r="E10642" s="5" t="s">
        <v>13</v>
      </c>
    </row>
    <row r="10643" spans="1:5" x14ac:dyDescent="0.25">
      <c r="A10643" s="5">
        <f>10635</f>
      </c>
      <c r="B10643" s="5" t="s">
        <v>10646</v>
      </c>
      <c r="C10643" s="5" t="s">
        <v>11</v>
      </c>
      <c r="D10643" s="5" t="s">
        <v>12</v>
      </c>
      <c r="E10643" s="5" t="s">
        <v>13</v>
      </c>
    </row>
    <row r="10644" spans="1:5" x14ac:dyDescent="0.25">
      <c r="A10644" s="5">
        <f>10636</f>
      </c>
      <c r="B10644" s="5" t="s">
        <v>10647</v>
      </c>
      <c r="C10644" s="5" t="s">
        <v>11</v>
      </c>
      <c r="D10644" s="5" t="s">
        <v>12</v>
      </c>
      <c r="E10644" s="5" t="s">
        <v>13</v>
      </c>
    </row>
    <row r="10645" spans="1:5" x14ac:dyDescent="0.25">
      <c r="A10645" s="5">
        <f>10637</f>
      </c>
      <c r="B10645" s="5" t="s">
        <v>10648</v>
      </c>
      <c r="C10645" s="5" t="s">
        <v>11</v>
      </c>
      <c r="D10645" s="5" t="s">
        <v>12</v>
      </c>
      <c r="E10645" s="5" t="s">
        <v>13</v>
      </c>
    </row>
    <row r="10646" spans="1:5" x14ac:dyDescent="0.25">
      <c r="A10646" s="5">
        <f>10638</f>
      </c>
      <c r="B10646" s="5" t="s">
        <v>10649</v>
      </c>
      <c r="C10646" s="5" t="s">
        <v>11</v>
      </c>
      <c r="D10646" s="5" t="s">
        <v>12</v>
      </c>
      <c r="E10646" s="5" t="s">
        <v>13</v>
      </c>
    </row>
    <row r="10647" spans="1:5" x14ac:dyDescent="0.25">
      <c r="A10647" s="5">
        <f>10639</f>
      </c>
      <c r="B10647" s="5" t="s">
        <v>10650</v>
      </c>
      <c r="C10647" s="5" t="s">
        <v>11</v>
      </c>
      <c r="D10647" s="5" t="s">
        <v>12</v>
      </c>
      <c r="E10647" s="5" t="s">
        <v>13</v>
      </c>
    </row>
    <row r="10648" spans="1:5" x14ac:dyDescent="0.25">
      <c r="A10648" s="5">
        <f>10640</f>
      </c>
      <c r="B10648" s="5" t="s">
        <v>10651</v>
      </c>
      <c r="C10648" s="5" t="s">
        <v>11</v>
      </c>
      <c r="D10648" s="5" t="s">
        <v>12</v>
      </c>
      <c r="E10648" s="5" t="s">
        <v>13</v>
      </c>
    </row>
    <row r="10649" spans="1:5" x14ac:dyDescent="0.25">
      <c r="A10649" s="5">
        <f>10641</f>
      </c>
      <c r="B10649" s="5" t="s">
        <v>10652</v>
      </c>
      <c r="C10649" s="5" t="s">
        <v>11</v>
      </c>
      <c r="D10649" s="5" t="s">
        <v>12</v>
      </c>
      <c r="E10649" s="5" t="s">
        <v>13</v>
      </c>
    </row>
    <row r="10650" spans="1:5" x14ac:dyDescent="0.25">
      <c r="A10650" s="5">
        <f>10642</f>
      </c>
      <c r="B10650" s="5" t="s">
        <v>10653</v>
      </c>
      <c r="C10650" s="5" t="s">
        <v>11</v>
      </c>
      <c r="D10650" s="5" t="s">
        <v>12</v>
      </c>
      <c r="E10650" s="5" t="s">
        <v>13</v>
      </c>
    </row>
    <row r="10651" spans="1:5" x14ac:dyDescent="0.25">
      <c r="A10651" s="5">
        <f>10643</f>
      </c>
      <c r="B10651" s="5" t="s">
        <v>10654</v>
      </c>
      <c r="C10651" s="5" t="s">
        <v>11</v>
      </c>
      <c r="D10651" s="5" t="s">
        <v>12</v>
      </c>
      <c r="E10651" s="5" t="s">
        <v>13</v>
      </c>
    </row>
    <row r="10652" spans="1:5" x14ac:dyDescent="0.25">
      <c r="A10652" s="5">
        <f>10644</f>
      </c>
      <c r="B10652" s="5" t="s">
        <v>10655</v>
      </c>
      <c r="C10652" s="5" t="s">
        <v>11</v>
      </c>
      <c r="D10652" s="5" t="s">
        <v>12</v>
      </c>
      <c r="E10652" s="5" t="s">
        <v>13</v>
      </c>
    </row>
    <row r="10653" spans="1:5" x14ac:dyDescent="0.25">
      <c r="A10653" s="5">
        <f>10645</f>
      </c>
      <c r="B10653" s="5" t="s">
        <v>10656</v>
      </c>
      <c r="C10653" s="5" t="s">
        <v>11</v>
      </c>
      <c r="D10653" s="5" t="s">
        <v>12</v>
      </c>
      <c r="E10653" s="5" t="s">
        <v>13</v>
      </c>
    </row>
    <row r="10654" spans="1:5" x14ac:dyDescent="0.25">
      <c r="A10654" s="5">
        <f>10646</f>
      </c>
      <c r="B10654" s="5" t="s">
        <v>10657</v>
      </c>
      <c r="C10654" s="5" t="s">
        <v>11</v>
      </c>
      <c r="D10654" s="5" t="s">
        <v>12</v>
      </c>
      <c r="E10654" s="5" t="s">
        <v>13</v>
      </c>
    </row>
    <row r="10655" spans="1:5" x14ac:dyDescent="0.25">
      <c r="A10655" s="5">
        <f>10647</f>
      </c>
      <c r="B10655" s="5" t="s">
        <v>10658</v>
      </c>
      <c r="C10655" s="5" t="s">
        <v>11</v>
      </c>
      <c r="D10655" s="5" t="s">
        <v>12</v>
      </c>
      <c r="E10655" s="5" t="s">
        <v>13</v>
      </c>
    </row>
    <row r="10656" spans="1:5" x14ac:dyDescent="0.25">
      <c r="A10656" s="5">
        <f>10648</f>
      </c>
      <c r="B10656" s="5" t="s">
        <v>10659</v>
      </c>
      <c r="C10656" s="5" t="s">
        <v>11</v>
      </c>
      <c r="D10656" s="5" t="s">
        <v>12</v>
      </c>
      <c r="E10656" s="5" t="s">
        <v>13</v>
      </c>
    </row>
    <row r="10657" spans="1:5" x14ac:dyDescent="0.25">
      <c r="A10657" s="5">
        <f>10649</f>
      </c>
      <c r="B10657" s="5" t="s">
        <v>10660</v>
      </c>
      <c r="C10657" s="5" t="s">
        <v>11</v>
      </c>
      <c r="D10657" s="5" t="s">
        <v>12</v>
      </c>
      <c r="E10657" s="5" t="s">
        <v>13</v>
      </c>
    </row>
    <row r="10658" spans="1:5" x14ac:dyDescent="0.25">
      <c r="A10658" s="5">
        <f>10650</f>
      </c>
      <c r="B10658" s="5" t="s">
        <v>10661</v>
      </c>
      <c r="C10658" s="5" t="s">
        <v>11</v>
      </c>
      <c r="D10658" s="5" t="s">
        <v>12</v>
      </c>
      <c r="E10658" s="5" t="s">
        <v>13</v>
      </c>
    </row>
    <row r="10659" spans="1:5" x14ac:dyDescent="0.25">
      <c r="A10659" s="5">
        <f>10651</f>
      </c>
      <c r="B10659" s="5" t="s">
        <v>10662</v>
      </c>
      <c r="C10659" s="5" t="s">
        <v>11</v>
      </c>
      <c r="D10659" s="5" t="s">
        <v>12</v>
      </c>
      <c r="E10659" s="5" t="s">
        <v>13</v>
      </c>
    </row>
    <row r="10660" spans="1:5" x14ac:dyDescent="0.25">
      <c r="A10660" s="5">
        <f>10652</f>
      </c>
      <c r="B10660" s="5" t="s">
        <v>10663</v>
      </c>
      <c r="C10660" s="5" t="s">
        <v>11</v>
      </c>
      <c r="D10660" s="5" t="s">
        <v>12</v>
      </c>
      <c r="E10660" s="5" t="s">
        <v>13</v>
      </c>
    </row>
    <row r="10661" spans="1:5" x14ac:dyDescent="0.25">
      <c r="A10661" s="5">
        <f>10653</f>
      </c>
      <c r="B10661" s="5" t="s">
        <v>10664</v>
      </c>
      <c r="C10661" s="5" t="s">
        <v>11</v>
      </c>
      <c r="D10661" s="5" t="s">
        <v>12</v>
      </c>
      <c r="E10661" s="5" t="s">
        <v>13</v>
      </c>
    </row>
    <row r="10662" spans="1:5" x14ac:dyDescent="0.25">
      <c r="A10662" s="5">
        <f>10654</f>
      </c>
      <c r="B10662" s="5" t="s">
        <v>10665</v>
      </c>
      <c r="C10662" s="5" t="s">
        <v>11</v>
      </c>
      <c r="D10662" s="5" t="s">
        <v>12</v>
      </c>
      <c r="E10662" s="5" t="s">
        <v>13</v>
      </c>
    </row>
    <row r="10663" spans="1:5" x14ac:dyDescent="0.25">
      <c r="A10663" s="5">
        <f>10655</f>
      </c>
      <c r="B10663" s="5" t="s">
        <v>10666</v>
      </c>
      <c r="C10663" s="5" t="s">
        <v>11</v>
      </c>
      <c r="D10663" s="5" t="s">
        <v>12</v>
      </c>
      <c r="E10663" s="5" t="s">
        <v>13</v>
      </c>
    </row>
    <row r="10664" spans="1:5" x14ac:dyDescent="0.25">
      <c r="A10664" s="5">
        <f>10656</f>
      </c>
      <c r="B10664" s="5" t="s">
        <v>10667</v>
      </c>
      <c r="C10664" s="5" t="s">
        <v>11</v>
      </c>
      <c r="D10664" s="5" t="s">
        <v>12</v>
      </c>
      <c r="E10664" s="5" t="s">
        <v>13</v>
      </c>
    </row>
    <row r="10665" spans="1:5" x14ac:dyDescent="0.25">
      <c r="A10665" s="5">
        <f>10657</f>
      </c>
      <c r="B10665" s="5" t="s">
        <v>10668</v>
      </c>
      <c r="C10665" s="5" t="s">
        <v>11</v>
      </c>
      <c r="D10665" s="5" t="s">
        <v>12</v>
      </c>
      <c r="E10665" s="5" t="s">
        <v>13</v>
      </c>
    </row>
    <row r="10666" spans="1:5" x14ac:dyDescent="0.25">
      <c r="A10666" s="5">
        <f>10658</f>
      </c>
      <c r="B10666" s="5" t="s">
        <v>10669</v>
      </c>
      <c r="C10666" s="5" t="s">
        <v>11</v>
      </c>
      <c r="D10666" s="5" t="s">
        <v>12</v>
      </c>
      <c r="E10666" s="5" t="s">
        <v>13</v>
      </c>
    </row>
    <row r="10667" spans="1:5" x14ac:dyDescent="0.25">
      <c r="A10667" s="5">
        <f>10659</f>
      </c>
      <c r="B10667" s="5" t="s">
        <v>10670</v>
      </c>
      <c r="C10667" s="5" t="s">
        <v>11</v>
      </c>
      <c r="D10667" s="5" t="s">
        <v>12</v>
      </c>
      <c r="E10667" s="5" t="s">
        <v>13</v>
      </c>
    </row>
    <row r="10668" spans="1:5" x14ac:dyDescent="0.25">
      <c r="A10668" s="5">
        <f>10660</f>
      </c>
      <c r="B10668" s="5" t="s">
        <v>10671</v>
      </c>
      <c r="C10668" s="5" t="s">
        <v>11</v>
      </c>
      <c r="D10668" s="5" t="s">
        <v>12</v>
      </c>
      <c r="E10668" s="5" t="s">
        <v>13</v>
      </c>
    </row>
    <row r="10669" spans="1:5" x14ac:dyDescent="0.25">
      <c r="A10669" s="5">
        <f>10661</f>
      </c>
      <c r="B10669" s="5" t="s">
        <v>10672</v>
      </c>
      <c r="C10669" s="5" t="s">
        <v>11</v>
      </c>
      <c r="D10669" s="5" t="s">
        <v>12</v>
      </c>
      <c r="E10669" s="5" t="s">
        <v>13</v>
      </c>
    </row>
    <row r="10670" spans="1:5" x14ac:dyDescent="0.25">
      <c r="A10670" s="5">
        <f>10662</f>
      </c>
      <c r="B10670" s="5" t="s">
        <v>10673</v>
      </c>
      <c r="C10670" s="5" t="s">
        <v>11</v>
      </c>
      <c r="D10670" s="5" t="s">
        <v>12</v>
      </c>
      <c r="E10670" s="5" t="s">
        <v>13</v>
      </c>
    </row>
    <row r="10671" spans="1:5" x14ac:dyDescent="0.25">
      <c r="A10671" s="5">
        <f>10663</f>
      </c>
      <c r="B10671" s="5" t="s">
        <v>10674</v>
      </c>
      <c r="C10671" s="5" t="s">
        <v>11</v>
      </c>
      <c r="D10671" s="5" t="s">
        <v>12</v>
      </c>
      <c r="E10671" s="5" t="s">
        <v>13</v>
      </c>
    </row>
    <row r="10672" spans="1:5" x14ac:dyDescent="0.25">
      <c r="A10672" s="5">
        <f>10664</f>
      </c>
      <c r="B10672" s="5" t="s">
        <v>10675</v>
      </c>
      <c r="C10672" s="5" t="s">
        <v>11</v>
      </c>
      <c r="D10672" s="5" t="s">
        <v>12</v>
      </c>
      <c r="E10672" s="5" t="s">
        <v>13</v>
      </c>
    </row>
    <row r="10673" spans="1:5" x14ac:dyDescent="0.25">
      <c r="A10673" s="5">
        <f>10665</f>
      </c>
      <c r="B10673" s="5" t="s">
        <v>10676</v>
      </c>
      <c r="C10673" s="5" t="s">
        <v>11</v>
      </c>
      <c r="D10673" s="5" t="s">
        <v>12</v>
      </c>
      <c r="E10673" s="5" t="s">
        <v>13</v>
      </c>
    </row>
    <row r="10674" spans="1:5" x14ac:dyDescent="0.25">
      <c r="A10674" s="5">
        <f>10666</f>
      </c>
      <c r="B10674" s="5" t="s">
        <v>10677</v>
      </c>
      <c r="C10674" s="5" t="s">
        <v>11</v>
      </c>
      <c r="D10674" s="5" t="s">
        <v>12</v>
      </c>
      <c r="E10674" s="5" t="s">
        <v>13</v>
      </c>
    </row>
    <row r="10675" spans="1:5" x14ac:dyDescent="0.25">
      <c r="A10675" s="5">
        <f>10667</f>
      </c>
      <c r="B10675" s="5" t="s">
        <v>10678</v>
      </c>
      <c r="C10675" s="5" t="s">
        <v>11</v>
      </c>
      <c r="D10675" s="5" t="s">
        <v>12</v>
      </c>
      <c r="E10675" s="5" t="s">
        <v>13</v>
      </c>
    </row>
    <row r="10676" spans="1:5" x14ac:dyDescent="0.25">
      <c r="A10676" s="5">
        <f>10668</f>
      </c>
      <c r="B10676" s="5" t="s">
        <v>10679</v>
      </c>
      <c r="C10676" s="5" t="s">
        <v>11</v>
      </c>
      <c r="D10676" s="5" t="s">
        <v>12</v>
      </c>
      <c r="E10676" s="5" t="s">
        <v>13</v>
      </c>
    </row>
    <row r="10677" spans="1:5" x14ac:dyDescent="0.25">
      <c r="A10677" s="5">
        <f>10669</f>
      </c>
      <c r="B10677" s="5" t="s">
        <v>10680</v>
      </c>
      <c r="C10677" s="5" t="s">
        <v>11</v>
      </c>
      <c r="D10677" s="5" t="s">
        <v>12</v>
      </c>
      <c r="E10677" s="5" t="s">
        <v>13</v>
      </c>
    </row>
    <row r="10678" spans="1:5" x14ac:dyDescent="0.25">
      <c r="A10678" s="5">
        <f>10670</f>
      </c>
      <c r="B10678" s="5" t="s">
        <v>10681</v>
      </c>
      <c r="C10678" s="5" t="s">
        <v>11</v>
      </c>
      <c r="D10678" s="5" t="s">
        <v>12</v>
      </c>
      <c r="E10678" s="5" t="s">
        <v>13</v>
      </c>
    </row>
    <row r="10679" spans="1:5" x14ac:dyDescent="0.25">
      <c r="A10679" s="5">
        <f>10671</f>
      </c>
      <c r="B10679" s="5" t="s">
        <v>10682</v>
      </c>
      <c r="C10679" s="5" t="s">
        <v>11</v>
      </c>
      <c r="D10679" s="5" t="s">
        <v>12</v>
      </c>
      <c r="E10679" s="5" t="s">
        <v>13</v>
      </c>
    </row>
    <row r="10680" spans="1:5" x14ac:dyDescent="0.25">
      <c r="A10680" s="5">
        <f>10672</f>
      </c>
      <c r="B10680" s="5" t="s">
        <v>10683</v>
      </c>
      <c r="C10680" s="5" t="s">
        <v>11</v>
      </c>
      <c r="D10680" s="5" t="s">
        <v>12</v>
      </c>
      <c r="E10680" s="5" t="s">
        <v>13</v>
      </c>
    </row>
    <row r="10681" spans="1:5" x14ac:dyDescent="0.25">
      <c r="A10681" s="5">
        <f>10673</f>
      </c>
      <c r="B10681" s="5" t="s">
        <v>10684</v>
      </c>
      <c r="C10681" s="5" t="s">
        <v>11</v>
      </c>
      <c r="D10681" s="5" t="s">
        <v>12</v>
      </c>
      <c r="E10681" s="5" t="s">
        <v>13</v>
      </c>
    </row>
    <row r="10682" spans="1:5" x14ac:dyDescent="0.25">
      <c r="A10682" s="5">
        <f>10674</f>
      </c>
      <c r="B10682" s="5" t="s">
        <v>10685</v>
      </c>
      <c r="C10682" s="5" t="s">
        <v>11</v>
      </c>
      <c r="D10682" s="5" t="s">
        <v>12</v>
      </c>
      <c r="E10682" s="5" t="s">
        <v>13</v>
      </c>
    </row>
    <row r="10683" spans="1:5" x14ac:dyDescent="0.25">
      <c r="A10683" s="5">
        <f>10675</f>
      </c>
      <c r="B10683" s="5" t="s">
        <v>10686</v>
      </c>
      <c r="C10683" s="5" t="s">
        <v>11</v>
      </c>
      <c r="D10683" s="5" t="s">
        <v>12</v>
      </c>
      <c r="E10683" s="5" t="s">
        <v>13</v>
      </c>
    </row>
    <row r="10684" spans="1:5" x14ac:dyDescent="0.25">
      <c r="A10684" s="5">
        <f>10676</f>
      </c>
      <c r="B10684" s="5" t="s">
        <v>10687</v>
      </c>
      <c r="C10684" s="5" t="s">
        <v>11</v>
      </c>
      <c r="D10684" s="5" t="s">
        <v>12</v>
      </c>
      <c r="E10684" s="5" t="s">
        <v>13</v>
      </c>
    </row>
    <row r="10685" spans="1:5" x14ac:dyDescent="0.25">
      <c r="A10685" s="5">
        <f>10677</f>
      </c>
      <c r="B10685" s="5" t="s">
        <v>10688</v>
      </c>
      <c r="C10685" s="5" t="s">
        <v>11</v>
      </c>
      <c r="D10685" s="5" t="s">
        <v>12</v>
      </c>
      <c r="E10685" s="5" t="s">
        <v>13</v>
      </c>
    </row>
    <row r="10686" spans="1:5" x14ac:dyDescent="0.25">
      <c r="A10686" s="5">
        <f>10678</f>
      </c>
      <c r="B10686" s="5" t="s">
        <v>10689</v>
      </c>
      <c r="C10686" s="5" t="s">
        <v>11</v>
      </c>
      <c r="D10686" s="5" t="s">
        <v>12</v>
      </c>
      <c r="E10686" s="5" t="s">
        <v>13</v>
      </c>
    </row>
    <row r="10687" spans="1:5" x14ac:dyDescent="0.25">
      <c r="A10687" s="5">
        <f>10679</f>
      </c>
      <c r="B10687" s="5" t="s">
        <v>10690</v>
      </c>
      <c r="C10687" s="5" t="s">
        <v>11</v>
      </c>
      <c r="D10687" s="5" t="s">
        <v>12</v>
      </c>
      <c r="E10687" s="5" t="s">
        <v>13</v>
      </c>
    </row>
    <row r="10688" spans="1:5" x14ac:dyDescent="0.25">
      <c r="A10688" s="5">
        <f>10680</f>
      </c>
      <c r="B10688" s="5" t="s">
        <v>10691</v>
      </c>
      <c r="C10688" s="5" t="s">
        <v>11</v>
      </c>
      <c r="D10688" s="5" t="s">
        <v>12</v>
      </c>
      <c r="E10688" s="5" t="s">
        <v>13</v>
      </c>
    </row>
    <row r="10689" spans="1:5" x14ac:dyDescent="0.25">
      <c r="A10689" s="5">
        <f>10681</f>
      </c>
      <c r="B10689" s="5" t="s">
        <v>10692</v>
      </c>
      <c r="C10689" s="5" t="s">
        <v>11</v>
      </c>
      <c r="D10689" s="5" t="s">
        <v>12</v>
      </c>
      <c r="E10689" s="5" t="s">
        <v>13</v>
      </c>
    </row>
    <row r="10690" spans="1:5" x14ac:dyDescent="0.25">
      <c r="A10690" s="5">
        <f>10682</f>
      </c>
      <c r="B10690" s="5" t="s">
        <v>10693</v>
      </c>
      <c r="C10690" s="5" t="s">
        <v>11</v>
      </c>
      <c r="D10690" s="5" t="s">
        <v>12</v>
      </c>
      <c r="E10690" s="5" t="s">
        <v>13</v>
      </c>
    </row>
    <row r="10691" spans="1:5" x14ac:dyDescent="0.25">
      <c r="A10691" s="5">
        <f>10683</f>
      </c>
      <c r="B10691" s="5" t="s">
        <v>10694</v>
      </c>
      <c r="C10691" s="5" t="s">
        <v>11</v>
      </c>
      <c r="D10691" s="5" t="s">
        <v>12</v>
      </c>
      <c r="E10691" s="5" t="s">
        <v>13</v>
      </c>
    </row>
    <row r="10692" spans="1:5" x14ac:dyDescent="0.25">
      <c r="A10692" s="5">
        <f>10684</f>
      </c>
      <c r="B10692" s="5" t="s">
        <v>10695</v>
      </c>
      <c r="C10692" s="5" t="s">
        <v>11</v>
      </c>
      <c r="D10692" s="5" t="s">
        <v>12</v>
      </c>
      <c r="E10692" s="5" t="s">
        <v>13</v>
      </c>
    </row>
    <row r="10693" spans="1:5" x14ac:dyDescent="0.25">
      <c r="A10693" s="5">
        <f>10685</f>
      </c>
      <c r="B10693" s="5" t="s">
        <v>10696</v>
      </c>
      <c r="C10693" s="5" t="s">
        <v>11</v>
      </c>
      <c r="D10693" s="5" t="s">
        <v>12</v>
      </c>
      <c r="E10693" s="5" t="s">
        <v>13</v>
      </c>
    </row>
    <row r="10694" spans="1:5" x14ac:dyDescent="0.25">
      <c r="A10694" s="5">
        <f>10686</f>
      </c>
      <c r="B10694" s="5" t="s">
        <v>10697</v>
      </c>
      <c r="C10694" s="5" t="s">
        <v>11</v>
      </c>
      <c r="D10694" s="5" t="s">
        <v>12</v>
      </c>
      <c r="E10694" s="5" t="s">
        <v>13</v>
      </c>
    </row>
    <row r="10695" spans="1:5" x14ac:dyDescent="0.25">
      <c r="A10695" s="5">
        <f>10687</f>
      </c>
      <c r="B10695" s="5" t="s">
        <v>10698</v>
      </c>
      <c r="C10695" s="5" t="s">
        <v>11</v>
      </c>
      <c r="D10695" s="5" t="s">
        <v>12</v>
      </c>
      <c r="E10695" s="5" t="s">
        <v>13</v>
      </c>
    </row>
    <row r="10696" spans="1:5" x14ac:dyDescent="0.25">
      <c r="A10696" s="5">
        <f>10688</f>
      </c>
      <c r="B10696" s="5" t="s">
        <v>10699</v>
      </c>
      <c r="C10696" s="5" t="s">
        <v>11</v>
      </c>
      <c r="D10696" s="5" t="s">
        <v>12</v>
      </c>
      <c r="E10696" s="5" t="s">
        <v>13</v>
      </c>
    </row>
    <row r="10697" spans="1:5" x14ac:dyDescent="0.25">
      <c r="A10697" s="5">
        <f>10689</f>
      </c>
      <c r="B10697" s="5" t="s">
        <v>10700</v>
      </c>
      <c r="C10697" s="5" t="s">
        <v>11</v>
      </c>
      <c r="D10697" s="5" t="s">
        <v>12</v>
      </c>
      <c r="E10697" s="5" t="s">
        <v>13</v>
      </c>
    </row>
    <row r="10698" spans="1:5" x14ac:dyDescent="0.25">
      <c r="A10698" s="5">
        <f>10690</f>
      </c>
      <c r="B10698" s="5" t="s">
        <v>10701</v>
      </c>
      <c r="C10698" s="5" t="s">
        <v>11</v>
      </c>
      <c r="D10698" s="5" t="s">
        <v>12</v>
      </c>
      <c r="E10698" s="5" t="s">
        <v>13</v>
      </c>
    </row>
    <row r="10699" spans="1:5" x14ac:dyDescent="0.25">
      <c r="A10699" s="5">
        <f>10691</f>
      </c>
      <c r="B10699" s="5" t="s">
        <v>10702</v>
      </c>
      <c r="C10699" s="5" t="s">
        <v>11</v>
      </c>
      <c r="D10699" s="5" t="s">
        <v>12</v>
      </c>
      <c r="E10699" s="5" t="s">
        <v>13</v>
      </c>
    </row>
    <row r="10700" spans="1:5" x14ac:dyDescent="0.25">
      <c r="A10700" s="5">
        <f>10692</f>
      </c>
      <c r="B10700" s="5" t="s">
        <v>10703</v>
      </c>
      <c r="C10700" s="5" t="s">
        <v>11</v>
      </c>
      <c r="D10700" s="5" t="s">
        <v>12</v>
      </c>
      <c r="E10700" s="5" t="s">
        <v>13</v>
      </c>
    </row>
    <row r="10701" spans="1:5" x14ac:dyDescent="0.25">
      <c r="A10701" s="5">
        <f>10693</f>
      </c>
      <c r="B10701" s="5" t="s">
        <v>10704</v>
      </c>
      <c r="C10701" s="5" t="s">
        <v>11</v>
      </c>
      <c r="D10701" s="5" t="s">
        <v>12</v>
      </c>
      <c r="E10701" s="5" t="s">
        <v>13</v>
      </c>
    </row>
    <row r="10702" spans="1:5" x14ac:dyDescent="0.25">
      <c r="A10702" s="5">
        <f>10694</f>
      </c>
      <c r="B10702" s="5" t="s">
        <v>10705</v>
      </c>
      <c r="C10702" s="5" t="s">
        <v>11</v>
      </c>
      <c r="D10702" s="5" t="s">
        <v>12</v>
      </c>
      <c r="E10702" s="5" t="s">
        <v>13</v>
      </c>
    </row>
    <row r="10703" spans="1:5" x14ac:dyDescent="0.25">
      <c r="A10703" s="5">
        <f>10695</f>
      </c>
      <c r="B10703" s="5" t="s">
        <v>10706</v>
      </c>
      <c r="C10703" s="5" t="s">
        <v>11</v>
      </c>
      <c r="D10703" s="5" t="s">
        <v>12</v>
      </c>
      <c r="E10703" s="5" t="s">
        <v>13</v>
      </c>
    </row>
    <row r="10704" spans="1:5" x14ac:dyDescent="0.25">
      <c r="A10704" s="5">
        <f>10696</f>
      </c>
      <c r="B10704" s="5" t="s">
        <v>10707</v>
      </c>
      <c r="C10704" s="5" t="s">
        <v>11</v>
      </c>
      <c r="D10704" s="5" t="s">
        <v>12</v>
      </c>
      <c r="E10704" s="5" t="s">
        <v>13</v>
      </c>
    </row>
    <row r="10705" spans="1:5" x14ac:dyDescent="0.25">
      <c r="A10705" s="5">
        <f>10697</f>
      </c>
      <c r="B10705" s="5" t="s">
        <v>10708</v>
      </c>
      <c r="C10705" s="5" t="s">
        <v>11</v>
      </c>
      <c r="D10705" s="5" t="s">
        <v>12</v>
      </c>
      <c r="E10705" s="5" t="s">
        <v>13</v>
      </c>
    </row>
    <row r="10706" spans="1:5" x14ac:dyDescent="0.25">
      <c r="A10706" s="5">
        <f>10698</f>
      </c>
      <c r="B10706" s="5" t="s">
        <v>10709</v>
      </c>
      <c r="C10706" s="5" t="s">
        <v>11</v>
      </c>
      <c r="D10706" s="5" t="s">
        <v>12</v>
      </c>
      <c r="E10706" s="5" t="s">
        <v>13</v>
      </c>
    </row>
    <row r="10707" spans="1:5" x14ac:dyDescent="0.25">
      <c r="A10707" s="5">
        <f>10699</f>
      </c>
      <c r="B10707" s="5" t="s">
        <v>10710</v>
      </c>
      <c r="C10707" s="5" t="s">
        <v>11</v>
      </c>
      <c r="D10707" s="5" t="s">
        <v>12</v>
      </c>
      <c r="E10707" s="5" t="s">
        <v>13</v>
      </c>
    </row>
    <row r="10708" spans="1:5" x14ac:dyDescent="0.25">
      <c r="A10708" s="5">
        <f>10700</f>
      </c>
      <c r="B10708" s="5" t="s">
        <v>10711</v>
      </c>
      <c r="C10708" s="5" t="s">
        <v>11</v>
      </c>
      <c r="D10708" s="5" t="s">
        <v>12</v>
      </c>
      <c r="E10708" s="5" t="s">
        <v>13</v>
      </c>
    </row>
    <row r="10709" spans="1:5" x14ac:dyDescent="0.25">
      <c r="A10709" s="5">
        <f>10701</f>
      </c>
      <c r="B10709" s="5" t="s">
        <v>10712</v>
      </c>
      <c r="C10709" s="5" t="s">
        <v>11</v>
      </c>
      <c r="D10709" s="5" t="s">
        <v>12</v>
      </c>
      <c r="E10709" s="5" t="s">
        <v>13</v>
      </c>
    </row>
    <row r="10710" spans="1:5" x14ac:dyDescent="0.25">
      <c r="A10710" s="5">
        <f>10702</f>
      </c>
      <c r="B10710" s="5" t="s">
        <v>10713</v>
      </c>
      <c r="C10710" s="5" t="s">
        <v>11</v>
      </c>
      <c r="D10710" s="5" t="s">
        <v>12</v>
      </c>
      <c r="E10710" s="5" t="s">
        <v>13</v>
      </c>
    </row>
    <row r="10711" spans="1:5" x14ac:dyDescent="0.25">
      <c r="A10711" s="5">
        <f>10703</f>
      </c>
      <c r="B10711" s="5" t="s">
        <v>10714</v>
      </c>
      <c r="C10711" s="5" t="s">
        <v>11</v>
      </c>
      <c r="D10711" s="5" t="s">
        <v>12</v>
      </c>
      <c r="E10711" s="5" t="s">
        <v>13</v>
      </c>
    </row>
    <row r="10712" spans="1:5" x14ac:dyDescent="0.25">
      <c r="A10712" s="5">
        <f>10704</f>
      </c>
      <c r="B10712" s="5" t="s">
        <v>10715</v>
      </c>
      <c r="C10712" s="5" t="s">
        <v>11</v>
      </c>
      <c r="D10712" s="5" t="s">
        <v>12</v>
      </c>
      <c r="E10712" s="5" t="s">
        <v>13</v>
      </c>
    </row>
    <row r="10713" spans="1:5" x14ac:dyDescent="0.25">
      <c r="A10713" s="5">
        <f>10705</f>
      </c>
      <c r="B10713" s="5" t="s">
        <v>10716</v>
      </c>
      <c r="C10713" s="5" t="s">
        <v>11</v>
      </c>
      <c r="D10713" s="5" t="s">
        <v>12</v>
      </c>
      <c r="E10713" s="5" t="s">
        <v>13</v>
      </c>
    </row>
    <row r="10714" spans="1:5" x14ac:dyDescent="0.25">
      <c r="A10714" s="5">
        <f>10706</f>
      </c>
      <c r="B10714" s="5" t="s">
        <v>10717</v>
      </c>
      <c r="C10714" s="5" t="s">
        <v>11</v>
      </c>
      <c r="D10714" s="5" t="s">
        <v>12</v>
      </c>
      <c r="E10714" s="5" t="s">
        <v>13</v>
      </c>
    </row>
    <row r="10715" spans="1:5" x14ac:dyDescent="0.25">
      <c r="A10715" s="5">
        <f>10707</f>
      </c>
      <c r="B10715" s="5" t="s">
        <v>10718</v>
      </c>
      <c r="C10715" s="5" t="s">
        <v>11</v>
      </c>
      <c r="D10715" s="5" t="s">
        <v>12</v>
      </c>
      <c r="E10715" s="5" t="s">
        <v>13</v>
      </c>
    </row>
    <row r="10716" spans="1:5" x14ac:dyDescent="0.25">
      <c r="A10716" s="5">
        <f>10708</f>
      </c>
      <c r="B10716" s="5" t="s">
        <v>10719</v>
      </c>
      <c r="C10716" s="5" t="s">
        <v>11</v>
      </c>
      <c r="D10716" s="5" t="s">
        <v>12</v>
      </c>
      <c r="E10716" s="5" t="s">
        <v>13</v>
      </c>
    </row>
    <row r="10717" spans="1:5" x14ac:dyDescent="0.25">
      <c r="A10717" s="5">
        <f>10709</f>
      </c>
      <c r="B10717" s="5" t="s">
        <v>10720</v>
      </c>
      <c r="C10717" s="5" t="s">
        <v>11</v>
      </c>
      <c r="D10717" s="5" t="s">
        <v>12</v>
      </c>
      <c r="E10717" s="5" t="s">
        <v>13</v>
      </c>
    </row>
    <row r="10718" spans="1:5" x14ac:dyDescent="0.25">
      <c r="A10718" s="5">
        <f>10710</f>
      </c>
      <c r="B10718" s="5" t="s">
        <v>10721</v>
      </c>
      <c r="C10718" s="5" t="s">
        <v>11</v>
      </c>
      <c r="D10718" s="5" t="s">
        <v>12</v>
      </c>
      <c r="E10718" s="5" t="s">
        <v>13</v>
      </c>
    </row>
    <row r="10719" spans="1:5" x14ac:dyDescent="0.25">
      <c r="A10719" s="5">
        <f>10711</f>
      </c>
      <c r="B10719" s="5" t="s">
        <v>10722</v>
      </c>
      <c r="C10719" s="5" t="s">
        <v>11</v>
      </c>
      <c r="D10719" s="5" t="s">
        <v>12</v>
      </c>
      <c r="E10719" s="5" t="s">
        <v>13</v>
      </c>
    </row>
    <row r="10720" spans="1:5" x14ac:dyDescent="0.25">
      <c r="A10720" s="5">
        <f>10712</f>
      </c>
      <c r="B10720" s="5" t="s">
        <v>10723</v>
      </c>
      <c r="C10720" s="5" t="s">
        <v>11</v>
      </c>
      <c r="D10720" s="5" t="s">
        <v>12</v>
      </c>
      <c r="E10720" s="5" t="s">
        <v>13</v>
      </c>
    </row>
    <row r="10721" spans="1:5" x14ac:dyDescent="0.25">
      <c r="A10721" s="5">
        <f>10713</f>
      </c>
      <c r="B10721" s="5" t="s">
        <v>10724</v>
      </c>
      <c r="C10721" s="5" t="s">
        <v>11</v>
      </c>
      <c r="D10721" s="5" t="s">
        <v>12</v>
      </c>
      <c r="E10721" s="5" t="s">
        <v>13</v>
      </c>
    </row>
    <row r="10722" spans="1:5" x14ac:dyDescent="0.25">
      <c r="A10722" s="5">
        <f>10714</f>
      </c>
      <c r="B10722" s="5" t="s">
        <v>10725</v>
      </c>
      <c r="C10722" s="5" t="s">
        <v>11</v>
      </c>
      <c r="D10722" s="5" t="s">
        <v>12</v>
      </c>
      <c r="E10722" s="5" t="s">
        <v>13</v>
      </c>
    </row>
    <row r="10723" spans="1:5" x14ac:dyDescent="0.25">
      <c r="A10723" s="5">
        <f>10715</f>
      </c>
      <c r="B10723" s="5" t="s">
        <v>10726</v>
      </c>
      <c r="C10723" s="5" t="s">
        <v>11</v>
      </c>
      <c r="D10723" s="5" t="s">
        <v>12</v>
      </c>
      <c r="E10723" s="5" t="s">
        <v>13</v>
      </c>
    </row>
    <row r="10724" spans="1:5" x14ac:dyDescent="0.25">
      <c r="A10724" s="5">
        <f>10716</f>
      </c>
      <c r="B10724" s="5" t="s">
        <v>10727</v>
      </c>
      <c r="C10724" s="5" t="s">
        <v>11</v>
      </c>
      <c r="D10724" s="5" t="s">
        <v>12</v>
      </c>
      <c r="E10724" s="5" t="s">
        <v>13</v>
      </c>
    </row>
    <row r="10725" spans="1:5" x14ac:dyDescent="0.25">
      <c r="A10725" s="5">
        <f>10717</f>
      </c>
      <c r="B10725" s="5" t="s">
        <v>10728</v>
      </c>
      <c r="C10725" s="5" t="s">
        <v>11</v>
      </c>
      <c r="D10725" s="5" t="s">
        <v>12</v>
      </c>
      <c r="E10725" s="5" t="s">
        <v>13</v>
      </c>
    </row>
    <row r="10726" spans="1:5" x14ac:dyDescent="0.25">
      <c r="A10726" s="5">
        <f>10718</f>
      </c>
      <c r="B10726" s="5" t="s">
        <v>10729</v>
      </c>
      <c r="C10726" s="5" t="s">
        <v>11</v>
      </c>
      <c r="D10726" s="5" t="s">
        <v>12</v>
      </c>
      <c r="E10726" s="5" t="s">
        <v>13</v>
      </c>
    </row>
    <row r="10727" spans="1:5" x14ac:dyDescent="0.25">
      <c r="A10727" s="5">
        <f>10719</f>
      </c>
      <c r="B10727" s="5" t="s">
        <v>10730</v>
      </c>
      <c r="C10727" s="5" t="s">
        <v>11</v>
      </c>
      <c r="D10727" s="5" t="s">
        <v>12</v>
      </c>
      <c r="E10727" s="5" t="s">
        <v>13</v>
      </c>
    </row>
    <row r="10728" spans="1:5" x14ac:dyDescent="0.25">
      <c r="A10728" s="5">
        <f>10720</f>
      </c>
      <c r="B10728" s="5" t="s">
        <v>10731</v>
      </c>
      <c r="C10728" s="5" t="s">
        <v>11</v>
      </c>
      <c r="D10728" s="5" t="s">
        <v>12</v>
      </c>
      <c r="E10728" s="5" t="s">
        <v>13</v>
      </c>
    </row>
    <row r="10729" spans="1:5" x14ac:dyDescent="0.25">
      <c r="A10729" s="5">
        <f>10721</f>
      </c>
      <c r="B10729" s="5" t="s">
        <v>10732</v>
      </c>
      <c r="C10729" s="5" t="s">
        <v>11</v>
      </c>
      <c r="D10729" s="5" t="s">
        <v>12</v>
      </c>
      <c r="E10729" s="5" t="s">
        <v>13</v>
      </c>
    </row>
    <row r="10730" spans="1:5" x14ac:dyDescent="0.25">
      <c r="A10730" s="5">
        <f>10722</f>
      </c>
      <c r="B10730" s="5" t="s">
        <v>10733</v>
      </c>
      <c r="C10730" s="5" t="s">
        <v>11</v>
      </c>
      <c r="D10730" s="5" t="s">
        <v>12</v>
      </c>
      <c r="E10730" s="5" t="s">
        <v>13</v>
      </c>
    </row>
    <row r="10731" spans="1:5" x14ac:dyDescent="0.25">
      <c r="A10731" s="5">
        <f>10723</f>
      </c>
      <c r="B10731" s="5" t="s">
        <v>10734</v>
      </c>
      <c r="C10731" s="5" t="s">
        <v>11</v>
      </c>
      <c r="D10731" s="5" t="s">
        <v>12</v>
      </c>
      <c r="E10731" s="5" t="s">
        <v>13</v>
      </c>
    </row>
    <row r="10732" spans="1:5" x14ac:dyDescent="0.25">
      <c r="A10732" s="5">
        <f>10724</f>
      </c>
      <c r="B10732" s="5" t="s">
        <v>10735</v>
      </c>
      <c r="C10732" s="5" t="s">
        <v>11</v>
      </c>
      <c r="D10732" s="5" t="s">
        <v>12</v>
      </c>
      <c r="E10732" s="5" t="s">
        <v>13</v>
      </c>
    </row>
    <row r="10733" spans="1:5" x14ac:dyDescent="0.25">
      <c r="A10733" s="5">
        <f>10725</f>
      </c>
      <c r="B10733" s="5" t="s">
        <v>10736</v>
      </c>
      <c r="C10733" s="5" t="s">
        <v>11</v>
      </c>
      <c r="D10733" s="5" t="s">
        <v>12</v>
      </c>
      <c r="E10733" s="5" t="s">
        <v>13</v>
      </c>
    </row>
    <row r="10734" spans="1:5" x14ac:dyDescent="0.25">
      <c r="A10734" s="5">
        <f>10726</f>
      </c>
      <c r="B10734" s="5" t="s">
        <v>10737</v>
      </c>
      <c r="C10734" s="5" t="s">
        <v>11</v>
      </c>
      <c r="D10734" s="5" t="s">
        <v>12</v>
      </c>
      <c r="E10734" s="5" t="s">
        <v>13</v>
      </c>
    </row>
    <row r="10735" spans="1:5" x14ac:dyDescent="0.25">
      <c r="A10735" s="5">
        <f>10727</f>
      </c>
      <c r="B10735" s="5" t="s">
        <v>10738</v>
      </c>
      <c r="C10735" s="5" t="s">
        <v>11</v>
      </c>
      <c r="D10735" s="5" t="s">
        <v>12</v>
      </c>
      <c r="E10735" s="5" t="s">
        <v>13</v>
      </c>
    </row>
    <row r="10736" spans="1:5" x14ac:dyDescent="0.25">
      <c r="A10736" s="5">
        <f>10728</f>
      </c>
      <c r="B10736" s="5" t="s">
        <v>10739</v>
      </c>
      <c r="C10736" s="5" t="s">
        <v>11</v>
      </c>
      <c r="D10736" s="5" t="s">
        <v>12</v>
      </c>
      <c r="E10736" s="5" t="s">
        <v>13</v>
      </c>
    </row>
    <row r="10737" spans="1:5" x14ac:dyDescent="0.25">
      <c r="A10737" s="5">
        <f>10729</f>
      </c>
      <c r="B10737" s="5" t="s">
        <v>10740</v>
      </c>
      <c r="C10737" s="5" t="s">
        <v>11</v>
      </c>
      <c r="D10737" s="5" t="s">
        <v>12</v>
      </c>
      <c r="E10737" s="5" t="s">
        <v>13</v>
      </c>
    </row>
    <row r="10738" spans="1:5" x14ac:dyDescent="0.25">
      <c r="A10738" s="5">
        <f>10730</f>
      </c>
      <c r="B10738" s="5" t="s">
        <v>10741</v>
      </c>
      <c r="C10738" s="5" t="s">
        <v>11</v>
      </c>
      <c r="D10738" s="5" t="s">
        <v>12</v>
      </c>
      <c r="E10738" s="5" t="s">
        <v>13</v>
      </c>
    </row>
    <row r="10739" spans="1:5" x14ac:dyDescent="0.25">
      <c r="A10739" s="5">
        <f>10731</f>
      </c>
      <c r="B10739" s="5" t="s">
        <v>10742</v>
      </c>
      <c r="C10739" s="5" t="s">
        <v>11</v>
      </c>
      <c r="D10739" s="5" t="s">
        <v>12</v>
      </c>
      <c r="E10739" s="5" t="s">
        <v>13</v>
      </c>
    </row>
    <row r="10740" spans="1:5" x14ac:dyDescent="0.25">
      <c r="A10740" s="5">
        <f>10732</f>
      </c>
      <c r="B10740" s="5" t="s">
        <v>10743</v>
      </c>
      <c r="C10740" s="5" t="s">
        <v>11</v>
      </c>
      <c r="D10740" s="5" t="s">
        <v>12</v>
      </c>
      <c r="E10740" s="5" t="s">
        <v>13</v>
      </c>
    </row>
    <row r="10741" spans="1:5" x14ac:dyDescent="0.25">
      <c r="A10741" s="5">
        <f>10733</f>
      </c>
      <c r="B10741" s="5" t="s">
        <v>10744</v>
      </c>
      <c r="C10741" s="5" t="s">
        <v>11</v>
      </c>
      <c r="D10741" s="5" t="s">
        <v>12</v>
      </c>
      <c r="E10741" s="5" t="s">
        <v>13</v>
      </c>
    </row>
    <row r="10742" spans="1:5" x14ac:dyDescent="0.25">
      <c r="A10742" s="5">
        <f>10734</f>
      </c>
      <c r="B10742" s="5" t="s">
        <v>10745</v>
      </c>
      <c r="C10742" s="5" t="s">
        <v>11</v>
      </c>
      <c r="D10742" s="5" t="s">
        <v>12</v>
      </c>
      <c r="E10742" s="5" t="s">
        <v>13</v>
      </c>
    </row>
    <row r="10743" spans="1:5" x14ac:dyDescent="0.25">
      <c r="A10743" s="5">
        <f>10735</f>
      </c>
      <c r="B10743" s="5" t="s">
        <v>10746</v>
      </c>
      <c r="C10743" s="5" t="s">
        <v>11</v>
      </c>
      <c r="D10743" s="5" t="s">
        <v>12</v>
      </c>
      <c r="E10743" s="5" t="s">
        <v>13</v>
      </c>
    </row>
    <row r="10744" spans="1:5" x14ac:dyDescent="0.25">
      <c r="A10744" s="5">
        <f>10736</f>
      </c>
      <c r="B10744" s="5" t="s">
        <v>10747</v>
      </c>
      <c r="C10744" s="5" t="s">
        <v>11</v>
      </c>
      <c r="D10744" s="5" t="s">
        <v>12</v>
      </c>
      <c r="E10744" s="5" t="s">
        <v>13</v>
      </c>
    </row>
    <row r="10745" spans="1:5" x14ac:dyDescent="0.25">
      <c r="A10745" s="5">
        <f>10737</f>
      </c>
      <c r="B10745" s="5" t="s">
        <v>10748</v>
      </c>
      <c r="C10745" s="5" t="s">
        <v>11</v>
      </c>
      <c r="D10745" s="5" t="s">
        <v>12</v>
      </c>
      <c r="E10745" s="5" t="s">
        <v>13</v>
      </c>
    </row>
    <row r="10746" spans="1:5" x14ac:dyDescent="0.25">
      <c r="A10746" s="5">
        <f>10738</f>
      </c>
      <c r="B10746" s="5" t="s">
        <v>10749</v>
      </c>
      <c r="C10746" s="5" t="s">
        <v>11</v>
      </c>
      <c r="D10746" s="5" t="s">
        <v>12</v>
      </c>
      <c r="E10746" s="5" t="s">
        <v>13</v>
      </c>
    </row>
    <row r="10747" spans="1:5" x14ac:dyDescent="0.25">
      <c r="A10747" s="5">
        <f>10739</f>
      </c>
      <c r="B10747" s="5" t="s">
        <v>10750</v>
      </c>
      <c r="C10747" s="5" t="s">
        <v>11</v>
      </c>
      <c r="D10747" s="5" t="s">
        <v>12</v>
      </c>
      <c r="E10747" s="5" t="s">
        <v>13</v>
      </c>
    </row>
    <row r="10748" spans="1:5" x14ac:dyDescent="0.25">
      <c r="A10748" s="5">
        <f>10740</f>
      </c>
      <c r="B10748" s="5" t="s">
        <v>10751</v>
      </c>
      <c r="C10748" s="5" t="s">
        <v>11</v>
      </c>
      <c r="D10748" s="5" t="s">
        <v>12</v>
      </c>
      <c r="E10748" s="5" t="s">
        <v>13</v>
      </c>
    </row>
    <row r="10749" spans="1:5" x14ac:dyDescent="0.25">
      <c r="A10749" s="5">
        <f>10741</f>
      </c>
      <c r="B10749" s="5" t="s">
        <v>10752</v>
      </c>
      <c r="C10749" s="5" t="s">
        <v>11</v>
      </c>
      <c r="D10749" s="5" t="s">
        <v>12</v>
      </c>
      <c r="E10749" s="5" t="s">
        <v>13</v>
      </c>
    </row>
    <row r="10750" spans="1:5" x14ac:dyDescent="0.25">
      <c r="A10750" s="5">
        <f>10742</f>
      </c>
      <c r="B10750" s="5" t="s">
        <v>10753</v>
      </c>
      <c r="C10750" s="5" t="s">
        <v>11</v>
      </c>
      <c r="D10750" s="5" t="s">
        <v>12</v>
      </c>
      <c r="E10750" s="5" t="s">
        <v>13</v>
      </c>
    </row>
    <row r="10751" spans="1:5" x14ac:dyDescent="0.25">
      <c r="A10751" s="5">
        <f>10743</f>
      </c>
      <c r="B10751" s="5" t="s">
        <v>10754</v>
      </c>
      <c r="C10751" s="5" t="s">
        <v>11</v>
      </c>
      <c r="D10751" s="5" t="s">
        <v>12</v>
      </c>
      <c r="E10751" s="5" t="s">
        <v>13</v>
      </c>
    </row>
    <row r="10752" spans="1:5" x14ac:dyDescent="0.25">
      <c r="A10752" s="5">
        <f>10744</f>
      </c>
      <c r="B10752" s="5" t="s">
        <v>10755</v>
      </c>
      <c r="C10752" s="5" t="s">
        <v>11</v>
      </c>
      <c r="D10752" s="5" t="s">
        <v>12</v>
      </c>
      <c r="E10752" s="5" t="s">
        <v>13</v>
      </c>
    </row>
    <row r="10753" spans="1:5" x14ac:dyDescent="0.25">
      <c r="A10753" s="5">
        <f>10745</f>
      </c>
      <c r="B10753" s="5" t="s">
        <v>10756</v>
      </c>
      <c r="C10753" s="5" t="s">
        <v>11</v>
      </c>
      <c r="D10753" s="5" t="s">
        <v>12</v>
      </c>
      <c r="E10753" s="5" t="s">
        <v>13</v>
      </c>
    </row>
    <row r="10754" spans="1:5" x14ac:dyDescent="0.25">
      <c r="A10754" s="5">
        <f>10746</f>
      </c>
      <c r="B10754" s="5" t="s">
        <v>10757</v>
      </c>
      <c r="C10754" s="5" t="s">
        <v>11</v>
      </c>
      <c r="D10754" s="5" t="s">
        <v>12</v>
      </c>
      <c r="E10754" s="5" t="s">
        <v>13</v>
      </c>
    </row>
    <row r="10755" spans="1:5" x14ac:dyDescent="0.25">
      <c r="A10755" s="5">
        <f>10747</f>
      </c>
      <c r="B10755" s="5" t="s">
        <v>10758</v>
      </c>
      <c r="C10755" s="5" t="s">
        <v>11</v>
      </c>
      <c r="D10755" s="5" t="s">
        <v>12</v>
      </c>
      <c r="E10755" s="5" t="s">
        <v>13</v>
      </c>
    </row>
    <row r="10756" spans="1:5" x14ac:dyDescent="0.25">
      <c r="A10756" s="5">
        <f>10748</f>
      </c>
      <c r="B10756" s="5" t="s">
        <v>10759</v>
      </c>
      <c r="C10756" s="5" t="s">
        <v>11</v>
      </c>
      <c r="D10756" s="5" t="s">
        <v>12</v>
      </c>
      <c r="E10756" s="5" t="s">
        <v>13</v>
      </c>
    </row>
    <row r="10757" spans="1:5" x14ac:dyDescent="0.25">
      <c r="A10757" s="5">
        <f>10749</f>
      </c>
      <c r="B10757" s="5" t="s">
        <v>10760</v>
      </c>
      <c r="C10757" s="5" t="s">
        <v>11</v>
      </c>
      <c r="D10757" s="5" t="s">
        <v>12</v>
      </c>
      <c r="E10757" s="5" t="s">
        <v>13</v>
      </c>
    </row>
    <row r="10758" spans="1:5" x14ac:dyDescent="0.25">
      <c r="A10758" s="5">
        <f>10750</f>
      </c>
      <c r="B10758" s="5" t="s">
        <v>10761</v>
      </c>
      <c r="C10758" s="5" t="s">
        <v>11</v>
      </c>
      <c r="D10758" s="5" t="s">
        <v>12</v>
      </c>
      <c r="E10758" s="5" t="s">
        <v>13</v>
      </c>
    </row>
    <row r="10759" spans="1:5" x14ac:dyDescent="0.25">
      <c r="A10759" s="5">
        <f>10751</f>
      </c>
      <c r="B10759" s="5" t="s">
        <v>10762</v>
      </c>
      <c r="C10759" s="5" t="s">
        <v>11</v>
      </c>
      <c r="D10759" s="5" t="s">
        <v>12</v>
      </c>
      <c r="E10759" s="5" t="s">
        <v>13</v>
      </c>
    </row>
    <row r="10760" spans="1:5" x14ac:dyDescent="0.25">
      <c r="A10760" s="5">
        <f>10752</f>
      </c>
      <c r="B10760" s="5" t="s">
        <v>10763</v>
      </c>
      <c r="C10760" s="5" t="s">
        <v>11</v>
      </c>
      <c r="D10760" s="5" t="s">
        <v>12</v>
      </c>
      <c r="E10760" s="5" t="s">
        <v>13</v>
      </c>
    </row>
    <row r="10761" spans="1:5" x14ac:dyDescent="0.25">
      <c r="A10761" s="5">
        <f>10753</f>
      </c>
      <c r="B10761" s="5" t="s">
        <v>10764</v>
      </c>
      <c r="C10761" s="5" t="s">
        <v>11</v>
      </c>
      <c r="D10761" s="5" t="s">
        <v>12</v>
      </c>
      <c r="E10761" s="5" t="s">
        <v>13</v>
      </c>
    </row>
    <row r="10762" spans="1:5" x14ac:dyDescent="0.25">
      <c r="A10762" s="5">
        <f>10754</f>
      </c>
      <c r="B10762" s="5" t="s">
        <v>10765</v>
      </c>
      <c r="C10762" s="5" t="s">
        <v>11</v>
      </c>
      <c r="D10762" s="5" t="s">
        <v>12</v>
      </c>
      <c r="E10762" s="5" t="s">
        <v>13</v>
      </c>
    </row>
    <row r="10763" spans="1:5" x14ac:dyDescent="0.25">
      <c r="A10763" s="5">
        <f>10755</f>
      </c>
      <c r="B10763" s="5" t="s">
        <v>10766</v>
      </c>
      <c r="C10763" s="5" t="s">
        <v>11</v>
      </c>
      <c r="D10763" s="5" t="s">
        <v>12</v>
      </c>
      <c r="E10763" s="5" t="s">
        <v>13</v>
      </c>
    </row>
    <row r="10764" spans="1:5" x14ac:dyDescent="0.25">
      <c r="A10764" s="5">
        <f>10756</f>
      </c>
      <c r="B10764" s="5" t="s">
        <v>10767</v>
      </c>
      <c r="C10764" s="5" t="s">
        <v>11</v>
      </c>
      <c r="D10764" s="5" t="s">
        <v>12</v>
      </c>
      <c r="E10764" s="5" t="s">
        <v>13</v>
      </c>
    </row>
    <row r="10765" spans="1:5" x14ac:dyDescent="0.25">
      <c r="A10765" s="5">
        <f>10757</f>
      </c>
      <c r="B10765" s="5" t="s">
        <v>10768</v>
      </c>
      <c r="C10765" s="5" t="s">
        <v>11</v>
      </c>
      <c r="D10765" s="5" t="s">
        <v>12</v>
      </c>
      <c r="E10765" s="5" t="s">
        <v>13</v>
      </c>
    </row>
    <row r="10766" spans="1:5" x14ac:dyDescent="0.25">
      <c r="A10766" s="5">
        <f>10758</f>
      </c>
      <c r="B10766" s="5" t="s">
        <v>10769</v>
      </c>
      <c r="C10766" s="5" t="s">
        <v>11</v>
      </c>
      <c r="D10766" s="5" t="s">
        <v>12</v>
      </c>
      <c r="E10766" s="5" t="s">
        <v>13</v>
      </c>
    </row>
    <row r="10767" spans="1:5" x14ac:dyDescent="0.25">
      <c r="A10767" s="5">
        <f>10759</f>
      </c>
      <c r="B10767" s="5" t="s">
        <v>10770</v>
      </c>
      <c r="C10767" s="5" t="s">
        <v>11</v>
      </c>
      <c r="D10767" s="5" t="s">
        <v>12</v>
      </c>
      <c r="E10767" s="5" t="s">
        <v>13</v>
      </c>
    </row>
    <row r="10768" spans="1:5" x14ac:dyDescent="0.25">
      <c r="A10768" s="5">
        <f>10760</f>
      </c>
      <c r="B10768" s="5" t="s">
        <v>10771</v>
      </c>
      <c r="C10768" s="5" t="s">
        <v>11</v>
      </c>
      <c r="D10768" s="5" t="s">
        <v>12</v>
      </c>
      <c r="E10768" s="5" t="s">
        <v>13</v>
      </c>
    </row>
    <row r="10769" spans="1:5" x14ac:dyDescent="0.25">
      <c r="A10769" s="5">
        <f>10761</f>
      </c>
      <c r="B10769" s="5" t="s">
        <v>10772</v>
      </c>
      <c r="C10769" s="5" t="s">
        <v>11</v>
      </c>
      <c r="D10769" s="5" t="s">
        <v>12</v>
      </c>
      <c r="E10769" s="5" t="s">
        <v>13</v>
      </c>
    </row>
    <row r="10770" spans="1:5" x14ac:dyDescent="0.25">
      <c r="A10770" s="5">
        <f>10762</f>
      </c>
      <c r="B10770" s="5" t="s">
        <v>10773</v>
      </c>
      <c r="C10770" s="5" t="s">
        <v>11</v>
      </c>
      <c r="D10770" s="5" t="s">
        <v>12</v>
      </c>
      <c r="E10770" s="5" t="s">
        <v>13</v>
      </c>
    </row>
    <row r="10771" spans="1:5" x14ac:dyDescent="0.25">
      <c r="A10771" s="5">
        <f>10763</f>
      </c>
      <c r="B10771" s="5" t="s">
        <v>10774</v>
      </c>
      <c r="C10771" s="5" t="s">
        <v>11</v>
      </c>
      <c r="D10771" s="5" t="s">
        <v>12</v>
      </c>
      <c r="E10771" s="5" t="s">
        <v>13</v>
      </c>
    </row>
    <row r="10772" spans="1:5" x14ac:dyDescent="0.25">
      <c r="A10772" s="5">
        <f>10764</f>
      </c>
      <c r="B10772" s="5" t="s">
        <v>10775</v>
      </c>
      <c r="C10772" s="5" t="s">
        <v>11</v>
      </c>
      <c r="D10772" s="5" t="s">
        <v>12</v>
      </c>
      <c r="E10772" s="5" t="s">
        <v>13</v>
      </c>
    </row>
    <row r="10773" spans="1:5" x14ac:dyDescent="0.25">
      <c r="A10773" s="5">
        <f>10765</f>
      </c>
      <c r="B10773" s="5" t="s">
        <v>10776</v>
      </c>
      <c r="C10773" s="5" t="s">
        <v>11</v>
      </c>
      <c r="D10773" s="5" t="s">
        <v>12</v>
      </c>
      <c r="E10773" s="5" t="s">
        <v>13</v>
      </c>
    </row>
    <row r="10774" spans="1:5" x14ac:dyDescent="0.25">
      <c r="A10774" s="5">
        <f>10766</f>
      </c>
      <c r="B10774" s="5" t="s">
        <v>10777</v>
      </c>
      <c r="C10774" s="5" t="s">
        <v>11</v>
      </c>
      <c r="D10774" s="5" t="s">
        <v>12</v>
      </c>
      <c r="E10774" s="5" t="s">
        <v>13</v>
      </c>
    </row>
    <row r="10775" spans="1:5" x14ac:dyDescent="0.25">
      <c r="A10775" s="5">
        <f>10767</f>
      </c>
      <c r="B10775" s="5" t="s">
        <v>10778</v>
      </c>
      <c r="C10775" s="5" t="s">
        <v>11</v>
      </c>
      <c r="D10775" s="5" t="s">
        <v>12</v>
      </c>
      <c r="E10775" s="5" t="s">
        <v>13</v>
      </c>
    </row>
    <row r="10776" spans="1:5" x14ac:dyDescent="0.25">
      <c r="A10776" s="5">
        <f>10768</f>
      </c>
      <c r="B10776" s="5" t="s">
        <v>10779</v>
      </c>
      <c r="C10776" s="5" t="s">
        <v>11</v>
      </c>
      <c r="D10776" s="5" t="s">
        <v>12</v>
      </c>
      <c r="E10776" s="5" t="s">
        <v>13</v>
      </c>
    </row>
    <row r="10777" spans="1:5" x14ac:dyDescent="0.25">
      <c r="A10777" s="5">
        <f>10769</f>
      </c>
      <c r="B10777" s="5" t="s">
        <v>10780</v>
      </c>
      <c r="C10777" s="5" t="s">
        <v>11</v>
      </c>
      <c r="D10777" s="5" t="s">
        <v>12</v>
      </c>
      <c r="E10777" s="5" t="s">
        <v>13</v>
      </c>
    </row>
    <row r="10778" spans="1:5" x14ac:dyDescent="0.25">
      <c r="A10778" s="5">
        <f>10770</f>
      </c>
      <c r="B10778" s="5" t="s">
        <v>10781</v>
      </c>
      <c r="C10778" s="5" t="s">
        <v>11</v>
      </c>
      <c r="D10778" s="5" t="s">
        <v>12</v>
      </c>
      <c r="E10778" s="5" t="s">
        <v>13</v>
      </c>
    </row>
    <row r="10779" spans="1:5" x14ac:dyDescent="0.25">
      <c r="A10779" s="5">
        <f>10771</f>
      </c>
      <c r="B10779" s="5" t="s">
        <v>10782</v>
      </c>
      <c r="C10779" s="5" t="s">
        <v>11</v>
      </c>
      <c r="D10779" s="5" t="s">
        <v>12</v>
      </c>
      <c r="E10779" s="5" t="s">
        <v>13</v>
      </c>
    </row>
    <row r="10780" spans="1:5" x14ac:dyDescent="0.25">
      <c r="A10780" s="5">
        <f>10772</f>
      </c>
      <c r="B10780" s="5" t="s">
        <v>10783</v>
      </c>
      <c r="C10780" s="5" t="s">
        <v>11</v>
      </c>
      <c r="D10780" s="5" t="s">
        <v>12</v>
      </c>
      <c r="E10780" s="5" t="s">
        <v>13</v>
      </c>
    </row>
    <row r="10781" spans="1:5" x14ac:dyDescent="0.25">
      <c r="A10781" s="5">
        <f>10773</f>
      </c>
      <c r="B10781" s="5" t="s">
        <v>10784</v>
      </c>
      <c r="C10781" s="5" t="s">
        <v>11</v>
      </c>
      <c r="D10781" s="5" t="s">
        <v>12</v>
      </c>
      <c r="E10781" s="5" t="s">
        <v>13</v>
      </c>
    </row>
    <row r="10782" spans="1:5" x14ac:dyDescent="0.25">
      <c r="A10782" s="5">
        <f>10774</f>
      </c>
      <c r="B10782" s="5" t="s">
        <v>10785</v>
      </c>
      <c r="C10782" s="5" t="s">
        <v>11</v>
      </c>
      <c r="D10782" s="5" t="s">
        <v>12</v>
      </c>
      <c r="E10782" s="5" t="s">
        <v>13</v>
      </c>
    </row>
    <row r="10783" spans="1:5" x14ac:dyDescent="0.25">
      <c r="A10783" s="5">
        <f>10775</f>
      </c>
      <c r="B10783" s="5" t="s">
        <v>10786</v>
      </c>
      <c r="C10783" s="5" t="s">
        <v>11</v>
      </c>
      <c r="D10783" s="5" t="s">
        <v>12</v>
      </c>
      <c r="E10783" s="5" t="s">
        <v>13</v>
      </c>
    </row>
    <row r="10784" spans="1:5" x14ac:dyDescent="0.25">
      <c r="A10784" s="5">
        <f>10776</f>
      </c>
      <c r="B10784" s="5" t="s">
        <v>10787</v>
      </c>
      <c r="C10784" s="5" t="s">
        <v>11</v>
      </c>
      <c r="D10784" s="5" t="s">
        <v>12</v>
      </c>
      <c r="E10784" s="5" t="s">
        <v>13</v>
      </c>
    </row>
    <row r="10785" spans="1:5" x14ac:dyDescent="0.25">
      <c r="A10785" s="5">
        <f>10777</f>
      </c>
      <c r="B10785" s="5" t="s">
        <v>10788</v>
      </c>
      <c r="C10785" s="5" t="s">
        <v>11</v>
      </c>
      <c r="D10785" s="5" t="s">
        <v>12</v>
      </c>
      <c r="E10785" s="5" t="s">
        <v>13</v>
      </c>
    </row>
    <row r="10786" spans="1:5" x14ac:dyDescent="0.25">
      <c r="A10786" s="5">
        <f>10778</f>
      </c>
      <c r="B10786" s="5" t="s">
        <v>10789</v>
      </c>
      <c r="C10786" s="5" t="s">
        <v>11</v>
      </c>
      <c r="D10786" s="5" t="s">
        <v>12</v>
      </c>
      <c r="E10786" s="5" t="s">
        <v>13</v>
      </c>
    </row>
    <row r="10787" spans="1:5" x14ac:dyDescent="0.25">
      <c r="A10787" s="5">
        <f>10779</f>
      </c>
      <c r="B10787" s="5" t="s">
        <v>10790</v>
      </c>
      <c r="C10787" s="5" t="s">
        <v>11</v>
      </c>
      <c r="D10787" s="5" t="s">
        <v>12</v>
      </c>
      <c r="E10787" s="5" t="s">
        <v>13</v>
      </c>
    </row>
    <row r="10788" spans="1:5" x14ac:dyDescent="0.25">
      <c r="A10788" s="5">
        <f>10780</f>
      </c>
      <c r="B10788" s="5" t="s">
        <v>10791</v>
      </c>
      <c r="C10788" s="5" t="s">
        <v>11</v>
      </c>
      <c r="D10788" s="5" t="s">
        <v>12</v>
      </c>
      <c r="E10788" s="5" t="s">
        <v>13</v>
      </c>
    </row>
    <row r="10789" spans="1:5" x14ac:dyDescent="0.25">
      <c r="A10789" s="5">
        <f>10781</f>
      </c>
      <c r="B10789" s="5" t="s">
        <v>10792</v>
      </c>
      <c r="C10789" s="5" t="s">
        <v>11</v>
      </c>
      <c r="D10789" s="5" t="s">
        <v>12</v>
      </c>
      <c r="E10789" s="5" t="s">
        <v>13</v>
      </c>
    </row>
    <row r="10790" spans="1:5" x14ac:dyDescent="0.25">
      <c r="A10790" s="5">
        <f>10782</f>
      </c>
      <c r="B10790" s="5" t="s">
        <v>10793</v>
      </c>
      <c r="C10790" s="5" t="s">
        <v>11</v>
      </c>
      <c r="D10790" s="5" t="s">
        <v>12</v>
      </c>
      <c r="E10790" s="5" t="s">
        <v>13</v>
      </c>
    </row>
    <row r="10791" spans="1:5" x14ac:dyDescent="0.25">
      <c r="A10791" s="5">
        <f>10783</f>
      </c>
      <c r="B10791" s="5" t="s">
        <v>10794</v>
      </c>
      <c r="C10791" s="5" t="s">
        <v>11</v>
      </c>
      <c r="D10791" s="5" t="s">
        <v>12</v>
      </c>
      <c r="E10791" s="5" t="s">
        <v>13</v>
      </c>
    </row>
    <row r="10792" spans="1:5" x14ac:dyDescent="0.25">
      <c r="A10792" s="5">
        <f>10784</f>
      </c>
      <c r="B10792" s="5" t="s">
        <v>10795</v>
      </c>
      <c r="C10792" s="5" t="s">
        <v>11</v>
      </c>
      <c r="D10792" s="5" t="s">
        <v>12</v>
      </c>
      <c r="E10792" s="5" t="s">
        <v>13</v>
      </c>
    </row>
    <row r="10793" spans="1:5" x14ac:dyDescent="0.25">
      <c r="A10793" s="5">
        <f>10785</f>
      </c>
      <c r="B10793" s="5" t="s">
        <v>10796</v>
      </c>
      <c r="C10793" s="5" t="s">
        <v>11</v>
      </c>
      <c r="D10793" s="5" t="s">
        <v>12</v>
      </c>
      <c r="E10793" s="5" t="s">
        <v>13</v>
      </c>
    </row>
    <row r="10794" spans="1:5" x14ac:dyDescent="0.25">
      <c r="A10794" s="5">
        <f>10786</f>
      </c>
      <c r="B10794" s="5" t="s">
        <v>10797</v>
      </c>
      <c r="C10794" s="5" t="s">
        <v>11</v>
      </c>
      <c r="D10794" s="5" t="s">
        <v>12</v>
      </c>
      <c r="E10794" s="5" t="s">
        <v>13</v>
      </c>
    </row>
    <row r="10795" spans="1:5" x14ac:dyDescent="0.25">
      <c r="A10795" s="5">
        <f>10787</f>
      </c>
      <c r="B10795" s="5" t="s">
        <v>10798</v>
      </c>
      <c r="C10795" s="5" t="s">
        <v>11</v>
      </c>
      <c r="D10795" s="5" t="s">
        <v>12</v>
      </c>
      <c r="E10795" s="5" t="s">
        <v>13</v>
      </c>
    </row>
    <row r="10796" spans="1:5" x14ac:dyDescent="0.25">
      <c r="A10796" s="5">
        <f>10788</f>
      </c>
      <c r="B10796" s="5" t="s">
        <v>10799</v>
      </c>
      <c r="C10796" s="5" t="s">
        <v>11</v>
      </c>
      <c r="D10796" s="5" t="s">
        <v>12</v>
      </c>
      <c r="E10796" s="5" t="s">
        <v>13</v>
      </c>
    </row>
    <row r="10797" spans="1:5" x14ac:dyDescent="0.25">
      <c r="A10797" s="5">
        <f>10789</f>
      </c>
      <c r="B10797" s="5" t="s">
        <v>10800</v>
      </c>
      <c r="C10797" s="5" t="s">
        <v>11</v>
      </c>
      <c r="D10797" s="5" t="s">
        <v>12</v>
      </c>
      <c r="E10797" s="5" t="s">
        <v>13</v>
      </c>
    </row>
    <row r="10798" spans="1:5" x14ac:dyDescent="0.25">
      <c r="A10798" s="5">
        <f>10790</f>
      </c>
      <c r="B10798" s="5" t="s">
        <v>10801</v>
      </c>
      <c r="C10798" s="5" t="s">
        <v>11</v>
      </c>
      <c r="D10798" s="5" t="s">
        <v>12</v>
      </c>
      <c r="E10798" s="5" t="s">
        <v>13</v>
      </c>
    </row>
    <row r="10799" spans="1:5" x14ac:dyDescent="0.25">
      <c r="A10799" s="5">
        <f>10791</f>
      </c>
      <c r="B10799" s="5" t="s">
        <v>10802</v>
      </c>
      <c r="C10799" s="5" t="s">
        <v>11</v>
      </c>
      <c r="D10799" s="5" t="s">
        <v>12</v>
      </c>
      <c r="E10799" s="5" t="s">
        <v>13</v>
      </c>
    </row>
    <row r="10800" spans="1:5" x14ac:dyDescent="0.25">
      <c r="A10800" s="5">
        <f>10792</f>
      </c>
      <c r="B10800" s="5" t="s">
        <v>10803</v>
      </c>
      <c r="C10800" s="5" t="s">
        <v>11</v>
      </c>
      <c r="D10800" s="5" t="s">
        <v>12</v>
      </c>
      <c r="E10800" s="5" t="s">
        <v>13</v>
      </c>
    </row>
    <row r="10801" spans="1:5" x14ac:dyDescent="0.25">
      <c r="A10801" s="5">
        <f>10793</f>
      </c>
      <c r="B10801" s="5" t="s">
        <v>10804</v>
      </c>
      <c r="C10801" s="5" t="s">
        <v>11</v>
      </c>
      <c r="D10801" s="5" t="s">
        <v>12</v>
      </c>
      <c r="E10801" s="5" t="s">
        <v>13</v>
      </c>
    </row>
    <row r="10802" spans="1:5" x14ac:dyDescent="0.25">
      <c r="A10802" s="5">
        <f>10794</f>
      </c>
      <c r="B10802" s="5" t="s">
        <v>10805</v>
      </c>
      <c r="C10802" s="5" t="s">
        <v>11</v>
      </c>
      <c r="D10802" s="5" t="s">
        <v>12</v>
      </c>
      <c r="E10802" s="5" t="s">
        <v>13</v>
      </c>
    </row>
    <row r="10803" spans="1:5" x14ac:dyDescent="0.25">
      <c r="A10803" s="5">
        <f>10795</f>
      </c>
      <c r="B10803" s="5" t="s">
        <v>10806</v>
      </c>
      <c r="C10803" s="5" t="s">
        <v>11</v>
      </c>
      <c r="D10803" s="5" t="s">
        <v>12</v>
      </c>
      <c r="E10803" s="5" t="s">
        <v>13</v>
      </c>
    </row>
    <row r="10804" spans="1:5" x14ac:dyDescent="0.25">
      <c r="A10804" s="5">
        <f>10796</f>
      </c>
      <c r="B10804" s="5" t="s">
        <v>10807</v>
      </c>
      <c r="C10804" s="5" t="s">
        <v>11</v>
      </c>
      <c r="D10804" s="5" t="s">
        <v>12</v>
      </c>
      <c r="E10804" s="5" t="s">
        <v>13</v>
      </c>
    </row>
    <row r="10805" spans="1:5" x14ac:dyDescent="0.25">
      <c r="A10805" s="5">
        <f>10797</f>
      </c>
      <c r="B10805" s="5" t="s">
        <v>10808</v>
      </c>
      <c r="C10805" s="5" t="s">
        <v>11</v>
      </c>
      <c r="D10805" s="5" t="s">
        <v>12</v>
      </c>
      <c r="E10805" s="5" t="s">
        <v>13</v>
      </c>
    </row>
    <row r="10806" spans="1:5" x14ac:dyDescent="0.25">
      <c r="A10806" s="5">
        <f>10798</f>
      </c>
      <c r="B10806" s="5" t="s">
        <v>10809</v>
      </c>
      <c r="C10806" s="5" t="s">
        <v>11</v>
      </c>
      <c r="D10806" s="5" t="s">
        <v>12</v>
      </c>
      <c r="E10806" s="5" t="s">
        <v>13</v>
      </c>
    </row>
    <row r="10807" spans="1:5" x14ac:dyDescent="0.25">
      <c r="A10807" s="5">
        <f>10799</f>
      </c>
      <c r="B10807" s="5" t="s">
        <v>10810</v>
      </c>
      <c r="C10807" s="5" t="s">
        <v>11</v>
      </c>
      <c r="D10807" s="5" t="s">
        <v>12</v>
      </c>
      <c r="E10807" s="5" t="s">
        <v>13</v>
      </c>
    </row>
    <row r="10808" spans="1:5" x14ac:dyDescent="0.25">
      <c r="A10808" s="5">
        <f>10800</f>
      </c>
      <c r="B10808" s="5" t="s">
        <v>10811</v>
      </c>
      <c r="C10808" s="5" t="s">
        <v>11</v>
      </c>
      <c r="D10808" s="5" t="s">
        <v>12</v>
      </c>
      <c r="E10808" s="5" t="s">
        <v>13</v>
      </c>
    </row>
    <row r="10809" spans="1:5" x14ac:dyDescent="0.25">
      <c r="A10809" s="5">
        <f>10801</f>
      </c>
      <c r="B10809" s="5" t="s">
        <v>10812</v>
      </c>
      <c r="C10809" s="5" t="s">
        <v>11</v>
      </c>
      <c r="D10809" s="5" t="s">
        <v>12</v>
      </c>
      <c r="E10809" s="5" t="s">
        <v>13</v>
      </c>
    </row>
    <row r="10810" spans="1:5" x14ac:dyDescent="0.25">
      <c r="A10810" s="5">
        <f>10802</f>
      </c>
      <c r="B10810" s="5" t="s">
        <v>10813</v>
      </c>
      <c r="C10810" s="5" t="s">
        <v>11</v>
      </c>
      <c r="D10810" s="5" t="s">
        <v>12</v>
      </c>
      <c r="E10810" s="5" t="s">
        <v>13</v>
      </c>
    </row>
    <row r="10811" spans="1:5" x14ac:dyDescent="0.25">
      <c r="A10811" s="5">
        <f>10803</f>
      </c>
      <c r="B10811" s="5" t="s">
        <v>10814</v>
      </c>
      <c r="C10811" s="5" t="s">
        <v>11</v>
      </c>
      <c r="D10811" s="5" t="s">
        <v>12</v>
      </c>
      <c r="E10811" s="5" t="s">
        <v>13</v>
      </c>
    </row>
    <row r="10812" spans="1:5" x14ac:dyDescent="0.25">
      <c r="A10812" s="5">
        <f>10804</f>
      </c>
      <c r="B10812" s="5" t="s">
        <v>10815</v>
      </c>
      <c r="C10812" s="5" t="s">
        <v>11</v>
      </c>
      <c r="D10812" s="5" t="s">
        <v>12</v>
      </c>
      <c r="E10812" s="5" t="s">
        <v>13</v>
      </c>
    </row>
    <row r="10813" spans="1:5" x14ac:dyDescent="0.25">
      <c r="A10813" s="5">
        <f>10805</f>
      </c>
      <c r="B10813" s="5" t="s">
        <v>10816</v>
      </c>
      <c r="C10813" s="5" t="s">
        <v>11</v>
      </c>
      <c r="D10813" s="5" t="s">
        <v>12</v>
      </c>
      <c r="E10813" s="5" t="s">
        <v>13</v>
      </c>
    </row>
    <row r="10814" spans="1:5" x14ac:dyDescent="0.25">
      <c r="A10814" s="5">
        <f>10806</f>
      </c>
      <c r="B10814" s="5" t="s">
        <v>10817</v>
      </c>
      <c r="C10814" s="5" t="s">
        <v>11</v>
      </c>
      <c r="D10814" s="5" t="s">
        <v>12</v>
      </c>
      <c r="E10814" s="5" t="s">
        <v>13</v>
      </c>
    </row>
    <row r="10815" spans="1:5" x14ac:dyDescent="0.25">
      <c r="A10815" s="5">
        <f>10807</f>
      </c>
      <c r="B10815" s="5" t="s">
        <v>10818</v>
      </c>
      <c r="C10815" s="5" t="s">
        <v>11</v>
      </c>
      <c r="D10815" s="5" t="s">
        <v>12</v>
      </c>
      <c r="E10815" s="5" t="s">
        <v>13</v>
      </c>
    </row>
    <row r="10816" spans="1:5" x14ac:dyDescent="0.25">
      <c r="A10816" s="5">
        <f>10808</f>
      </c>
      <c r="B10816" s="5" t="s">
        <v>10819</v>
      </c>
      <c r="C10816" s="5" t="s">
        <v>11</v>
      </c>
      <c r="D10816" s="5" t="s">
        <v>12</v>
      </c>
      <c r="E10816" s="5" t="s">
        <v>13</v>
      </c>
    </row>
    <row r="10817" spans="1:5" x14ac:dyDescent="0.25">
      <c r="A10817" s="5">
        <f>10809</f>
      </c>
      <c r="B10817" s="5" t="s">
        <v>10820</v>
      </c>
      <c r="C10817" s="5" t="s">
        <v>11</v>
      </c>
      <c r="D10817" s="5" t="s">
        <v>12</v>
      </c>
      <c r="E10817" s="5" t="s">
        <v>13</v>
      </c>
    </row>
    <row r="10818" spans="1:5" x14ac:dyDescent="0.25">
      <c r="A10818" s="5">
        <f>10810</f>
      </c>
      <c r="B10818" s="5" t="s">
        <v>10821</v>
      </c>
      <c r="C10818" s="5" t="s">
        <v>11</v>
      </c>
      <c r="D10818" s="5" t="s">
        <v>12</v>
      </c>
      <c r="E10818" s="5" t="s">
        <v>13</v>
      </c>
    </row>
    <row r="10819" spans="1:5" x14ac:dyDescent="0.25">
      <c r="A10819" s="5">
        <f>10811</f>
      </c>
      <c r="B10819" s="5" t="s">
        <v>10822</v>
      </c>
      <c r="C10819" s="5" t="s">
        <v>11</v>
      </c>
      <c r="D10819" s="5" t="s">
        <v>12</v>
      </c>
      <c r="E10819" s="5" t="s">
        <v>13</v>
      </c>
    </row>
    <row r="10820" spans="1:5" x14ac:dyDescent="0.25">
      <c r="A10820" s="5">
        <f>10812</f>
      </c>
      <c r="B10820" s="5" t="s">
        <v>10823</v>
      </c>
      <c r="C10820" s="5" t="s">
        <v>11</v>
      </c>
      <c r="D10820" s="5" t="s">
        <v>12</v>
      </c>
      <c r="E10820" s="5" t="s">
        <v>13</v>
      </c>
    </row>
    <row r="10821" spans="1:5" x14ac:dyDescent="0.25">
      <c r="A10821" s="5">
        <f>10813</f>
      </c>
      <c r="B10821" s="5" t="s">
        <v>10824</v>
      </c>
      <c r="C10821" s="5" t="s">
        <v>11</v>
      </c>
      <c r="D10821" s="5" t="s">
        <v>12</v>
      </c>
      <c r="E10821" s="5" t="s">
        <v>13</v>
      </c>
    </row>
    <row r="10822" spans="1:5" x14ac:dyDescent="0.25">
      <c r="A10822" s="5">
        <f>10814</f>
      </c>
      <c r="B10822" s="5" t="s">
        <v>10825</v>
      </c>
      <c r="C10822" s="5" t="s">
        <v>11</v>
      </c>
      <c r="D10822" s="5" t="s">
        <v>12</v>
      </c>
      <c r="E10822" s="5" t="s">
        <v>13</v>
      </c>
    </row>
    <row r="10823" spans="1:5" x14ac:dyDescent="0.25">
      <c r="A10823" s="5">
        <f>10815</f>
      </c>
      <c r="B10823" s="5" t="s">
        <v>10826</v>
      </c>
      <c r="C10823" s="5" t="s">
        <v>11</v>
      </c>
      <c r="D10823" s="5" t="s">
        <v>12</v>
      </c>
      <c r="E10823" s="5" t="s">
        <v>13</v>
      </c>
    </row>
    <row r="10824" spans="1:5" x14ac:dyDescent="0.25">
      <c r="A10824" s="5">
        <f>10816</f>
      </c>
      <c r="B10824" s="5" t="s">
        <v>10827</v>
      </c>
      <c r="C10824" s="5" t="s">
        <v>11</v>
      </c>
      <c r="D10824" s="5" t="s">
        <v>12</v>
      </c>
      <c r="E10824" s="5" t="s">
        <v>13</v>
      </c>
    </row>
    <row r="10825" spans="1:5" x14ac:dyDescent="0.25">
      <c r="A10825" s="5">
        <f>10817</f>
      </c>
      <c r="B10825" s="5" t="s">
        <v>10828</v>
      </c>
      <c r="C10825" s="5" t="s">
        <v>11</v>
      </c>
      <c r="D10825" s="5" t="s">
        <v>12</v>
      </c>
      <c r="E10825" s="5" t="s">
        <v>13</v>
      </c>
    </row>
    <row r="10826" spans="1:5" x14ac:dyDescent="0.25">
      <c r="A10826" s="5">
        <f>10818</f>
      </c>
      <c r="B10826" s="5" t="s">
        <v>10829</v>
      </c>
      <c r="C10826" s="5" t="s">
        <v>11</v>
      </c>
      <c r="D10826" s="5" t="s">
        <v>12</v>
      </c>
      <c r="E10826" s="5" t="s">
        <v>13</v>
      </c>
    </row>
    <row r="10827" spans="1:5" x14ac:dyDescent="0.25">
      <c r="A10827" s="5">
        <f>10819</f>
      </c>
      <c r="B10827" s="5" t="s">
        <v>10830</v>
      </c>
      <c r="C10827" s="5" t="s">
        <v>11</v>
      </c>
      <c r="D10827" s="5" t="s">
        <v>12</v>
      </c>
      <c r="E10827" s="5" t="s">
        <v>13</v>
      </c>
    </row>
    <row r="10828" spans="1:5" x14ac:dyDescent="0.25">
      <c r="A10828" s="5">
        <f>10820</f>
      </c>
      <c r="B10828" s="5" t="s">
        <v>10831</v>
      </c>
      <c r="C10828" s="5" t="s">
        <v>11</v>
      </c>
      <c r="D10828" s="5" t="s">
        <v>12</v>
      </c>
      <c r="E10828" s="5" t="s">
        <v>13</v>
      </c>
    </row>
    <row r="10829" spans="1:5" x14ac:dyDescent="0.25">
      <c r="A10829" s="5">
        <f>10821</f>
      </c>
      <c r="B10829" s="5" t="s">
        <v>10832</v>
      </c>
      <c r="C10829" s="5" t="s">
        <v>11</v>
      </c>
      <c r="D10829" s="5" t="s">
        <v>12</v>
      </c>
      <c r="E10829" s="5" t="s">
        <v>13</v>
      </c>
    </row>
    <row r="10830" spans="1:5" x14ac:dyDescent="0.25">
      <c r="A10830" s="5">
        <f>10822</f>
      </c>
      <c r="B10830" s="5" t="s">
        <v>10833</v>
      </c>
      <c r="C10830" s="5" t="s">
        <v>11</v>
      </c>
      <c r="D10830" s="5" t="s">
        <v>12</v>
      </c>
      <c r="E10830" s="5" t="s">
        <v>13</v>
      </c>
    </row>
    <row r="10831" spans="1:5" x14ac:dyDescent="0.25">
      <c r="A10831" s="5">
        <f>10823</f>
      </c>
      <c r="B10831" s="5" t="s">
        <v>10834</v>
      </c>
      <c r="C10831" s="5" t="s">
        <v>11</v>
      </c>
      <c r="D10831" s="5" t="s">
        <v>12</v>
      </c>
      <c r="E10831" s="5" t="s">
        <v>13</v>
      </c>
    </row>
    <row r="10832" spans="1:5" x14ac:dyDescent="0.25">
      <c r="A10832" s="5">
        <f>10824</f>
      </c>
      <c r="B10832" s="5" t="s">
        <v>10835</v>
      </c>
      <c r="C10832" s="5" t="s">
        <v>11</v>
      </c>
      <c r="D10832" s="5" t="s">
        <v>12</v>
      </c>
      <c r="E10832" s="5" t="s">
        <v>13</v>
      </c>
    </row>
    <row r="10833" spans="1:5" x14ac:dyDescent="0.25">
      <c r="A10833" s="5">
        <f>10825</f>
      </c>
      <c r="B10833" s="5" t="s">
        <v>10836</v>
      </c>
      <c r="C10833" s="5" t="s">
        <v>11</v>
      </c>
      <c r="D10833" s="5" t="s">
        <v>12</v>
      </c>
      <c r="E10833" s="5" t="s">
        <v>13</v>
      </c>
    </row>
    <row r="10834" spans="1:5" x14ac:dyDescent="0.25">
      <c r="A10834" s="5">
        <f>10826</f>
      </c>
      <c r="B10834" s="5" t="s">
        <v>10837</v>
      </c>
      <c r="C10834" s="5" t="s">
        <v>11</v>
      </c>
      <c r="D10834" s="5" t="s">
        <v>12</v>
      </c>
      <c r="E10834" s="5" t="s">
        <v>13</v>
      </c>
    </row>
    <row r="10835" spans="1:5" x14ac:dyDescent="0.25">
      <c r="A10835" s="5">
        <f>10827</f>
      </c>
      <c r="B10835" s="5" t="s">
        <v>10838</v>
      </c>
      <c r="C10835" s="5" t="s">
        <v>11</v>
      </c>
      <c r="D10835" s="5" t="s">
        <v>12</v>
      </c>
      <c r="E10835" s="5" t="s">
        <v>13</v>
      </c>
    </row>
    <row r="10836" spans="1:5" x14ac:dyDescent="0.25">
      <c r="A10836" s="5">
        <f>10828</f>
      </c>
      <c r="B10836" s="5" t="s">
        <v>10839</v>
      </c>
      <c r="C10836" s="5" t="s">
        <v>11</v>
      </c>
      <c r="D10836" s="5" t="s">
        <v>12</v>
      </c>
      <c r="E10836" s="5" t="s">
        <v>13</v>
      </c>
    </row>
    <row r="10837" spans="1:5" x14ac:dyDescent="0.25">
      <c r="A10837" s="5">
        <f>10829</f>
      </c>
      <c r="B10837" s="5" t="s">
        <v>10840</v>
      </c>
      <c r="C10837" s="5" t="s">
        <v>11</v>
      </c>
      <c r="D10837" s="5" t="s">
        <v>12</v>
      </c>
      <c r="E10837" s="5" t="s">
        <v>13</v>
      </c>
    </row>
    <row r="10838" spans="1:5" x14ac:dyDescent="0.25">
      <c r="A10838" s="5">
        <f>10830</f>
      </c>
      <c r="B10838" s="5" t="s">
        <v>10841</v>
      </c>
      <c r="C10838" s="5" t="s">
        <v>11</v>
      </c>
      <c r="D10838" s="5" t="s">
        <v>12</v>
      </c>
      <c r="E10838" s="5" t="s">
        <v>13</v>
      </c>
    </row>
    <row r="10839" spans="1:5" x14ac:dyDescent="0.25">
      <c r="A10839" s="5">
        <f>10831</f>
      </c>
      <c r="B10839" s="5" t="s">
        <v>10842</v>
      </c>
      <c r="C10839" s="5" t="s">
        <v>11</v>
      </c>
      <c r="D10839" s="5" t="s">
        <v>12</v>
      </c>
      <c r="E10839" s="5" t="s">
        <v>13</v>
      </c>
    </row>
    <row r="10840" spans="1:5" x14ac:dyDescent="0.25">
      <c r="A10840" s="5">
        <f>10832</f>
      </c>
      <c r="B10840" s="5" t="s">
        <v>10843</v>
      </c>
      <c r="C10840" s="5" t="s">
        <v>11</v>
      </c>
      <c r="D10840" s="5" t="s">
        <v>12</v>
      </c>
      <c r="E10840" s="5" t="s">
        <v>13</v>
      </c>
    </row>
    <row r="10841" spans="1:5" x14ac:dyDescent="0.25">
      <c r="A10841" s="5">
        <f>10833</f>
      </c>
      <c r="B10841" s="5" t="s">
        <v>10844</v>
      </c>
      <c r="C10841" s="5" t="s">
        <v>11</v>
      </c>
      <c r="D10841" s="5" t="s">
        <v>12</v>
      </c>
      <c r="E10841" s="5" t="s">
        <v>13</v>
      </c>
    </row>
    <row r="10842" spans="1:5" x14ac:dyDescent="0.25">
      <c r="A10842" s="5">
        <f>10834</f>
      </c>
      <c r="B10842" s="5" t="s">
        <v>10845</v>
      </c>
      <c r="C10842" s="5" t="s">
        <v>11</v>
      </c>
      <c r="D10842" s="5" t="s">
        <v>12</v>
      </c>
      <c r="E10842" s="5" t="s">
        <v>13</v>
      </c>
    </row>
    <row r="10843" spans="1:5" x14ac:dyDescent="0.25">
      <c r="A10843" s="5">
        <f>10835</f>
      </c>
      <c r="B10843" s="5" t="s">
        <v>10846</v>
      </c>
      <c r="C10843" s="5" t="s">
        <v>11</v>
      </c>
      <c r="D10843" s="5" t="s">
        <v>12</v>
      </c>
      <c r="E10843" s="5" t="s">
        <v>13</v>
      </c>
    </row>
    <row r="10844" spans="1:5" x14ac:dyDescent="0.25">
      <c r="A10844" s="5">
        <f>10836</f>
      </c>
      <c r="B10844" s="5" t="s">
        <v>10847</v>
      </c>
      <c r="C10844" s="5" t="s">
        <v>11</v>
      </c>
      <c r="D10844" s="5" t="s">
        <v>12</v>
      </c>
      <c r="E10844" s="5" t="s">
        <v>13</v>
      </c>
    </row>
    <row r="10845" spans="1:5" x14ac:dyDescent="0.25">
      <c r="A10845" s="5">
        <f>10837</f>
      </c>
      <c r="B10845" s="5" t="s">
        <v>10848</v>
      </c>
      <c r="C10845" s="5" t="s">
        <v>11</v>
      </c>
      <c r="D10845" s="5" t="s">
        <v>12</v>
      </c>
      <c r="E10845" s="5" t="s">
        <v>13</v>
      </c>
    </row>
    <row r="10846" spans="1:5" x14ac:dyDescent="0.25">
      <c r="A10846" s="5">
        <f>10838</f>
      </c>
      <c r="B10846" s="5" t="s">
        <v>10849</v>
      </c>
      <c r="C10846" s="5" t="s">
        <v>11</v>
      </c>
      <c r="D10846" s="5" t="s">
        <v>12</v>
      </c>
      <c r="E10846" s="5" t="s">
        <v>13</v>
      </c>
    </row>
    <row r="10847" spans="1:5" x14ac:dyDescent="0.25">
      <c r="A10847" s="5">
        <f>10839</f>
      </c>
      <c r="B10847" s="5" t="s">
        <v>10850</v>
      </c>
      <c r="C10847" s="5" t="s">
        <v>11</v>
      </c>
      <c r="D10847" s="5" t="s">
        <v>12</v>
      </c>
      <c r="E10847" s="5" t="s">
        <v>13</v>
      </c>
    </row>
    <row r="10848" spans="1:5" x14ac:dyDescent="0.25">
      <c r="A10848" s="5">
        <f>10840</f>
      </c>
      <c r="B10848" s="5" t="s">
        <v>10851</v>
      </c>
      <c r="C10848" s="5" t="s">
        <v>11</v>
      </c>
      <c r="D10848" s="5" t="s">
        <v>12</v>
      </c>
      <c r="E10848" s="5" t="s">
        <v>13</v>
      </c>
    </row>
    <row r="10849" spans="1:5" x14ac:dyDescent="0.25">
      <c r="A10849" s="5">
        <f>10841</f>
      </c>
      <c r="B10849" s="5" t="s">
        <v>10852</v>
      </c>
      <c r="C10849" s="5" t="s">
        <v>11</v>
      </c>
      <c r="D10849" s="5" t="s">
        <v>12</v>
      </c>
      <c r="E10849" s="5" t="s">
        <v>13</v>
      </c>
    </row>
    <row r="10850" spans="1:5" x14ac:dyDescent="0.25">
      <c r="A10850" s="5">
        <f>10842</f>
      </c>
      <c r="B10850" s="5" t="s">
        <v>10853</v>
      </c>
      <c r="C10850" s="5" t="s">
        <v>11</v>
      </c>
      <c r="D10850" s="5" t="s">
        <v>12</v>
      </c>
      <c r="E10850" s="5" t="s">
        <v>13</v>
      </c>
    </row>
    <row r="10851" spans="1:5" x14ac:dyDescent="0.25">
      <c r="A10851" s="5">
        <f>10843</f>
      </c>
      <c r="B10851" s="5" t="s">
        <v>10854</v>
      </c>
      <c r="C10851" s="5" t="s">
        <v>11</v>
      </c>
      <c r="D10851" s="5" t="s">
        <v>12</v>
      </c>
      <c r="E10851" s="5" t="s">
        <v>13</v>
      </c>
    </row>
    <row r="10852" spans="1:5" x14ac:dyDescent="0.25">
      <c r="A10852" s="5">
        <f>10844</f>
      </c>
      <c r="B10852" s="5" t="s">
        <v>10855</v>
      </c>
      <c r="C10852" s="5" t="s">
        <v>11</v>
      </c>
      <c r="D10852" s="5" t="s">
        <v>12</v>
      </c>
      <c r="E10852" s="5" t="s">
        <v>13</v>
      </c>
    </row>
    <row r="10853" spans="1:5" x14ac:dyDescent="0.25">
      <c r="A10853" s="5">
        <f>10845</f>
      </c>
      <c r="B10853" s="5" t="s">
        <v>10856</v>
      </c>
      <c r="C10853" s="5" t="s">
        <v>11</v>
      </c>
      <c r="D10853" s="5" t="s">
        <v>12</v>
      </c>
      <c r="E10853" s="5" t="s">
        <v>13</v>
      </c>
    </row>
    <row r="10854" spans="1:5" x14ac:dyDescent="0.25">
      <c r="A10854" s="5">
        <f>10846</f>
      </c>
      <c r="B10854" s="5" t="s">
        <v>10857</v>
      </c>
      <c r="C10854" s="5" t="s">
        <v>11</v>
      </c>
      <c r="D10854" s="5" t="s">
        <v>12</v>
      </c>
      <c r="E10854" s="5" t="s">
        <v>13</v>
      </c>
    </row>
    <row r="10855" spans="1:5" x14ac:dyDescent="0.25">
      <c r="A10855" s="5">
        <f>10847</f>
      </c>
      <c r="B10855" s="5" t="s">
        <v>10858</v>
      </c>
      <c r="C10855" s="5" t="s">
        <v>11</v>
      </c>
      <c r="D10855" s="5" t="s">
        <v>12</v>
      </c>
      <c r="E10855" s="5" t="s">
        <v>13</v>
      </c>
    </row>
    <row r="10856" spans="1:5" x14ac:dyDescent="0.25">
      <c r="A10856" s="5">
        <f>10848</f>
      </c>
      <c r="B10856" s="5" t="s">
        <v>10859</v>
      </c>
      <c r="C10856" s="5" t="s">
        <v>11</v>
      </c>
      <c r="D10856" s="5" t="s">
        <v>12</v>
      </c>
      <c r="E10856" s="5" t="s">
        <v>13</v>
      </c>
    </row>
    <row r="10857" spans="1:5" x14ac:dyDescent="0.25">
      <c r="A10857" s="5">
        <f>10849</f>
      </c>
      <c r="B10857" s="5" t="s">
        <v>10860</v>
      </c>
      <c r="C10857" s="5" t="s">
        <v>11</v>
      </c>
      <c r="D10857" s="5" t="s">
        <v>12</v>
      </c>
      <c r="E10857" s="5" t="s">
        <v>13</v>
      </c>
    </row>
    <row r="10858" spans="1:5" x14ac:dyDescent="0.25">
      <c r="A10858" s="5">
        <f>10850</f>
      </c>
      <c r="B10858" s="5" t="s">
        <v>10861</v>
      </c>
      <c r="C10858" s="5" t="s">
        <v>11</v>
      </c>
      <c r="D10858" s="5" t="s">
        <v>12</v>
      </c>
      <c r="E10858" s="5" t="s">
        <v>13</v>
      </c>
    </row>
    <row r="10859" spans="1:5" x14ac:dyDescent="0.25">
      <c r="A10859" s="5">
        <f>10851</f>
      </c>
      <c r="B10859" s="5" t="s">
        <v>10862</v>
      </c>
      <c r="C10859" s="5" t="s">
        <v>11</v>
      </c>
      <c r="D10859" s="5" t="s">
        <v>12</v>
      </c>
      <c r="E10859" s="5" t="s">
        <v>13</v>
      </c>
    </row>
    <row r="10860" spans="1:5" x14ac:dyDescent="0.25">
      <c r="A10860" s="5">
        <f>10852</f>
      </c>
      <c r="B10860" s="5" t="s">
        <v>10863</v>
      </c>
      <c r="C10860" s="5" t="s">
        <v>11</v>
      </c>
      <c r="D10860" s="5" t="s">
        <v>12</v>
      </c>
      <c r="E10860" s="5" t="s">
        <v>13</v>
      </c>
    </row>
    <row r="10861" spans="1:5" x14ac:dyDescent="0.25">
      <c r="A10861" s="5">
        <f>10853</f>
      </c>
      <c r="B10861" s="5" t="s">
        <v>10864</v>
      </c>
      <c r="C10861" s="5" t="s">
        <v>11</v>
      </c>
      <c r="D10861" s="5" t="s">
        <v>12</v>
      </c>
      <c r="E10861" s="5" t="s">
        <v>13</v>
      </c>
    </row>
    <row r="10862" spans="1:5" x14ac:dyDescent="0.25">
      <c r="A10862" s="5">
        <f>10854</f>
      </c>
      <c r="B10862" s="5" t="s">
        <v>10865</v>
      </c>
      <c r="C10862" s="5" t="s">
        <v>11</v>
      </c>
      <c r="D10862" s="5" t="s">
        <v>12</v>
      </c>
      <c r="E10862" s="5" t="s">
        <v>13</v>
      </c>
    </row>
    <row r="10863" spans="1:5" x14ac:dyDescent="0.25">
      <c r="A10863" s="5">
        <f>10855</f>
      </c>
      <c r="B10863" s="5" t="s">
        <v>10866</v>
      </c>
      <c r="C10863" s="5" t="s">
        <v>11</v>
      </c>
      <c r="D10863" s="5" t="s">
        <v>12</v>
      </c>
      <c r="E10863" s="5" t="s">
        <v>13</v>
      </c>
    </row>
    <row r="10864" spans="1:5" x14ac:dyDescent="0.25">
      <c r="A10864" s="5">
        <f>10856</f>
      </c>
      <c r="B10864" s="5" t="s">
        <v>10867</v>
      </c>
      <c r="C10864" s="5" t="s">
        <v>11</v>
      </c>
      <c r="D10864" s="5" t="s">
        <v>12</v>
      </c>
      <c r="E10864" s="5" t="s">
        <v>13</v>
      </c>
    </row>
    <row r="10865" spans="1:5" x14ac:dyDescent="0.25">
      <c r="A10865" s="5">
        <f>10857</f>
      </c>
      <c r="B10865" s="5" t="s">
        <v>10868</v>
      </c>
      <c r="C10865" s="5" t="s">
        <v>11</v>
      </c>
      <c r="D10865" s="5" t="s">
        <v>12</v>
      </c>
      <c r="E10865" s="5" t="s">
        <v>13</v>
      </c>
    </row>
    <row r="10866" spans="1:5" x14ac:dyDescent="0.25">
      <c r="A10866" s="5">
        <f>10858</f>
      </c>
      <c r="B10866" s="5" t="s">
        <v>10869</v>
      </c>
      <c r="C10866" s="5" t="s">
        <v>11</v>
      </c>
      <c r="D10866" s="5" t="s">
        <v>12</v>
      </c>
      <c r="E10866" s="5" t="s">
        <v>13</v>
      </c>
    </row>
    <row r="10867" spans="1:5" x14ac:dyDescent="0.25">
      <c r="A10867" s="5">
        <f>10859</f>
      </c>
      <c r="B10867" s="5" t="s">
        <v>10870</v>
      </c>
      <c r="C10867" s="5" t="s">
        <v>11</v>
      </c>
      <c r="D10867" s="5" t="s">
        <v>12</v>
      </c>
      <c r="E10867" s="5" t="s">
        <v>13</v>
      </c>
    </row>
    <row r="10868" spans="1:5" x14ac:dyDescent="0.25">
      <c r="A10868" s="5">
        <f>10860</f>
      </c>
      <c r="B10868" s="5" t="s">
        <v>10871</v>
      </c>
      <c r="C10868" s="5" t="s">
        <v>11</v>
      </c>
      <c r="D10868" s="5" t="s">
        <v>12</v>
      </c>
      <c r="E10868" s="5" t="s">
        <v>13</v>
      </c>
    </row>
    <row r="10869" spans="1:5" x14ac:dyDescent="0.25">
      <c r="A10869" s="5">
        <f>10861</f>
      </c>
      <c r="B10869" s="5" t="s">
        <v>10872</v>
      </c>
      <c r="C10869" s="5" t="s">
        <v>11</v>
      </c>
      <c r="D10869" s="5" t="s">
        <v>12</v>
      </c>
      <c r="E10869" s="5" t="s">
        <v>13</v>
      </c>
    </row>
    <row r="10870" spans="1:5" x14ac:dyDescent="0.25">
      <c r="A10870" s="5">
        <f>10862</f>
      </c>
      <c r="B10870" s="5" t="s">
        <v>10873</v>
      </c>
      <c r="C10870" s="5" t="s">
        <v>11</v>
      </c>
      <c r="D10870" s="5" t="s">
        <v>12</v>
      </c>
      <c r="E10870" s="5" t="s">
        <v>13</v>
      </c>
    </row>
    <row r="10871" spans="1:5" x14ac:dyDescent="0.25">
      <c r="A10871" s="5">
        <f>10863</f>
      </c>
      <c r="B10871" s="5" t="s">
        <v>10874</v>
      </c>
      <c r="C10871" s="5" t="s">
        <v>11</v>
      </c>
      <c r="D10871" s="5" t="s">
        <v>12</v>
      </c>
      <c r="E10871" s="5" t="s">
        <v>13</v>
      </c>
    </row>
    <row r="10872" spans="1:5" x14ac:dyDescent="0.25">
      <c r="A10872" s="5">
        <f>10864</f>
      </c>
      <c r="B10872" s="5" t="s">
        <v>10875</v>
      </c>
      <c r="C10872" s="5" t="s">
        <v>11</v>
      </c>
      <c r="D10872" s="5" t="s">
        <v>12</v>
      </c>
      <c r="E10872" s="5" t="s">
        <v>13</v>
      </c>
    </row>
    <row r="10873" spans="1:5" x14ac:dyDescent="0.25">
      <c r="A10873" s="5">
        <f>10865</f>
      </c>
      <c r="B10873" s="5" t="s">
        <v>10876</v>
      </c>
      <c r="C10873" s="5" t="s">
        <v>11</v>
      </c>
      <c r="D10873" s="5" t="s">
        <v>12</v>
      </c>
      <c r="E10873" s="5" t="s">
        <v>13</v>
      </c>
    </row>
    <row r="10874" spans="1:5" x14ac:dyDescent="0.25">
      <c r="A10874" s="5">
        <f>10866</f>
      </c>
      <c r="B10874" s="5" t="s">
        <v>10877</v>
      </c>
      <c r="C10874" s="5" t="s">
        <v>11</v>
      </c>
      <c r="D10874" s="5" t="s">
        <v>12</v>
      </c>
      <c r="E10874" s="5" t="s">
        <v>13</v>
      </c>
    </row>
    <row r="10875" spans="1:5" x14ac:dyDescent="0.25">
      <c r="A10875" s="5">
        <f>10867</f>
      </c>
      <c r="B10875" s="5" t="s">
        <v>10878</v>
      </c>
      <c r="C10875" s="5" t="s">
        <v>11</v>
      </c>
      <c r="D10875" s="5" t="s">
        <v>12</v>
      </c>
      <c r="E10875" s="5" t="s">
        <v>13</v>
      </c>
    </row>
    <row r="10876" spans="1:5" x14ac:dyDescent="0.25">
      <c r="A10876" s="5">
        <f>10868</f>
      </c>
      <c r="B10876" s="5" t="s">
        <v>10879</v>
      </c>
      <c r="C10876" s="5" t="s">
        <v>11</v>
      </c>
      <c r="D10876" s="5" t="s">
        <v>12</v>
      </c>
      <c r="E10876" s="5" t="s">
        <v>13</v>
      </c>
    </row>
    <row r="10877" spans="1:5" x14ac:dyDescent="0.25">
      <c r="A10877" s="5">
        <f>10869</f>
      </c>
      <c r="B10877" s="5" t="s">
        <v>10880</v>
      </c>
      <c r="C10877" s="5" t="s">
        <v>11</v>
      </c>
      <c r="D10877" s="5" t="s">
        <v>12</v>
      </c>
      <c r="E10877" s="5" t="s">
        <v>13</v>
      </c>
    </row>
    <row r="10878" spans="1:5" x14ac:dyDescent="0.25">
      <c r="A10878" s="5">
        <f>10870</f>
      </c>
      <c r="B10878" s="5" t="s">
        <v>10881</v>
      </c>
      <c r="C10878" s="5" t="s">
        <v>11</v>
      </c>
      <c r="D10878" s="5" t="s">
        <v>12</v>
      </c>
      <c r="E10878" s="5" t="s">
        <v>13</v>
      </c>
    </row>
    <row r="10879" spans="1:5" x14ac:dyDescent="0.25">
      <c r="A10879" s="5">
        <f>10871</f>
      </c>
      <c r="B10879" s="5" t="s">
        <v>10882</v>
      </c>
      <c r="C10879" s="5" t="s">
        <v>11</v>
      </c>
      <c r="D10879" s="5" t="s">
        <v>12</v>
      </c>
      <c r="E10879" s="5" t="s">
        <v>13</v>
      </c>
    </row>
    <row r="10880" spans="1:5" x14ac:dyDescent="0.25">
      <c r="A10880" s="5">
        <f>10872</f>
      </c>
      <c r="B10880" s="5" t="s">
        <v>10883</v>
      </c>
      <c r="C10880" s="5" t="s">
        <v>11</v>
      </c>
      <c r="D10880" s="5" t="s">
        <v>12</v>
      </c>
      <c r="E10880" s="5" t="s">
        <v>13</v>
      </c>
    </row>
    <row r="10881" spans="1:5" x14ac:dyDescent="0.25">
      <c r="A10881" s="5">
        <f>10873</f>
      </c>
      <c r="B10881" s="5" t="s">
        <v>10884</v>
      </c>
      <c r="C10881" s="5" t="s">
        <v>11</v>
      </c>
      <c r="D10881" s="5" t="s">
        <v>12</v>
      </c>
      <c r="E10881" s="5" t="s">
        <v>13</v>
      </c>
    </row>
    <row r="10882" spans="1:5" x14ac:dyDescent="0.25">
      <c r="A10882" s="5">
        <f>10874</f>
      </c>
      <c r="B10882" s="5" t="s">
        <v>10885</v>
      </c>
      <c r="C10882" s="5" t="s">
        <v>11</v>
      </c>
      <c r="D10882" s="5" t="s">
        <v>12</v>
      </c>
      <c r="E10882" s="5" t="s">
        <v>13</v>
      </c>
    </row>
    <row r="10883" spans="1:5" x14ac:dyDescent="0.25">
      <c r="A10883" s="5">
        <f>10875</f>
      </c>
      <c r="B10883" s="5" t="s">
        <v>10886</v>
      </c>
      <c r="C10883" s="5" t="s">
        <v>11</v>
      </c>
      <c r="D10883" s="5" t="s">
        <v>12</v>
      </c>
      <c r="E10883" s="5" t="s">
        <v>13</v>
      </c>
    </row>
    <row r="10884" spans="1:5" x14ac:dyDescent="0.25">
      <c r="A10884" s="5">
        <f>10876</f>
      </c>
      <c r="B10884" s="5" t="s">
        <v>10887</v>
      </c>
      <c r="C10884" s="5" t="s">
        <v>11</v>
      </c>
      <c r="D10884" s="5" t="s">
        <v>12</v>
      </c>
      <c r="E10884" s="5" t="s">
        <v>13</v>
      </c>
    </row>
    <row r="10885" spans="1:5" x14ac:dyDescent="0.25">
      <c r="A10885" s="5">
        <f>10877</f>
      </c>
      <c r="B10885" s="5" t="s">
        <v>10888</v>
      </c>
      <c r="C10885" s="5" t="s">
        <v>11</v>
      </c>
      <c r="D10885" s="5" t="s">
        <v>12</v>
      </c>
      <c r="E10885" s="5" t="s">
        <v>13</v>
      </c>
    </row>
    <row r="10886" spans="1:5" x14ac:dyDescent="0.25">
      <c r="A10886" s="5">
        <f>10878</f>
      </c>
      <c r="B10886" s="5" t="s">
        <v>10889</v>
      </c>
      <c r="C10886" s="5" t="s">
        <v>11</v>
      </c>
      <c r="D10886" s="5" t="s">
        <v>12</v>
      </c>
      <c r="E10886" s="5" t="s">
        <v>13</v>
      </c>
    </row>
    <row r="10887" spans="1:5" x14ac:dyDescent="0.25">
      <c r="A10887" s="5">
        <f>10879</f>
      </c>
      <c r="B10887" s="5" t="s">
        <v>10890</v>
      </c>
      <c r="C10887" s="5" t="s">
        <v>11</v>
      </c>
      <c r="D10887" s="5" t="s">
        <v>12</v>
      </c>
      <c r="E10887" s="5" t="s">
        <v>13</v>
      </c>
    </row>
    <row r="10888" spans="1:5" x14ac:dyDescent="0.25">
      <c r="A10888" s="5">
        <f>10880</f>
      </c>
      <c r="B10888" s="5" t="s">
        <v>10891</v>
      </c>
      <c r="C10888" s="5" t="s">
        <v>11</v>
      </c>
      <c r="D10888" s="5" t="s">
        <v>12</v>
      </c>
      <c r="E10888" s="5" t="s">
        <v>13</v>
      </c>
    </row>
    <row r="10889" spans="1:5" x14ac:dyDescent="0.25">
      <c r="A10889" s="5">
        <f>10881</f>
      </c>
      <c r="B10889" s="5" t="s">
        <v>10892</v>
      </c>
      <c r="C10889" s="5" t="s">
        <v>11</v>
      </c>
      <c r="D10889" s="5" t="s">
        <v>12</v>
      </c>
      <c r="E10889" s="5" t="s">
        <v>13</v>
      </c>
    </row>
    <row r="10890" spans="1:5" x14ac:dyDescent="0.25">
      <c r="A10890" s="5">
        <f>10882</f>
      </c>
      <c r="B10890" s="5" t="s">
        <v>10893</v>
      </c>
      <c r="C10890" s="5" t="s">
        <v>11</v>
      </c>
      <c r="D10890" s="5" t="s">
        <v>12</v>
      </c>
      <c r="E10890" s="5" t="s">
        <v>13</v>
      </c>
    </row>
    <row r="10891" spans="1:5" x14ac:dyDescent="0.25">
      <c r="A10891" s="5">
        <f>10883</f>
      </c>
      <c r="B10891" s="5" t="s">
        <v>10894</v>
      </c>
      <c r="C10891" s="5" t="s">
        <v>11</v>
      </c>
      <c r="D10891" s="5" t="s">
        <v>12</v>
      </c>
      <c r="E10891" s="5" t="s">
        <v>13</v>
      </c>
    </row>
    <row r="10892" spans="1:5" x14ac:dyDescent="0.25">
      <c r="A10892" s="5">
        <f>10884</f>
      </c>
      <c r="B10892" s="5" t="s">
        <v>10895</v>
      </c>
      <c r="C10892" s="5" t="s">
        <v>11</v>
      </c>
      <c r="D10892" s="5" t="s">
        <v>12</v>
      </c>
      <c r="E10892" s="5" t="s">
        <v>13</v>
      </c>
    </row>
    <row r="10893" spans="1:5" x14ac:dyDescent="0.25">
      <c r="A10893" s="5">
        <f>10885</f>
      </c>
      <c r="B10893" s="5" t="s">
        <v>10896</v>
      </c>
      <c r="C10893" s="5" t="s">
        <v>11</v>
      </c>
      <c r="D10893" s="5" t="s">
        <v>12</v>
      </c>
      <c r="E10893" s="5" t="s">
        <v>13</v>
      </c>
    </row>
    <row r="10894" spans="1:5" x14ac:dyDescent="0.25">
      <c r="A10894" s="5">
        <f>10886</f>
      </c>
      <c r="B10894" s="5" t="s">
        <v>10897</v>
      </c>
      <c r="C10894" s="5" t="s">
        <v>11</v>
      </c>
      <c r="D10894" s="5" t="s">
        <v>12</v>
      </c>
      <c r="E10894" s="5" t="s">
        <v>13</v>
      </c>
    </row>
    <row r="10895" spans="1:5" x14ac:dyDescent="0.25">
      <c r="A10895" s="5">
        <f>10887</f>
      </c>
      <c r="B10895" s="5" t="s">
        <v>10898</v>
      </c>
      <c r="C10895" s="5" t="s">
        <v>11</v>
      </c>
      <c r="D10895" s="5" t="s">
        <v>12</v>
      </c>
      <c r="E10895" s="5" t="s">
        <v>13</v>
      </c>
    </row>
    <row r="10896" spans="1:5" x14ac:dyDescent="0.25">
      <c r="A10896" s="5">
        <f>10888</f>
      </c>
      <c r="B10896" s="5" t="s">
        <v>10899</v>
      </c>
      <c r="C10896" s="5" t="s">
        <v>11</v>
      </c>
      <c r="D10896" s="5" t="s">
        <v>12</v>
      </c>
      <c r="E10896" s="5" t="s">
        <v>13</v>
      </c>
    </row>
    <row r="10897" spans="1:5" x14ac:dyDescent="0.25">
      <c r="A10897" s="5">
        <f>10889</f>
      </c>
      <c r="B10897" s="5" t="s">
        <v>10900</v>
      </c>
      <c r="C10897" s="5" t="s">
        <v>11</v>
      </c>
      <c r="D10897" s="5" t="s">
        <v>12</v>
      </c>
      <c r="E10897" s="5" t="s">
        <v>13</v>
      </c>
    </row>
    <row r="10898" spans="1:5" x14ac:dyDescent="0.25">
      <c r="A10898" s="5">
        <f>10890</f>
      </c>
      <c r="B10898" s="5" t="s">
        <v>10901</v>
      </c>
      <c r="C10898" s="5" t="s">
        <v>11</v>
      </c>
      <c r="D10898" s="5" t="s">
        <v>12</v>
      </c>
      <c r="E10898" s="5" t="s">
        <v>13</v>
      </c>
    </row>
    <row r="10899" spans="1:5" x14ac:dyDescent="0.25">
      <c r="A10899" s="5">
        <f>10891</f>
      </c>
      <c r="B10899" s="5" t="s">
        <v>10902</v>
      </c>
      <c r="C10899" s="5" t="s">
        <v>11</v>
      </c>
      <c r="D10899" s="5" t="s">
        <v>12</v>
      </c>
      <c r="E10899" s="5" t="s">
        <v>13</v>
      </c>
    </row>
    <row r="10900" spans="1:5" x14ac:dyDescent="0.25">
      <c r="A10900" s="5">
        <f>10892</f>
      </c>
      <c r="B10900" s="5" t="s">
        <v>10903</v>
      </c>
      <c r="C10900" s="5" t="s">
        <v>11</v>
      </c>
      <c r="D10900" s="5" t="s">
        <v>12</v>
      </c>
      <c r="E10900" s="5" t="s">
        <v>13</v>
      </c>
    </row>
    <row r="10901" spans="1:5" x14ac:dyDescent="0.25">
      <c r="A10901" s="5">
        <f>10893</f>
      </c>
      <c r="B10901" s="5" t="s">
        <v>10904</v>
      </c>
      <c r="C10901" s="5" t="s">
        <v>11</v>
      </c>
      <c r="D10901" s="5" t="s">
        <v>12</v>
      </c>
      <c r="E10901" s="5" t="s">
        <v>13</v>
      </c>
    </row>
    <row r="10902" spans="1:5" x14ac:dyDescent="0.25">
      <c r="A10902" s="5">
        <f>10894</f>
      </c>
      <c r="B10902" s="5" t="s">
        <v>10905</v>
      </c>
      <c r="C10902" s="5" t="s">
        <v>11</v>
      </c>
      <c r="D10902" s="5" t="s">
        <v>12</v>
      </c>
      <c r="E10902" s="5" t="s">
        <v>13</v>
      </c>
    </row>
    <row r="10903" spans="1:5" x14ac:dyDescent="0.25">
      <c r="A10903" s="5">
        <f>10895</f>
      </c>
      <c r="B10903" s="5" t="s">
        <v>10906</v>
      </c>
      <c r="C10903" s="5" t="s">
        <v>11</v>
      </c>
      <c r="D10903" s="5" t="s">
        <v>12</v>
      </c>
      <c r="E10903" s="5" t="s">
        <v>13</v>
      </c>
    </row>
    <row r="10904" spans="1:5" x14ac:dyDescent="0.25">
      <c r="A10904" s="5">
        <f>10896</f>
      </c>
      <c r="B10904" s="5" t="s">
        <v>10907</v>
      </c>
      <c r="C10904" s="5" t="s">
        <v>11</v>
      </c>
      <c r="D10904" s="5" t="s">
        <v>12</v>
      </c>
      <c r="E10904" s="5" t="s">
        <v>13</v>
      </c>
    </row>
    <row r="10905" spans="1:5" x14ac:dyDescent="0.25">
      <c r="A10905" s="5">
        <f>10897</f>
      </c>
      <c r="B10905" s="5" t="s">
        <v>10908</v>
      </c>
      <c r="C10905" s="5" t="s">
        <v>11</v>
      </c>
      <c r="D10905" s="5" t="s">
        <v>12</v>
      </c>
      <c r="E10905" s="5" t="s">
        <v>13</v>
      </c>
    </row>
    <row r="10906" spans="1:5" x14ac:dyDescent="0.25">
      <c r="A10906" s="5">
        <f>10898</f>
      </c>
      <c r="B10906" s="5" t="s">
        <v>10909</v>
      </c>
      <c r="C10906" s="5" t="s">
        <v>11</v>
      </c>
      <c r="D10906" s="5" t="s">
        <v>12</v>
      </c>
      <c r="E10906" s="5" t="s">
        <v>13</v>
      </c>
    </row>
    <row r="10907" spans="1:5" x14ac:dyDescent="0.25">
      <c r="A10907" s="5">
        <f>10899</f>
      </c>
      <c r="B10907" s="5" t="s">
        <v>10910</v>
      </c>
      <c r="C10907" s="5" t="s">
        <v>11</v>
      </c>
      <c r="D10907" s="5" t="s">
        <v>12</v>
      </c>
      <c r="E10907" s="5" t="s">
        <v>13</v>
      </c>
    </row>
    <row r="10908" spans="1:5" x14ac:dyDescent="0.25">
      <c r="A10908" s="5">
        <f>10900</f>
      </c>
      <c r="B10908" s="5" t="s">
        <v>10911</v>
      </c>
      <c r="C10908" s="5" t="s">
        <v>11</v>
      </c>
      <c r="D10908" s="5" t="s">
        <v>12</v>
      </c>
      <c r="E10908" s="5" t="s">
        <v>13</v>
      </c>
    </row>
    <row r="10909" spans="1:5" x14ac:dyDescent="0.25">
      <c r="A10909" s="5">
        <f>10901</f>
      </c>
      <c r="B10909" s="5" t="s">
        <v>10912</v>
      </c>
      <c r="C10909" s="5" t="s">
        <v>11</v>
      </c>
      <c r="D10909" s="5" t="s">
        <v>12</v>
      </c>
      <c r="E10909" s="5" t="s">
        <v>13</v>
      </c>
    </row>
    <row r="10910" spans="1:5" x14ac:dyDescent="0.25">
      <c r="A10910" s="5">
        <f>10902</f>
      </c>
      <c r="B10910" s="5" t="s">
        <v>10913</v>
      </c>
      <c r="C10910" s="5" t="s">
        <v>11</v>
      </c>
      <c r="D10910" s="5" t="s">
        <v>12</v>
      </c>
      <c r="E10910" s="5" t="s">
        <v>13</v>
      </c>
    </row>
    <row r="10911" spans="1:5" x14ac:dyDescent="0.25">
      <c r="A10911" s="5">
        <f>10903</f>
      </c>
      <c r="B10911" s="5" t="s">
        <v>10914</v>
      </c>
      <c r="C10911" s="5" t="s">
        <v>11</v>
      </c>
      <c r="D10911" s="5" t="s">
        <v>12</v>
      </c>
      <c r="E10911" s="5" t="s">
        <v>13</v>
      </c>
    </row>
    <row r="10912" spans="1:5" x14ac:dyDescent="0.25">
      <c r="A10912" s="5">
        <f>10904</f>
      </c>
      <c r="B10912" s="5" t="s">
        <v>10915</v>
      </c>
      <c r="C10912" s="5" t="s">
        <v>11</v>
      </c>
      <c r="D10912" s="5" t="s">
        <v>12</v>
      </c>
      <c r="E10912" s="5" t="s">
        <v>13</v>
      </c>
    </row>
    <row r="10913" spans="1:5" x14ac:dyDescent="0.25">
      <c r="A10913" s="5">
        <f>10905</f>
      </c>
      <c r="B10913" s="5" t="s">
        <v>10916</v>
      </c>
      <c r="C10913" s="5" t="s">
        <v>11</v>
      </c>
      <c r="D10913" s="5" t="s">
        <v>12</v>
      </c>
      <c r="E10913" s="5" t="s">
        <v>13</v>
      </c>
    </row>
    <row r="10914" spans="1:5" x14ac:dyDescent="0.25">
      <c r="A10914" s="5">
        <f>10906</f>
      </c>
      <c r="B10914" s="5" t="s">
        <v>10917</v>
      </c>
      <c r="C10914" s="5" t="s">
        <v>11</v>
      </c>
      <c r="D10914" s="5" t="s">
        <v>12</v>
      </c>
      <c r="E10914" s="5" t="s">
        <v>13</v>
      </c>
    </row>
    <row r="10915" spans="1:5" x14ac:dyDescent="0.25">
      <c r="A10915" s="5">
        <f>10907</f>
      </c>
      <c r="B10915" s="5" t="s">
        <v>10918</v>
      </c>
      <c r="C10915" s="5" t="s">
        <v>11</v>
      </c>
      <c r="D10915" s="5" t="s">
        <v>12</v>
      </c>
      <c r="E10915" s="5" t="s">
        <v>13</v>
      </c>
    </row>
    <row r="10916" spans="1:5" x14ac:dyDescent="0.25">
      <c r="A10916" s="5">
        <f>10908</f>
      </c>
      <c r="B10916" s="5" t="s">
        <v>10919</v>
      </c>
      <c r="C10916" s="5" t="s">
        <v>11</v>
      </c>
      <c r="D10916" s="5" t="s">
        <v>12</v>
      </c>
      <c r="E10916" s="5" t="s">
        <v>13</v>
      </c>
    </row>
    <row r="10917" spans="1:5" x14ac:dyDescent="0.25">
      <c r="A10917" s="5">
        <f>10909</f>
      </c>
      <c r="B10917" s="5" t="s">
        <v>10920</v>
      </c>
      <c r="C10917" s="5" t="s">
        <v>11</v>
      </c>
      <c r="D10917" s="5" t="s">
        <v>12</v>
      </c>
      <c r="E10917" s="5" t="s">
        <v>13</v>
      </c>
    </row>
    <row r="10918" spans="1:5" x14ac:dyDescent="0.25">
      <c r="A10918" s="5">
        <f>10910</f>
      </c>
      <c r="B10918" s="5" t="s">
        <v>10921</v>
      </c>
      <c r="C10918" s="5" t="s">
        <v>11</v>
      </c>
      <c r="D10918" s="5" t="s">
        <v>12</v>
      </c>
      <c r="E10918" s="5" t="s">
        <v>13</v>
      </c>
    </row>
    <row r="10919" spans="1:5" x14ac:dyDescent="0.25">
      <c r="A10919" s="5">
        <f>10911</f>
      </c>
      <c r="B10919" s="5" t="s">
        <v>10922</v>
      </c>
      <c r="C10919" s="5" t="s">
        <v>11</v>
      </c>
      <c r="D10919" s="5" t="s">
        <v>12</v>
      </c>
      <c r="E10919" s="5" t="s">
        <v>13</v>
      </c>
    </row>
    <row r="10920" spans="1:5" x14ac:dyDescent="0.25">
      <c r="A10920" s="5">
        <f>10912</f>
      </c>
      <c r="B10920" s="5" t="s">
        <v>10923</v>
      </c>
      <c r="C10920" s="5" t="s">
        <v>11</v>
      </c>
      <c r="D10920" s="5" t="s">
        <v>12</v>
      </c>
      <c r="E10920" s="5" t="s">
        <v>13</v>
      </c>
    </row>
    <row r="10921" spans="1:5" x14ac:dyDescent="0.25">
      <c r="A10921" s="5">
        <f>10913</f>
      </c>
      <c r="B10921" s="5" t="s">
        <v>10924</v>
      </c>
      <c r="C10921" s="5" t="s">
        <v>11</v>
      </c>
      <c r="D10921" s="5" t="s">
        <v>12</v>
      </c>
      <c r="E10921" s="5" t="s">
        <v>13</v>
      </c>
    </row>
    <row r="10922" spans="1:5" x14ac:dyDescent="0.25">
      <c r="A10922" s="5">
        <f>10914</f>
      </c>
      <c r="B10922" s="5" t="s">
        <v>10925</v>
      </c>
      <c r="C10922" s="5" t="s">
        <v>11</v>
      </c>
      <c r="D10922" s="5" t="s">
        <v>12</v>
      </c>
      <c r="E10922" s="5" t="s">
        <v>13</v>
      </c>
    </row>
    <row r="10923" spans="1:5" x14ac:dyDescent="0.25">
      <c r="A10923" s="5">
        <f>10915</f>
      </c>
      <c r="B10923" s="5" t="s">
        <v>10926</v>
      </c>
      <c r="C10923" s="5" t="s">
        <v>11</v>
      </c>
      <c r="D10923" s="5" t="s">
        <v>12</v>
      </c>
      <c r="E10923" s="5" t="s">
        <v>13</v>
      </c>
    </row>
    <row r="10924" spans="1:5" x14ac:dyDescent="0.25">
      <c r="A10924" s="5">
        <f>10916</f>
      </c>
      <c r="B10924" s="5" t="s">
        <v>10927</v>
      </c>
      <c r="C10924" s="5" t="s">
        <v>11</v>
      </c>
      <c r="D10924" s="5" t="s">
        <v>12</v>
      </c>
      <c r="E10924" s="5" t="s">
        <v>13</v>
      </c>
    </row>
    <row r="10925" spans="1:5" x14ac:dyDescent="0.25">
      <c r="A10925" s="5">
        <f>10917</f>
      </c>
      <c r="B10925" s="5" t="s">
        <v>10928</v>
      </c>
      <c r="C10925" s="5" t="s">
        <v>11</v>
      </c>
      <c r="D10925" s="5" t="s">
        <v>12</v>
      </c>
      <c r="E10925" s="5" t="s">
        <v>13</v>
      </c>
    </row>
    <row r="10926" spans="1:5" x14ac:dyDescent="0.25">
      <c r="A10926" s="5">
        <f>10918</f>
      </c>
      <c r="B10926" s="5" t="s">
        <v>10929</v>
      </c>
      <c r="C10926" s="5" t="s">
        <v>11</v>
      </c>
      <c r="D10926" s="5" t="s">
        <v>12</v>
      </c>
      <c r="E10926" s="5" t="s">
        <v>13</v>
      </c>
    </row>
    <row r="10927" spans="1:5" x14ac:dyDescent="0.25">
      <c r="A10927" s="5">
        <f>10919</f>
      </c>
      <c r="B10927" s="5" t="s">
        <v>10930</v>
      </c>
      <c r="C10927" s="5" t="s">
        <v>11</v>
      </c>
      <c r="D10927" s="5" t="s">
        <v>12</v>
      </c>
      <c r="E10927" s="5" t="s">
        <v>13</v>
      </c>
    </row>
    <row r="10928" spans="1:5" x14ac:dyDescent="0.25">
      <c r="A10928" s="5">
        <f>10920</f>
      </c>
      <c r="B10928" s="5" t="s">
        <v>10931</v>
      </c>
      <c r="C10928" s="5" t="s">
        <v>11</v>
      </c>
      <c r="D10928" s="5" t="s">
        <v>12</v>
      </c>
      <c r="E10928" s="5" t="s">
        <v>13</v>
      </c>
    </row>
    <row r="10929" spans="1:5" x14ac:dyDescent="0.25">
      <c r="A10929" s="5">
        <f>10921</f>
      </c>
      <c r="B10929" s="5" t="s">
        <v>10932</v>
      </c>
      <c r="C10929" s="5" t="s">
        <v>11</v>
      </c>
      <c r="D10929" s="5" t="s">
        <v>12</v>
      </c>
      <c r="E10929" s="5" t="s">
        <v>13</v>
      </c>
    </row>
    <row r="10930" spans="1:5" x14ac:dyDescent="0.25">
      <c r="A10930" s="5">
        <f>10922</f>
      </c>
      <c r="B10930" s="5" t="s">
        <v>10933</v>
      </c>
      <c r="C10930" s="5" t="s">
        <v>11</v>
      </c>
      <c r="D10930" s="5" t="s">
        <v>12</v>
      </c>
      <c r="E10930" s="5" t="s">
        <v>13</v>
      </c>
    </row>
    <row r="10931" spans="1:5" x14ac:dyDescent="0.25">
      <c r="A10931" s="5">
        <f>10923</f>
      </c>
      <c r="B10931" s="5" t="s">
        <v>10934</v>
      </c>
      <c r="C10931" s="5" t="s">
        <v>11</v>
      </c>
      <c r="D10931" s="5" t="s">
        <v>12</v>
      </c>
      <c r="E10931" s="5" t="s">
        <v>13</v>
      </c>
    </row>
    <row r="10932" spans="1:5" x14ac:dyDescent="0.25">
      <c r="A10932" s="5">
        <f>10924</f>
      </c>
      <c r="B10932" s="5" t="s">
        <v>10935</v>
      </c>
      <c r="C10932" s="5" t="s">
        <v>11</v>
      </c>
      <c r="D10932" s="5" t="s">
        <v>12</v>
      </c>
      <c r="E10932" s="5" t="s">
        <v>13</v>
      </c>
    </row>
    <row r="10933" spans="1:5" x14ac:dyDescent="0.25">
      <c r="A10933" s="5">
        <f>10925</f>
      </c>
      <c r="B10933" s="5" t="s">
        <v>10936</v>
      </c>
      <c r="C10933" s="5" t="s">
        <v>11</v>
      </c>
      <c r="D10933" s="5" t="s">
        <v>12</v>
      </c>
      <c r="E10933" s="5" t="s">
        <v>13</v>
      </c>
    </row>
    <row r="10934" spans="1:5" x14ac:dyDescent="0.25">
      <c r="A10934" s="5">
        <f>10926</f>
      </c>
      <c r="B10934" s="5" t="s">
        <v>10937</v>
      </c>
      <c r="C10934" s="5" t="s">
        <v>11</v>
      </c>
      <c r="D10934" s="5" t="s">
        <v>12</v>
      </c>
      <c r="E10934" s="5" t="s">
        <v>13</v>
      </c>
    </row>
    <row r="10935" spans="1:5" x14ac:dyDescent="0.25">
      <c r="A10935" s="5">
        <f>10927</f>
      </c>
      <c r="B10935" s="5" t="s">
        <v>10938</v>
      </c>
      <c r="C10935" s="5" t="s">
        <v>11</v>
      </c>
      <c r="D10935" s="5" t="s">
        <v>12</v>
      </c>
      <c r="E10935" s="5" t="s">
        <v>13</v>
      </c>
    </row>
    <row r="10936" spans="1:5" x14ac:dyDescent="0.25">
      <c r="A10936" s="5">
        <f>10928</f>
      </c>
      <c r="B10936" s="5" t="s">
        <v>10939</v>
      </c>
      <c r="C10936" s="5" t="s">
        <v>11</v>
      </c>
      <c r="D10936" s="5" t="s">
        <v>12</v>
      </c>
      <c r="E10936" s="5" t="s">
        <v>13</v>
      </c>
    </row>
    <row r="10937" spans="1:5" x14ac:dyDescent="0.25">
      <c r="A10937" s="5">
        <f>10929</f>
      </c>
      <c r="B10937" s="5" t="s">
        <v>10940</v>
      </c>
      <c r="C10937" s="5" t="s">
        <v>11</v>
      </c>
      <c r="D10937" s="5" t="s">
        <v>12</v>
      </c>
      <c r="E10937" s="5" t="s">
        <v>13</v>
      </c>
    </row>
    <row r="10938" spans="1:5" x14ac:dyDescent="0.25">
      <c r="A10938" s="5">
        <f>10930</f>
      </c>
      <c r="B10938" s="5" t="s">
        <v>10941</v>
      </c>
      <c r="C10938" s="5" t="s">
        <v>11</v>
      </c>
      <c r="D10938" s="5" t="s">
        <v>12</v>
      </c>
      <c r="E10938" s="5" t="s">
        <v>13</v>
      </c>
    </row>
    <row r="10939" spans="1:5" x14ac:dyDescent="0.25">
      <c r="A10939" s="5">
        <f>10931</f>
      </c>
      <c r="B10939" s="5" t="s">
        <v>10942</v>
      </c>
      <c r="C10939" s="5" t="s">
        <v>11</v>
      </c>
      <c r="D10939" s="5" t="s">
        <v>12</v>
      </c>
      <c r="E10939" s="5" t="s">
        <v>13</v>
      </c>
    </row>
    <row r="10940" spans="1:5" x14ac:dyDescent="0.25">
      <c r="A10940" s="5">
        <f>10932</f>
      </c>
      <c r="B10940" s="5" t="s">
        <v>10943</v>
      </c>
      <c r="C10940" s="5" t="s">
        <v>11</v>
      </c>
      <c r="D10940" s="5" t="s">
        <v>12</v>
      </c>
      <c r="E10940" s="5" t="s">
        <v>13</v>
      </c>
    </row>
    <row r="10941" spans="1:5" x14ac:dyDescent="0.25">
      <c r="A10941" s="5">
        <f>10933</f>
      </c>
      <c r="B10941" s="5" t="s">
        <v>10944</v>
      </c>
      <c r="C10941" s="5" t="s">
        <v>11</v>
      </c>
      <c r="D10941" s="5" t="s">
        <v>12</v>
      </c>
      <c r="E10941" s="5" t="s">
        <v>13</v>
      </c>
    </row>
    <row r="10942" spans="1:5" x14ac:dyDescent="0.25">
      <c r="A10942" s="5">
        <f>10934</f>
      </c>
      <c r="B10942" s="5" t="s">
        <v>10945</v>
      </c>
      <c r="C10942" s="5" t="s">
        <v>11</v>
      </c>
      <c r="D10942" s="5" t="s">
        <v>12</v>
      </c>
      <c r="E10942" s="5" t="s">
        <v>13</v>
      </c>
    </row>
    <row r="10943" spans="1:5" x14ac:dyDescent="0.25">
      <c r="A10943" s="5">
        <f>10935</f>
      </c>
      <c r="B10943" s="5" t="s">
        <v>10946</v>
      </c>
      <c r="C10943" s="5" t="s">
        <v>11</v>
      </c>
      <c r="D10943" s="5" t="s">
        <v>12</v>
      </c>
      <c r="E10943" s="5" t="s">
        <v>13</v>
      </c>
    </row>
    <row r="10944" spans="1:5" x14ac:dyDescent="0.25">
      <c r="A10944" s="5">
        <f>10936</f>
      </c>
      <c r="B10944" s="5" t="s">
        <v>10947</v>
      </c>
      <c r="C10944" s="5" t="s">
        <v>11</v>
      </c>
      <c r="D10944" s="5" t="s">
        <v>12</v>
      </c>
      <c r="E10944" s="5" t="s">
        <v>13</v>
      </c>
    </row>
    <row r="10945" spans="1:5" x14ac:dyDescent="0.25">
      <c r="A10945" s="5">
        <f>10937</f>
      </c>
      <c r="B10945" s="5" t="s">
        <v>10948</v>
      </c>
      <c r="C10945" s="5" t="s">
        <v>11</v>
      </c>
      <c r="D10945" s="5" t="s">
        <v>12</v>
      </c>
      <c r="E10945" s="5" t="s">
        <v>13</v>
      </c>
    </row>
    <row r="10946" spans="1:5" x14ac:dyDescent="0.25">
      <c r="A10946" s="5">
        <f>10938</f>
      </c>
      <c r="B10946" s="5" t="s">
        <v>10949</v>
      </c>
      <c r="C10946" s="5" t="s">
        <v>11</v>
      </c>
      <c r="D10946" s="5" t="s">
        <v>12</v>
      </c>
      <c r="E10946" s="5" t="s">
        <v>13</v>
      </c>
    </row>
    <row r="10947" spans="1:5" x14ac:dyDescent="0.25">
      <c r="A10947" s="5">
        <f>10939</f>
      </c>
      <c r="B10947" s="5" t="s">
        <v>10950</v>
      </c>
      <c r="C10947" s="5" t="s">
        <v>11</v>
      </c>
      <c r="D10947" s="5" t="s">
        <v>12</v>
      </c>
      <c r="E10947" s="5" t="s">
        <v>13</v>
      </c>
    </row>
    <row r="10948" spans="1:5" x14ac:dyDescent="0.25">
      <c r="A10948" s="5">
        <f>10940</f>
      </c>
      <c r="B10948" s="5" t="s">
        <v>10951</v>
      </c>
      <c r="C10948" s="5" t="s">
        <v>11</v>
      </c>
      <c r="D10948" s="5" t="s">
        <v>12</v>
      </c>
      <c r="E10948" s="5" t="s">
        <v>13</v>
      </c>
    </row>
    <row r="10949" spans="1:5" x14ac:dyDescent="0.25">
      <c r="A10949" s="5">
        <f>10941</f>
      </c>
      <c r="B10949" s="5" t="s">
        <v>10952</v>
      </c>
      <c r="C10949" s="5" t="s">
        <v>11</v>
      </c>
      <c r="D10949" s="5" t="s">
        <v>12</v>
      </c>
      <c r="E10949" s="5" t="s">
        <v>13</v>
      </c>
    </row>
    <row r="10950" spans="1:5" x14ac:dyDescent="0.25">
      <c r="A10950" s="5">
        <f>10942</f>
      </c>
      <c r="B10950" s="5" t="s">
        <v>10953</v>
      </c>
      <c r="C10950" s="5" t="s">
        <v>11</v>
      </c>
      <c r="D10950" s="5" t="s">
        <v>12</v>
      </c>
      <c r="E10950" s="5" t="s">
        <v>13</v>
      </c>
    </row>
    <row r="10951" spans="1:5" x14ac:dyDescent="0.25">
      <c r="A10951" s="5">
        <f>10943</f>
      </c>
      <c r="B10951" s="5" t="s">
        <v>10954</v>
      </c>
      <c r="C10951" s="5" t="s">
        <v>11</v>
      </c>
      <c r="D10951" s="5" t="s">
        <v>12</v>
      </c>
      <c r="E10951" s="5" t="s">
        <v>13</v>
      </c>
    </row>
    <row r="10952" spans="1:5" x14ac:dyDescent="0.25">
      <c r="A10952" s="5">
        <f>10944</f>
      </c>
      <c r="B10952" s="5" t="s">
        <v>10955</v>
      </c>
      <c r="C10952" s="5" t="s">
        <v>11</v>
      </c>
      <c r="D10952" s="5" t="s">
        <v>12</v>
      </c>
      <c r="E10952" s="5" t="s">
        <v>13</v>
      </c>
    </row>
    <row r="10953" spans="1:5" x14ac:dyDescent="0.25">
      <c r="A10953" s="5">
        <f>10945</f>
      </c>
      <c r="B10953" s="5" t="s">
        <v>10956</v>
      </c>
      <c r="C10953" s="5" t="s">
        <v>11</v>
      </c>
      <c r="D10953" s="5" t="s">
        <v>12</v>
      </c>
      <c r="E10953" s="5" t="s">
        <v>13</v>
      </c>
    </row>
    <row r="10954" spans="1:5" x14ac:dyDescent="0.25">
      <c r="A10954" s="5">
        <f>10946</f>
      </c>
      <c r="B10954" s="5" t="s">
        <v>10957</v>
      </c>
      <c r="C10954" s="5" t="s">
        <v>11</v>
      </c>
      <c r="D10954" s="5" t="s">
        <v>12</v>
      </c>
      <c r="E10954" s="5" t="s">
        <v>13</v>
      </c>
    </row>
    <row r="10955" spans="1:5" x14ac:dyDescent="0.25">
      <c r="A10955" s="5">
        <f>10947</f>
      </c>
      <c r="B10955" s="5" t="s">
        <v>10958</v>
      </c>
      <c r="C10955" s="5" t="s">
        <v>11</v>
      </c>
      <c r="D10955" s="5" t="s">
        <v>12</v>
      </c>
      <c r="E10955" s="5" t="s">
        <v>13</v>
      </c>
    </row>
    <row r="10956" spans="1:5" x14ac:dyDescent="0.25">
      <c r="A10956" s="5">
        <f>10948</f>
      </c>
      <c r="B10956" s="5" t="s">
        <v>10959</v>
      </c>
      <c r="C10956" s="5" t="s">
        <v>11</v>
      </c>
      <c r="D10956" s="5" t="s">
        <v>12</v>
      </c>
      <c r="E10956" s="5" t="s">
        <v>13</v>
      </c>
    </row>
    <row r="10957" spans="1:5" x14ac:dyDescent="0.25">
      <c r="A10957" s="5">
        <f>10949</f>
      </c>
      <c r="B10957" s="5" t="s">
        <v>10960</v>
      </c>
      <c r="C10957" s="5" t="s">
        <v>11</v>
      </c>
      <c r="D10957" s="5" t="s">
        <v>12</v>
      </c>
      <c r="E10957" s="5" t="s">
        <v>13</v>
      </c>
    </row>
    <row r="10958" spans="1:5" x14ac:dyDescent="0.25">
      <c r="A10958" s="5">
        <f>10950</f>
      </c>
      <c r="B10958" s="5" t="s">
        <v>10961</v>
      </c>
      <c r="C10958" s="5" t="s">
        <v>11</v>
      </c>
      <c r="D10958" s="5" t="s">
        <v>12</v>
      </c>
      <c r="E10958" s="5" t="s">
        <v>13</v>
      </c>
    </row>
    <row r="10959" spans="1:5" x14ac:dyDescent="0.25">
      <c r="A10959" s="5">
        <f>10951</f>
      </c>
      <c r="B10959" s="5" t="s">
        <v>10962</v>
      </c>
      <c r="C10959" s="5" t="s">
        <v>11</v>
      </c>
      <c r="D10959" s="5" t="s">
        <v>12</v>
      </c>
      <c r="E10959" s="5" t="s">
        <v>13</v>
      </c>
    </row>
    <row r="10960" spans="1:5" x14ac:dyDescent="0.25">
      <c r="A10960" s="5">
        <f>10952</f>
      </c>
      <c r="B10960" s="5" t="s">
        <v>10963</v>
      </c>
      <c r="C10960" s="5" t="s">
        <v>11</v>
      </c>
      <c r="D10960" s="5" t="s">
        <v>12</v>
      </c>
      <c r="E10960" s="5" t="s">
        <v>13</v>
      </c>
    </row>
    <row r="10961" spans="1:5" x14ac:dyDescent="0.25">
      <c r="A10961" s="5">
        <f>10953</f>
      </c>
      <c r="B10961" s="5" t="s">
        <v>10964</v>
      </c>
      <c r="C10961" s="5" t="s">
        <v>11</v>
      </c>
      <c r="D10961" s="5" t="s">
        <v>12</v>
      </c>
      <c r="E10961" s="5" t="s">
        <v>13</v>
      </c>
    </row>
    <row r="10962" spans="1:5" x14ac:dyDescent="0.25">
      <c r="A10962" s="5">
        <f>10954</f>
      </c>
      <c r="B10962" s="5" t="s">
        <v>10965</v>
      </c>
      <c r="C10962" s="5" t="s">
        <v>11</v>
      </c>
      <c r="D10962" s="5" t="s">
        <v>12</v>
      </c>
      <c r="E10962" s="5" t="s">
        <v>13</v>
      </c>
    </row>
    <row r="10963" spans="1:5" x14ac:dyDescent="0.25">
      <c r="A10963" s="5">
        <f>10955</f>
      </c>
      <c r="B10963" s="5" t="s">
        <v>10966</v>
      </c>
      <c r="C10963" s="5" t="s">
        <v>11</v>
      </c>
      <c r="D10963" s="5" t="s">
        <v>12</v>
      </c>
      <c r="E10963" s="5" t="s">
        <v>13</v>
      </c>
    </row>
    <row r="10964" spans="1:5" x14ac:dyDescent="0.25">
      <c r="A10964" s="5">
        <f>10956</f>
      </c>
      <c r="B10964" s="5" t="s">
        <v>10967</v>
      </c>
      <c r="C10964" s="5" t="s">
        <v>11</v>
      </c>
      <c r="D10964" s="5" t="s">
        <v>12</v>
      </c>
      <c r="E10964" s="5" t="s">
        <v>13</v>
      </c>
    </row>
    <row r="10965" spans="1:5" x14ac:dyDescent="0.25">
      <c r="A10965" s="5">
        <f>10957</f>
      </c>
      <c r="B10965" s="5" t="s">
        <v>10968</v>
      </c>
      <c r="C10965" s="5" t="s">
        <v>11</v>
      </c>
      <c r="D10965" s="5" t="s">
        <v>12</v>
      </c>
      <c r="E10965" s="5" t="s">
        <v>13</v>
      </c>
    </row>
    <row r="10966" spans="1:5" x14ac:dyDescent="0.25">
      <c r="A10966" s="5">
        <f>10958</f>
      </c>
      <c r="B10966" s="5" t="s">
        <v>10969</v>
      </c>
      <c r="C10966" s="5" t="s">
        <v>11</v>
      </c>
      <c r="D10966" s="5" t="s">
        <v>12</v>
      </c>
      <c r="E10966" s="5" t="s">
        <v>13</v>
      </c>
    </row>
    <row r="10967" spans="1:5" x14ac:dyDescent="0.25">
      <c r="A10967" s="5">
        <f>10959</f>
      </c>
      <c r="B10967" s="5" t="s">
        <v>10970</v>
      </c>
      <c r="C10967" s="5" t="s">
        <v>11</v>
      </c>
      <c r="D10967" s="5" t="s">
        <v>12</v>
      </c>
      <c r="E10967" s="5" t="s">
        <v>13</v>
      </c>
    </row>
    <row r="10968" spans="1:5" x14ac:dyDescent="0.25">
      <c r="A10968" s="5">
        <f>10960</f>
      </c>
      <c r="B10968" s="5" t="s">
        <v>10971</v>
      </c>
      <c r="C10968" s="5" t="s">
        <v>11</v>
      </c>
      <c r="D10968" s="5" t="s">
        <v>12</v>
      </c>
      <c r="E10968" s="5" t="s">
        <v>13</v>
      </c>
    </row>
    <row r="10969" spans="1:5" x14ac:dyDescent="0.25">
      <c r="A10969" s="5">
        <f>10961</f>
      </c>
      <c r="B10969" s="5" t="s">
        <v>10972</v>
      </c>
      <c r="C10969" s="5" t="s">
        <v>11</v>
      </c>
      <c r="D10969" s="5" t="s">
        <v>12</v>
      </c>
      <c r="E10969" s="5" t="s">
        <v>13</v>
      </c>
    </row>
    <row r="10970" spans="1:5" x14ac:dyDescent="0.25">
      <c r="A10970" s="5">
        <f>10962</f>
      </c>
      <c r="B10970" s="5" t="s">
        <v>10973</v>
      </c>
      <c r="C10970" s="5" t="s">
        <v>11</v>
      </c>
      <c r="D10970" s="5" t="s">
        <v>12</v>
      </c>
      <c r="E10970" s="5" t="s">
        <v>13</v>
      </c>
    </row>
    <row r="10971" spans="1:5" x14ac:dyDescent="0.25">
      <c r="A10971" s="5">
        <f>10963</f>
      </c>
      <c r="B10971" s="5" t="s">
        <v>10974</v>
      </c>
      <c r="C10971" s="5" t="s">
        <v>11</v>
      </c>
      <c r="D10971" s="5" t="s">
        <v>12</v>
      </c>
      <c r="E10971" s="5" t="s">
        <v>13</v>
      </c>
    </row>
    <row r="10972" spans="1:5" x14ac:dyDescent="0.25">
      <c r="A10972" s="5">
        <f>10964</f>
      </c>
      <c r="B10972" s="5" t="s">
        <v>10975</v>
      </c>
      <c r="C10972" s="5" t="s">
        <v>11</v>
      </c>
      <c r="D10972" s="5" t="s">
        <v>12</v>
      </c>
      <c r="E10972" s="5" t="s">
        <v>13</v>
      </c>
    </row>
    <row r="10973" spans="1:5" x14ac:dyDescent="0.25">
      <c r="A10973" s="5">
        <f>10965</f>
      </c>
      <c r="B10973" s="5" t="s">
        <v>10976</v>
      </c>
      <c r="C10973" s="5" t="s">
        <v>11</v>
      </c>
      <c r="D10973" s="5" t="s">
        <v>12</v>
      </c>
      <c r="E10973" s="5" t="s">
        <v>13</v>
      </c>
    </row>
    <row r="10974" spans="1:5" x14ac:dyDescent="0.25">
      <c r="A10974" s="5">
        <f>10966</f>
      </c>
      <c r="B10974" s="5" t="s">
        <v>10977</v>
      </c>
      <c r="C10974" s="5" t="s">
        <v>11</v>
      </c>
      <c r="D10974" s="5" t="s">
        <v>12</v>
      </c>
      <c r="E10974" s="5" t="s">
        <v>13</v>
      </c>
    </row>
    <row r="10975" spans="1:5" x14ac:dyDescent="0.25">
      <c r="A10975" s="5">
        <f>10967</f>
      </c>
      <c r="B10975" s="5" t="s">
        <v>10978</v>
      </c>
      <c r="C10975" s="5" t="s">
        <v>11</v>
      </c>
      <c r="D10975" s="5" t="s">
        <v>12</v>
      </c>
      <c r="E10975" s="5" t="s">
        <v>13</v>
      </c>
    </row>
    <row r="10976" spans="1:5" x14ac:dyDescent="0.25">
      <c r="A10976" s="5">
        <f>10968</f>
      </c>
      <c r="B10976" s="5" t="s">
        <v>10979</v>
      </c>
      <c r="C10976" s="5" t="s">
        <v>11</v>
      </c>
      <c r="D10976" s="5" t="s">
        <v>12</v>
      </c>
      <c r="E10976" s="5" t="s">
        <v>13</v>
      </c>
    </row>
    <row r="10977" spans="1:5" x14ac:dyDescent="0.25">
      <c r="A10977" s="5">
        <f>10969</f>
      </c>
      <c r="B10977" s="5" t="s">
        <v>10980</v>
      </c>
      <c r="C10977" s="5" t="s">
        <v>11</v>
      </c>
      <c r="D10977" s="5" t="s">
        <v>12</v>
      </c>
      <c r="E10977" s="5" t="s">
        <v>13</v>
      </c>
    </row>
    <row r="10978" spans="1:5" x14ac:dyDescent="0.25">
      <c r="A10978" s="5">
        <f>10970</f>
      </c>
      <c r="B10978" s="5" t="s">
        <v>10981</v>
      </c>
      <c r="C10978" s="5" t="s">
        <v>11</v>
      </c>
      <c r="D10978" s="5" t="s">
        <v>12</v>
      </c>
      <c r="E10978" s="5" t="s">
        <v>13</v>
      </c>
    </row>
    <row r="10979" spans="1:5" x14ac:dyDescent="0.25">
      <c r="A10979" s="5">
        <f>10971</f>
      </c>
      <c r="B10979" s="5" t="s">
        <v>10982</v>
      </c>
      <c r="C10979" s="5" t="s">
        <v>11</v>
      </c>
      <c r="D10979" s="5" t="s">
        <v>12</v>
      </c>
      <c r="E10979" s="5" t="s">
        <v>13</v>
      </c>
    </row>
    <row r="10980" spans="1:5" x14ac:dyDescent="0.25">
      <c r="A10980" s="5">
        <f>10972</f>
      </c>
      <c r="B10980" s="5" t="s">
        <v>10983</v>
      </c>
      <c r="C10980" s="5" t="s">
        <v>11</v>
      </c>
      <c r="D10980" s="5" t="s">
        <v>12</v>
      </c>
      <c r="E10980" s="5" t="s">
        <v>13</v>
      </c>
    </row>
    <row r="10981" spans="1:5" x14ac:dyDescent="0.25">
      <c r="A10981" s="5">
        <f>10973</f>
      </c>
      <c r="B10981" s="5" t="s">
        <v>10984</v>
      </c>
      <c r="C10981" s="5" t="s">
        <v>11</v>
      </c>
      <c r="D10981" s="5" t="s">
        <v>12</v>
      </c>
      <c r="E10981" s="5" t="s">
        <v>13</v>
      </c>
    </row>
    <row r="10982" spans="1:5" x14ac:dyDescent="0.25">
      <c r="A10982" s="5">
        <f>10974</f>
      </c>
      <c r="B10982" s="5" t="s">
        <v>10985</v>
      </c>
      <c r="C10982" s="5" t="s">
        <v>11</v>
      </c>
      <c r="D10982" s="5" t="s">
        <v>12</v>
      </c>
      <c r="E10982" s="5" t="s">
        <v>13</v>
      </c>
    </row>
    <row r="10983" spans="1:5" x14ac:dyDescent="0.25">
      <c r="A10983" s="5">
        <f>10975</f>
      </c>
      <c r="B10983" s="5" t="s">
        <v>10986</v>
      </c>
      <c r="C10983" s="5" t="s">
        <v>11</v>
      </c>
      <c r="D10983" s="5" t="s">
        <v>12</v>
      </c>
      <c r="E10983" s="5" t="s">
        <v>13</v>
      </c>
    </row>
    <row r="10984" spans="1:5" x14ac:dyDescent="0.25">
      <c r="A10984" s="5">
        <f>10976</f>
      </c>
      <c r="B10984" s="5" t="s">
        <v>10987</v>
      </c>
      <c r="C10984" s="5" t="s">
        <v>11</v>
      </c>
      <c r="D10984" s="5" t="s">
        <v>12</v>
      </c>
      <c r="E10984" s="5" t="s">
        <v>13</v>
      </c>
    </row>
    <row r="10985" spans="1:5" x14ac:dyDescent="0.25">
      <c r="A10985" s="5">
        <f>10977</f>
      </c>
      <c r="B10985" s="5" t="s">
        <v>10988</v>
      </c>
      <c r="C10985" s="5" t="s">
        <v>11</v>
      </c>
      <c r="D10985" s="5" t="s">
        <v>12</v>
      </c>
      <c r="E10985" s="5" t="s">
        <v>13</v>
      </c>
    </row>
    <row r="10986" spans="1:5" x14ac:dyDescent="0.25">
      <c r="A10986" s="5">
        <f>10978</f>
      </c>
      <c r="B10986" s="5" t="s">
        <v>10989</v>
      </c>
      <c r="C10986" s="5" t="s">
        <v>11</v>
      </c>
      <c r="D10986" s="5" t="s">
        <v>12</v>
      </c>
      <c r="E10986" s="5" t="s">
        <v>13</v>
      </c>
    </row>
    <row r="10987" spans="1:5" x14ac:dyDescent="0.25">
      <c r="A10987" s="5">
        <f>10979</f>
      </c>
      <c r="B10987" s="5" t="s">
        <v>10990</v>
      </c>
      <c r="C10987" s="5" t="s">
        <v>11</v>
      </c>
      <c r="D10987" s="5" t="s">
        <v>12</v>
      </c>
      <c r="E10987" s="5" t="s">
        <v>13</v>
      </c>
    </row>
    <row r="10988" spans="1:5" x14ac:dyDescent="0.25">
      <c r="A10988" s="5">
        <f>10980</f>
      </c>
      <c r="B10988" s="5" t="s">
        <v>10991</v>
      </c>
      <c r="C10988" s="5" t="s">
        <v>11</v>
      </c>
      <c r="D10988" s="5" t="s">
        <v>12</v>
      </c>
      <c r="E10988" s="5" t="s">
        <v>13</v>
      </c>
    </row>
    <row r="10989" spans="1:5" x14ac:dyDescent="0.25">
      <c r="A10989" s="5">
        <f>10981</f>
      </c>
      <c r="B10989" s="5" t="s">
        <v>10992</v>
      </c>
      <c r="C10989" s="5" t="s">
        <v>11</v>
      </c>
      <c r="D10989" s="5" t="s">
        <v>12</v>
      </c>
      <c r="E10989" s="5" t="s">
        <v>13</v>
      </c>
    </row>
    <row r="10990" spans="1:5" x14ac:dyDescent="0.25">
      <c r="A10990" s="5">
        <f>10982</f>
      </c>
      <c r="B10990" s="5" t="s">
        <v>10993</v>
      </c>
      <c r="C10990" s="5" t="s">
        <v>11</v>
      </c>
      <c r="D10990" s="5" t="s">
        <v>12</v>
      </c>
      <c r="E10990" s="5" t="s">
        <v>13</v>
      </c>
    </row>
    <row r="10991" spans="1:5" x14ac:dyDescent="0.25">
      <c r="A10991" s="5">
        <f>10983</f>
      </c>
      <c r="B10991" s="5" t="s">
        <v>10994</v>
      </c>
      <c r="C10991" s="5" t="s">
        <v>11</v>
      </c>
      <c r="D10991" s="5" t="s">
        <v>12</v>
      </c>
      <c r="E10991" s="5" t="s">
        <v>13</v>
      </c>
    </row>
    <row r="10992" spans="1:5" x14ac:dyDescent="0.25">
      <c r="A10992" s="5">
        <f>10984</f>
      </c>
      <c r="B10992" s="5" t="s">
        <v>10995</v>
      </c>
      <c r="C10992" s="5" t="s">
        <v>11</v>
      </c>
      <c r="D10992" s="5" t="s">
        <v>12</v>
      </c>
      <c r="E10992" s="5" t="s">
        <v>13</v>
      </c>
    </row>
    <row r="10993" spans="1:5" x14ac:dyDescent="0.25">
      <c r="A10993" s="5">
        <f>10985</f>
      </c>
      <c r="B10993" s="5" t="s">
        <v>10996</v>
      </c>
      <c r="C10993" s="5" t="s">
        <v>11</v>
      </c>
      <c r="D10993" s="5" t="s">
        <v>12</v>
      </c>
      <c r="E10993" s="5" t="s">
        <v>13</v>
      </c>
    </row>
    <row r="10994" spans="1:5" x14ac:dyDescent="0.25">
      <c r="A10994" s="5">
        <f>10986</f>
      </c>
      <c r="B10994" s="5" t="s">
        <v>10997</v>
      </c>
      <c r="C10994" s="5" t="s">
        <v>11</v>
      </c>
      <c r="D10994" s="5" t="s">
        <v>12</v>
      </c>
      <c r="E10994" s="5" t="s">
        <v>13</v>
      </c>
    </row>
    <row r="10995" spans="1:5" x14ac:dyDescent="0.25">
      <c r="A10995" s="5">
        <f>10987</f>
      </c>
      <c r="B10995" s="5" t="s">
        <v>10998</v>
      </c>
      <c r="C10995" s="5" t="s">
        <v>11</v>
      </c>
      <c r="D10995" s="5" t="s">
        <v>12</v>
      </c>
      <c r="E10995" s="5" t="s">
        <v>13</v>
      </c>
    </row>
    <row r="10996" spans="1:5" x14ac:dyDescent="0.25">
      <c r="A10996" s="5">
        <f>10988</f>
      </c>
      <c r="B10996" s="5" t="s">
        <v>10999</v>
      </c>
      <c r="C10996" s="5" t="s">
        <v>11</v>
      </c>
      <c r="D10996" s="5" t="s">
        <v>12</v>
      </c>
      <c r="E10996" s="5" t="s">
        <v>13</v>
      </c>
    </row>
    <row r="10997" spans="1:5" x14ac:dyDescent="0.25">
      <c r="A10997" s="5">
        <f>10989</f>
      </c>
      <c r="B10997" s="5" t="s">
        <v>11000</v>
      </c>
      <c r="C10997" s="5" t="s">
        <v>11</v>
      </c>
      <c r="D10997" s="5" t="s">
        <v>12</v>
      </c>
      <c r="E10997" s="5" t="s">
        <v>13</v>
      </c>
    </row>
    <row r="10998" spans="1:5" x14ac:dyDescent="0.25">
      <c r="A10998" s="5">
        <f>10990</f>
      </c>
      <c r="B10998" s="5" t="s">
        <v>11001</v>
      </c>
      <c r="C10998" s="5" t="s">
        <v>11</v>
      </c>
      <c r="D10998" s="5" t="s">
        <v>12</v>
      </c>
      <c r="E10998" s="5" t="s">
        <v>13</v>
      </c>
    </row>
    <row r="10999" spans="1:5" x14ac:dyDescent="0.25">
      <c r="A10999" s="5">
        <f>10991</f>
      </c>
      <c r="B10999" s="5" t="s">
        <v>11002</v>
      </c>
      <c r="C10999" s="5" t="s">
        <v>11</v>
      </c>
      <c r="D10999" s="5" t="s">
        <v>12</v>
      </c>
      <c r="E10999" s="5" t="s">
        <v>13</v>
      </c>
    </row>
    <row r="11000" spans="1:5" x14ac:dyDescent="0.25">
      <c r="A11000" s="5">
        <f>10992</f>
      </c>
      <c r="B11000" s="5" t="s">
        <v>11003</v>
      </c>
      <c r="C11000" s="5" t="s">
        <v>11</v>
      </c>
      <c r="D11000" s="5" t="s">
        <v>12</v>
      </c>
      <c r="E11000" s="5" t="s">
        <v>13</v>
      </c>
    </row>
    <row r="11001" spans="1:5" x14ac:dyDescent="0.25">
      <c r="A11001" s="5">
        <f>10993</f>
      </c>
      <c r="B11001" s="5" t="s">
        <v>11004</v>
      </c>
      <c r="C11001" s="5" t="s">
        <v>11</v>
      </c>
      <c r="D11001" s="5" t="s">
        <v>12</v>
      </c>
      <c r="E11001" s="5" t="s">
        <v>13</v>
      </c>
    </row>
    <row r="11002" spans="1:5" x14ac:dyDescent="0.25">
      <c r="A11002" s="5">
        <f>10994</f>
      </c>
      <c r="B11002" s="5" t="s">
        <v>11005</v>
      </c>
      <c r="C11002" s="5" t="s">
        <v>11</v>
      </c>
      <c r="D11002" s="5" t="s">
        <v>12</v>
      </c>
      <c r="E11002" s="5" t="s">
        <v>13</v>
      </c>
    </row>
    <row r="11003" spans="1:5" x14ac:dyDescent="0.25">
      <c r="A11003" s="5">
        <f>10995</f>
      </c>
      <c r="B11003" s="5" t="s">
        <v>11006</v>
      </c>
      <c r="C11003" s="5" t="s">
        <v>11</v>
      </c>
      <c r="D11003" s="5" t="s">
        <v>12</v>
      </c>
      <c r="E11003" s="5" t="s">
        <v>13</v>
      </c>
    </row>
    <row r="11004" spans="1:5" x14ac:dyDescent="0.25">
      <c r="A11004" s="5">
        <f>10996</f>
      </c>
      <c r="B11004" s="5" t="s">
        <v>11007</v>
      </c>
      <c r="C11004" s="5" t="s">
        <v>11</v>
      </c>
      <c r="D11004" s="5" t="s">
        <v>12</v>
      </c>
      <c r="E11004" s="5" t="s">
        <v>13</v>
      </c>
    </row>
    <row r="11005" spans="1:5" x14ac:dyDescent="0.25">
      <c r="A11005" s="5">
        <f>10997</f>
      </c>
      <c r="B11005" s="5" t="s">
        <v>11008</v>
      </c>
      <c r="C11005" s="5" t="s">
        <v>11</v>
      </c>
      <c r="D11005" s="5" t="s">
        <v>12</v>
      </c>
      <c r="E11005" s="5" t="s">
        <v>13</v>
      </c>
    </row>
    <row r="11006" spans="1:5" x14ac:dyDescent="0.25">
      <c r="A11006" s="5">
        <f>10998</f>
      </c>
      <c r="B11006" s="5" t="s">
        <v>11009</v>
      </c>
      <c r="C11006" s="5" t="s">
        <v>11</v>
      </c>
      <c r="D11006" s="5" t="s">
        <v>12</v>
      </c>
      <c r="E11006" s="5" t="s">
        <v>13</v>
      </c>
    </row>
    <row r="11007" spans="1:5" x14ac:dyDescent="0.25">
      <c r="A11007" s="5">
        <f>10999</f>
      </c>
      <c r="B11007" s="5" t="s">
        <v>11010</v>
      </c>
      <c r="C11007" s="5" t="s">
        <v>11</v>
      </c>
      <c r="D11007" s="5" t="s">
        <v>12</v>
      </c>
      <c r="E11007" s="5" t="s">
        <v>13</v>
      </c>
    </row>
    <row r="11008" spans="1:5" x14ac:dyDescent="0.25">
      <c r="A11008" s="5">
        <f>11000</f>
      </c>
      <c r="B11008" s="5" t="s">
        <v>11011</v>
      </c>
      <c r="C11008" s="5" t="s">
        <v>11</v>
      </c>
      <c r="D11008" s="5" t="s">
        <v>12</v>
      </c>
      <c r="E11008" s="5" t="s">
        <v>13</v>
      </c>
    </row>
    <row r="11009" spans="1:5" x14ac:dyDescent="0.25">
      <c r="A11009" s="5">
        <f>11001</f>
      </c>
      <c r="B11009" s="5" t="s">
        <v>11012</v>
      </c>
      <c r="C11009" s="5" t="s">
        <v>11</v>
      </c>
      <c r="D11009" s="5" t="s">
        <v>12</v>
      </c>
      <c r="E11009" s="5" t="s">
        <v>13</v>
      </c>
    </row>
    <row r="11010" spans="1:5" x14ac:dyDescent="0.25">
      <c r="A11010" s="5">
        <f>11002</f>
      </c>
      <c r="B11010" s="5" t="s">
        <v>11013</v>
      </c>
      <c r="C11010" s="5" t="s">
        <v>11</v>
      </c>
      <c r="D11010" s="5" t="s">
        <v>12</v>
      </c>
      <c r="E11010" s="5" t="s">
        <v>13</v>
      </c>
    </row>
    <row r="11011" spans="1:5" x14ac:dyDescent="0.25">
      <c r="A11011" s="5">
        <f>11003</f>
      </c>
      <c r="B11011" s="5" t="s">
        <v>11014</v>
      </c>
      <c r="C11011" s="5" t="s">
        <v>11</v>
      </c>
      <c r="D11011" s="5" t="s">
        <v>12</v>
      </c>
      <c r="E11011" s="5" t="s">
        <v>13</v>
      </c>
    </row>
    <row r="11012" spans="1:5" x14ac:dyDescent="0.25">
      <c r="A11012" s="5">
        <f>11004</f>
      </c>
      <c r="B11012" s="5" t="s">
        <v>11015</v>
      </c>
      <c r="C11012" s="5" t="s">
        <v>11</v>
      </c>
      <c r="D11012" s="5" t="s">
        <v>12</v>
      </c>
      <c r="E11012" s="5" t="s">
        <v>13</v>
      </c>
    </row>
    <row r="11013" spans="1:5" x14ac:dyDescent="0.25">
      <c r="A11013" s="5">
        <f>11005</f>
      </c>
      <c r="B11013" s="5" t="s">
        <v>11016</v>
      </c>
      <c r="C11013" s="5" t="s">
        <v>11</v>
      </c>
      <c r="D11013" s="5" t="s">
        <v>12</v>
      </c>
      <c r="E11013" s="5" t="s">
        <v>13</v>
      </c>
    </row>
    <row r="11014" spans="1:5" x14ac:dyDescent="0.25">
      <c r="A11014" s="5">
        <f>11006</f>
      </c>
      <c r="B11014" s="5" t="s">
        <v>11017</v>
      </c>
      <c r="C11014" s="5" t="s">
        <v>11</v>
      </c>
      <c r="D11014" s="5" t="s">
        <v>12</v>
      </c>
      <c r="E11014" s="5" t="s">
        <v>13</v>
      </c>
    </row>
    <row r="11015" spans="1:5" x14ac:dyDescent="0.25">
      <c r="A11015" s="5">
        <f>11007</f>
      </c>
      <c r="B11015" s="5" t="s">
        <v>11018</v>
      </c>
      <c r="C11015" s="5" t="s">
        <v>11</v>
      </c>
      <c r="D11015" s="5" t="s">
        <v>12</v>
      </c>
      <c r="E11015" s="5" t="s">
        <v>13</v>
      </c>
    </row>
    <row r="11016" spans="1:5" x14ac:dyDescent="0.25">
      <c r="A11016" s="5">
        <f>11008</f>
      </c>
      <c r="B11016" s="5" t="s">
        <v>11019</v>
      </c>
      <c r="C11016" s="5" t="s">
        <v>11</v>
      </c>
      <c r="D11016" s="5" t="s">
        <v>12</v>
      </c>
      <c r="E11016" s="5" t="s">
        <v>13</v>
      </c>
    </row>
    <row r="11017" spans="1:5" x14ac:dyDescent="0.25">
      <c r="A11017" s="5">
        <f>11009</f>
      </c>
      <c r="B11017" s="5" t="s">
        <v>11020</v>
      </c>
      <c r="C11017" s="5" t="s">
        <v>11</v>
      </c>
      <c r="D11017" s="5" t="s">
        <v>12</v>
      </c>
      <c r="E11017" s="5" t="s">
        <v>13</v>
      </c>
    </row>
    <row r="11018" spans="1:5" x14ac:dyDescent="0.25">
      <c r="A11018" s="5">
        <f>11010</f>
      </c>
      <c r="B11018" s="5" t="s">
        <v>11021</v>
      </c>
      <c r="C11018" s="5" t="s">
        <v>11</v>
      </c>
      <c r="D11018" s="5" t="s">
        <v>12</v>
      </c>
      <c r="E11018" s="5" t="s">
        <v>13</v>
      </c>
    </row>
    <row r="11019" spans="1:5" x14ac:dyDescent="0.25">
      <c r="A11019" s="5">
        <f>11011</f>
      </c>
      <c r="B11019" s="5" t="s">
        <v>11022</v>
      </c>
      <c r="C11019" s="5" t="s">
        <v>11</v>
      </c>
      <c r="D11019" s="5" t="s">
        <v>12</v>
      </c>
      <c r="E11019" s="5" t="s">
        <v>13</v>
      </c>
    </row>
    <row r="11020" spans="1:5" x14ac:dyDescent="0.25">
      <c r="A11020" s="5">
        <f>11012</f>
      </c>
      <c r="B11020" s="5" t="s">
        <v>11023</v>
      </c>
      <c r="C11020" s="5" t="s">
        <v>11</v>
      </c>
      <c r="D11020" s="5" t="s">
        <v>12</v>
      </c>
      <c r="E11020" s="5" t="s">
        <v>13</v>
      </c>
    </row>
    <row r="11021" spans="1:5" x14ac:dyDescent="0.25">
      <c r="A11021" s="5">
        <f>11013</f>
      </c>
      <c r="B11021" s="5" t="s">
        <v>11024</v>
      </c>
      <c r="C11021" s="5" t="s">
        <v>11</v>
      </c>
      <c r="D11021" s="5" t="s">
        <v>12</v>
      </c>
      <c r="E11021" s="5" t="s">
        <v>13</v>
      </c>
    </row>
    <row r="11022" spans="1:5" x14ac:dyDescent="0.25">
      <c r="A11022" s="5">
        <f>11014</f>
      </c>
      <c r="B11022" s="5" t="s">
        <v>11025</v>
      </c>
      <c r="C11022" s="5" t="s">
        <v>11</v>
      </c>
      <c r="D11022" s="5" t="s">
        <v>12</v>
      </c>
      <c r="E11022" s="5" t="s">
        <v>13</v>
      </c>
    </row>
    <row r="11023" spans="1:5" x14ac:dyDescent="0.25">
      <c r="A11023" s="5">
        <f>11015</f>
      </c>
      <c r="B11023" s="5" t="s">
        <v>11026</v>
      </c>
      <c r="C11023" s="5" t="s">
        <v>11</v>
      </c>
      <c r="D11023" s="5" t="s">
        <v>12</v>
      </c>
      <c r="E11023" s="5" t="s">
        <v>13</v>
      </c>
    </row>
    <row r="11024" spans="1:5" x14ac:dyDescent="0.25">
      <c r="A11024" s="5">
        <f>11016</f>
      </c>
      <c r="B11024" s="5" t="s">
        <v>11027</v>
      </c>
      <c r="C11024" s="5" t="s">
        <v>11</v>
      </c>
      <c r="D11024" s="5" t="s">
        <v>12</v>
      </c>
      <c r="E11024" s="5" t="s">
        <v>13</v>
      </c>
    </row>
    <row r="11025" spans="1:5" x14ac:dyDescent="0.25">
      <c r="A11025" s="5">
        <f>11017</f>
      </c>
      <c r="B11025" s="5" t="s">
        <v>11028</v>
      </c>
      <c r="C11025" s="5" t="s">
        <v>11</v>
      </c>
      <c r="D11025" s="5" t="s">
        <v>12</v>
      </c>
      <c r="E11025" s="5" t="s">
        <v>13</v>
      </c>
    </row>
    <row r="11026" spans="1:5" x14ac:dyDescent="0.25">
      <c r="A11026" s="5">
        <f>11018</f>
      </c>
      <c r="B11026" s="5" t="s">
        <v>11029</v>
      </c>
      <c r="C11026" s="5" t="s">
        <v>11</v>
      </c>
      <c r="D11026" s="5" t="s">
        <v>12</v>
      </c>
      <c r="E11026" s="5" t="s">
        <v>13</v>
      </c>
    </row>
    <row r="11027" spans="1:5" x14ac:dyDescent="0.25">
      <c r="A11027" s="5">
        <f>11019</f>
      </c>
      <c r="B11027" s="5" t="s">
        <v>11030</v>
      </c>
      <c r="C11027" s="5" t="s">
        <v>11</v>
      </c>
      <c r="D11027" s="5" t="s">
        <v>12</v>
      </c>
      <c r="E11027" s="5" t="s">
        <v>13</v>
      </c>
    </row>
    <row r="11028" spans="1:5" x14ac:dyDescent="0.25">
      <c r="A11028" s="5">
        <f>11020</f>
      </c>
      <c r="B11028" s="5" t="s">
        <v>11031</v>
      </c>
      <c r="C11028" s="5" t="s">
        <v>11</v>
      </c>
      <c r="D11028" s="5" t="s">
        <v>12</v>
      </c>
      <c r="E11028" s="5" t="s">
        <v>13</v>
      </c>
    </row>
    <row r="11029" spans="1:5" x14ac:dyDescent="0.25">
      <c r="A11029" s="5">
        <f>11021</f>
      </c>
      <c r="B11029" s="5" t="s">
        <v>11032</v>
      </c>
      <c r="C11029" s="5" t="s">
        <v>11</v>
      </c>
      <c r="D11029" s="5" t="s">
        <v>12</v>
      </c>
      <c r="E11029" s="5" t="s">
        <v>13</v>
      </c>
    </row>
    <row r="11030" spans="1:5" x14ac:dyDescent="0.25">
      <c r="A11030" s="5">
        <f>11022</f>
      </c>
      <c r="B11030" s="5" t="s">
        <v>11033</v>
      </c>
      <c r="C11030" s="5" t="s">
        <v>11</v>
      </c>
      <c r="D11030" s="5" t="s">
        <v>12</v>
      </c>
      <c r="E11030" s="5" t="s">
        <v>13</v>
      </c>
    </row>
    <row r="11031" spans="1:5" x14ac:dyDescent="0.25">
      <c r="A11031" s="5">
        <f>11023</f>
      </c>
      <c r="B11031" s="5" t="s">
        <v>11034</v>
      </c>
      <c r="C11031" s="5" t="s">
        <v>11</v>
      </c>
      <c r="D11031" s="5" t="s">
        <v>12</v>
      </c>
      <c r="E11031" s="5" t="s">
        <v>13</v>
      </c>
    </row>
    <row r="11032" spans="1:5" x14ac:dyDescent="0.25">
      <c r="A11032" s="5">
        <f>11024</f>
      </c>
      <c r="B11032" s="5" t="s">
        <v>11035</v>
      </c>
      <c r="C11032" s="5" t="s">
        <v>11</v>
      </c>
      <c r="D11032" s="5" t="s">
        <v>12</v>
      </c>
      <c r="E11032" s="5" t="s">
        <v>13</v>
      </c>
    </row>
    <row r="11033" spans="1:5" x14ac:dyDescent="0.25">
      <c r="A11033" s="5">
        <f>11025</f>
      </c>
      <c r="B11033" s="5" t="s">
        <v>11036</v>
      </c>
      <c r="C11033" s="5" t="s">
        <v>11</v>
      </c>
      <c r="D11033" s="5" t="s">
        <v>12</v>
      </c>
      <c r="E11033" s="5" t="s">
        <v>13</v>
      </c>
    </row>
    <row r="11034" spans="1:5" x14ac:dyDescent="0.25">
      <c r="A11034" s="5">
        <f>11026</f>
      </c>
      <c r="B11034" s="5" t="s">
        <v>11037</v>
      </c>
      <c r="C11034" s="5" t="s">
        <v>11</v>
      </c>
      <c r="D11034" s="5" t="s">
        <v>12</v>
      </c>
      <c r="E11034" s="5" t="s">
        <v>13</v>
      </c>
    </row>
    <row r="11035" spans="1:5" x14ac:dyDescent="0.25">
      <c r="A11035" s="5">
        <f>11027</f>
      </c>
      <c r="B11035" s="5" t="s">
        <v>11038</v>
      </c>
      <c r="C11035" s="5" t="s">
        <v>11</v>
      </c>
      <c r="D11035" s="5" t="s">
        <v>12</v>
      </c>
      <c r="E11035" s="5" t="s">
        <v>13</v>
      </c>
    </row>
    <row r="11036" spans="1:5" x14ac:dyDescent="0.25">
      <c r="A11036" s="5">
        <f>11028</f>
      </c>
      <c r="B11036" s="5" t="s">
        <v>11039</v>
      </c>
      <c r="C11036" s="5" t="s">
        <v>11</v>
      </c>
      <c r="D11036" s="5" t="s">
        <v>12</v>
      </c>
      <c r="E11036" s="5" t="s">
        <v>13</v>
      </c>
    </row>
    <row r="11037" spans="1:5" x14ac:dyDescent="0.25">
      <c r="A11037" s="5">
        <f>11029</f>
      </c>
      <c r="B11037" s="5" t="s">
        <v>11040</v>
      </c>
      <c r="C11037" s="5" t="s">
        <v>11</v>
      </c>
      <c r="D11037" s="5" t="s">
        <v>12</v>
      </c>
      <c r="E11037" s="5" t="s">
        <v>13</v>
      </c>
    </row>
    <row r="11038" spans="1:5" x14ac:dyDescent="0.25">
      <c r="A11038" s="5">
        <f>11030</f>
      </c>
      <c r="B11038" s="5" t="s">
        <v>11041</v>
      </c>
      <c r="C11038" s="5" t="s">
        <v>11</v>
      </c>
      <c r="D11038" s="5" t="s">
        <v>12</v>
      </c>
      <c r="E11038" s="5" t="s">
        <v>13</v>
      </c>
    </row>
    <row r="11039" spans="1:5" x14ac:dyDescent="0.25">
      <c r="A11039" s="5">
        <f>11031</f>
      </c>
      <c r="B11039" s="5" t="s">
        <v>11042</v>
      </c>
      <c r="C11039" s="5" t="s">
        <v>11</v>
      </c>
      <c r="D11039" s="5" t="s">
        <v>12</v>
      </c>
      <c r="E11039" s="5" t="s">
        <v>13</v>
      </c>
    </row>
    <row r="11040" spans="1:5" x14ac:dyDescent="0.25">
      <c r="A11040" s="5">
        <f>11032</f>
      </c>
      <c r="B11040" s="5" t="s">
        <v>11043</v>
      </c>
      <c r="C11040" s="5" t="s">
        <v>11</v>
      </c>
      <c r="D11040" s="5" t="s">
        <v>12</v>
      </c>
      <c r="E11040" s="5" t="s">
        <v>13</v>
      </c>
    </row>
    <row r="11041" spans="1:5" x14ac:dyDescent="0.25">
      <c r="A11041" s="5">
        <f>11033</f>
      </c>
      <c r="B11041" s="5" t="s">
        <v>11044</v>
      </c>
      <c r="C11041" s="5" t="s">
        <v>11</v>
      </c>
      <c r="D11041" s="5" t="s">
        <v>12</v>
      </c>
      <c r="E11041" s="5" t="s">
        <v>13</v>
      </c>
    </row>
    <row r="11042" spans="1:5" x14ac:dyDescent="0.25">
      <c r="A11042" s="5">
        <f>11034</f>
      </c>
      <c r="B11042" s="5" t="s">
        <v>11045</v>
      </c>
      <c r="C11042" s="5" t="s">
        <v>11</v>
      </c>
      <c r="D11042" s="5" t="s">
        <v>12</v>
      </c>
      <c r="E11042" s="5" t="s">
        <v>13</v>
      </c>
    </row>
    <row r="11043" spans="1:5" x14ac:dyDescent="0.25">
      <c r="A11043" s="5">
        <f>11035</f>
      </c>
      <c r="B11043" s="5" t="s">
        <v>11046</v>
      </c>
      <c r="C11043" s="5" t="s">
        <v>11</v>
      </c>
      <c r="D11043" s="5" t="s">
        <v>12</v>
      </c>
      <c r="E11043" s="5" t="s">
        <v>13</v>
      </c>
    </row>
    <row r="11044" spans="1:5" x14ac:dyDescent="0.25">
      <c r="A11044" s="5">
        <f>11036</f>
      </c>
      <c r="B11044" s="5" t="s">
        <v>11047</v>
      </c>
      <c r="C11044" s="5" t="s">
        <v>11</v>
      </c>
      <c r="D11044" s="5" t="s">
        <v>12</v>
      </c>
      <c r="E11044" s="5" t="s">
        <v>13</v>
      </c>
    </row>
    <row r="11045" spans="1:5" x14ac:dyDescent="0.25">
      <c r="A11045" s="5">
        <f>11037</f>
      </c>
      <c r="B11045" s="5" t="s">
        <v>11048</v>
      </c>
      <c r="C11045" s="5" t="s">
        <v>11</v>
      </c>
      <c r="D11045" s="5" t="s">
        <v>12</v>
      </c>
      <c r="E11045" s="5" t="s">
        <v>13</v>
      </c>
    </row>
    <row r="11046" spans="1:5" x14ac:dyDescent="0.25">
      <c r="A11046" s="5">
        <f>11038</f>
      </c>
      <c r="B11046" s="5" t="s">
        <v>11049</v>
      </c>
      <c r="C11046" s="5" t="s">
        <v>11</v>
      </c>
      <c r="D11046" s="5" t="s">
        <v>12</v>
      </c>
      <c r="E11046" s="5" t="s">
        <v>13</v>
      </c>
    </row>
    <row r="11047" spans="1:5" x14ac:dyDescent="0.25">
      <c r="A11047" s="5">
        <f>11039</f>
      </c>
      <c r="B11047" s="5" t="s">
        <v>11050</v>
      </c>
      <c r="C11047" s="5" t="s">
        <v>11</v>
      </c>
      <c r="D11047" s="5" t="s">
        <v>12</v>
      </c>
      <c r="E11047" s="5" t="s">
        <v>13</v>
      </c>
    </row>
    <row r="11048" spans="1:5" x14ac:dyDescent="0.25">
      <c r="A11048" s="5">
        <f>11040</f>
      </c>
      <c r="B11048" s="5" t="s">
        <v>11051</v>
      </c>
      <c r="C11048" s="5" t="s">
        <v>11</v>
      </c>
      <c r="D11048" s="5" t="s">
        <v>12</v>
      </c>
      <c r="E11048" s="5" t="s">
        <v>13</v>
      </c>
    </row>
    <row r="11049" spans="1:5" x14ac:dyDescent="0.25">
      <c r="A11049" s="5">
        <f>11041</f>
      </c>
      <c r="B11049" s="5" t="s">
        <v>11052</v>
      </c>
      <c r="C11049" s="5" t="s">
        <v>11</v>
      </c>
      <c r="D11049" s="5" t="s">
        <v>12</v>
      </c>
      <c r="E11049" s="5" t="s">
        <v>13</v>
      </c>
    </row>
    <row r="11050" spans="1:5" x14ac:dyDescent="0.25">
      <c r="A11050" s="5">
        <f>11042</f>
      </c>
      <c r="B11050" s="5" t="s">
        <v>11053</v>
      </c>
      <c r="C11050" s="5" t="s">
        <v>11</v>
      </c>
      <c r="D11050" s="5" t="s">
        <v>12</v>
      </c>
      <c r="E11050" s="5" t="s">
        <v>13</v>
      </c>
    </row>
    <row r="11051" spans="1:5" x14ac:dyDescent="0.25">
      <c r="A11051" s="5">
        <f>11043</f>
      </c>
      <c r="B11051" s="5" t="s">
        <v>11054</v>
      </c>
      <c r="C11051" s="5" t="s">
        <v>11</v>
      </c>
      <c r="D11051" s="5" t="s">
        <v>12</v>
      </c>
      <c r="E11051" s="5" t="s">
        <v>13</v>
      </c>
    </row>
    <row r="11052" spans="1:5" x14ac:dyDescent="0.25">
      <c r="A11052" s="5">
        <f>11044</f>
      </c>
      <c r="B11052" s="5" t="s">
        <v>11055</v>
      </c>
      <c r="C11052" s="5" t="s">
        <v>11</v>
      </c>
      <c r="D11052" s="5" t="s">
        <v>12</v>
      </c>
      <c r="E11052" s="5" t="s">
        <v>13</v>
      </c>
    </row>
    <row r="11053" spans="1:5" x14ac:dyDescent="0.25">
      <c r="A11053" s="5">
        <f>11045</f>
      </c>
      <c r="B11053" s="5" t="s">
        <v>11056</v>
      </c>
      <c r="C11053" s="5" t="s">
        <v>11</v>
      </c>
      <c r="D11053" s="5" t="s">
        <v>12</v>
      </c>
      <c r="E11053" s="5" t="s">
        <v>13</v>
      </c>
    </row>
    <row r="11054" spans="1:5" x14ac:dyDescent="0.25">
      <c r="A11054" s="5">
        <f>11046</f>
      </c>
      <c r="B11054" s="5" t="s">
        <v>11057</v>
      </c>
      <c r="C11054" s="5" t="s">
        <v>11</v>
      </c>
      <c r="D11054" s="5" t="s">
        <v>12</v>
      </c>
      <c r="E11054" s="5" t="s">
        <v>13</v>
      </c>
    </row>
    <row r="11055" spans="1:5" x14ac:dyDescent="0.25">
      <c r="A11055" s="5">
        <f>11047</f>
      </c>
      <c r="B11055" s="5" t="s">
        <v>11058</v>
      </c>
      <c r="C11055" s="5" t="s">
        <v>11</v>
      </c>
      <c r="D11055" s="5" t="s">
        <v>12</v>
      </c>
      <c r="E11055" s="5" t="s">
        <v>13</v>
      </c>
    </row>
    <row r="11056" spans="1:5" x14ac:dyDescent="0.25">
      <c r="A11056" s="5">
        <f>11048</f>
      </c>
      <c r="B11056" s="5" t="s">
        <v>11059</v>
      </c>
      <c r="C11056" s="5" t="s">
        <v>11</v>
      </c>
      <c r="D11056" s="5" t="s">
        <v>12</v>
      </c>
      <c r="E11056" s="5" t="s">
        <v>13</v>
      </c>
    </row>
    <row r="11057" spans="1:5" x14ac:dyDescent="0.25">
      <c r="A11057" s="5">
        <f>11049</f>
      </c>
      <c r="B11057" s="5" t="s">
        <v>11060</v>
      </c>
      <c r="C11057" s="5" t="s">
        <v>11</v>
      </c>
      <c r="D11057" s="5" t="s">
        <v>12</v>
      </c>
      <c r="E11057" s="5" t="s">
        <v>13</v>
      </c>
    </row>
    <row r="11058" spans="1:5" x14ac:dyDescent="0.25">
      <c r="A11058" s="5">
        <f>11050</f>
      </c>
      <c r="B11058" s="5" t="s">
        <v>11061</v>
      </c>
      <c r="C11058" s="5" t="s">
        <v>11</v>
      </c>
      <c r="D11058" s="5" t="s">
        <v>12</v>
      </c>
      <c r="E11058" s="5" t="s">
        <v>13</v>
      </c>
    </row>
    <row r="11059" spans="1:5" x14ac:dyDescent="0.25">
      <c r="A11059" s="5">
        <f>11051</f>
      </c>
      <c r="B11059" s="5" t="s">
        <v>11062</v>
      </c>
      <c r="C11059" s="5" t="s">
        <v>11</v>
      </c>
      <c r="D11059" s="5" t="s">
        <v>12</v>
      </c>
      <c r="E11059" s="5" t="s">
        <v>13</v>
      </c>
    </row>
    <row r="11060" spans="1:5" x14ac:dyDescent="0.25">
      <c r="A11060" s="5">
        <f>11052</f>
      </c>
      <c r="B11060" s="5" t="s">
        <v>11063</v>
      </c>
      <c r="C11060" s="5" t="s">
        <v>11</v>
      </c>
      <c r="D11060" s="5" t="s">
        <v>12</v>
      </c>
      <c r="E11060" s="5" t="s">
        <v>13</v>
      </c>
    </row>
    <row r="11061" spans="1:5" x14ac:dyDescent="0.25">
      <c r="A11061" s="5">
        <f>11053</f>
      </c>
      <c r="B11061" s="5" t="s">
        <v>11064</v>
      </c>
      <c r="C11061" s="5" t="s">
        <v>11</v>
      </c>
      <c r="D11061" s="5" t="s">
        <v>12</v>
      </c>
      <c r="E11061" s="5" t="s">
        <v>13</v>
      </c>
    </row>
    <row r="11062" spans="1:5" x14ac:dyDescent="0.25">
      <c r="A11062" s="5">
        <f>11054</f>
      </c>
      <c r="B11062" s="5" t="s">
        <v>11065</v>
      </c>
      <c r="C11062" s="5" t="s">
        <v>11</v>
      </c>
      <c r="D11062" s="5" t="s">
        <v>12</v>
      </c>
      <c r="E11062" s="5" t="s">
        <v>13</v>
      </c>
    </row>
    <row r="11063" spans="1:5" x14ac:dyDescent="0.25">
      <c r="A11063" s="5">
        <f>11055</f>
      </c>
      <c r="B11063" s="5" t="s">
        <v>11066</v>
      </c>
      <c r="C11063" s="5" t="s">
        <v>11</v>
      </c>
      <c r="D11063" s="5" t="s">
        <v>12</v>
      </c>
      <c r="E11063" s="5" t="s">
        <v>13</v>
      </c>
    </row>
    <row r="11064" spans="1:5" x14ac:dyDescent="0.25">
      <c r="A11064" s="5">
        <f>11056</f>
      </c>
      <c r="B11064" s="5" t="s">
        <v>11067</v>
      </c>
      <c r="C11064" s="5" t="s">
        <v>11</v>
      </c>
      <c r="D11064" s="5" t="s">
        <v>12</v>
      </c>
      <c r="E11064" s="5" t="s">
        <v>13</v>
      </c>
    </row>
    <row r="11065" spans="1:5" x14ac:dyDescent="0.25">
      <c r="A11065" s="5">
        <f>11057</f>
      </c>
      <c r="B11065" s="5" t="s">
        <v>11068</v>
      </c>
      <c r="C11065" s="5" t="s">
        <v>11</v>
      </c>
      <c r="D11065" s="5" t="s">
        <v>12</v>
      </c>
      <c r="E11065" s="5" t="s">
        <v>13</v>
      </c>
    </row>
    <row r="11066" spans="1:5" x14ac:dyDescent="0.25">
      <c r="A11066" s="5">
        <f>11058</f>
      </c>
      <c r="B11066" s="5" t="s">
        <v>11069</v>
      </c>
      <c r="C11066" s="5" t="s">
        <v>11</v>
      </c>
      <c r="D11066" s="5" t="s">
        <v>12</v>
      </c>
      <c r="E11066" s="5" t="s">
        <v>13</v>
      </c>
    </row>
    <row r="11067" spans="1:5" x14ac:dyDescent="0.25">
      <c r="A11067" s="5">
        <f>11059</f>
      </c>
      <c r="B11067" s="5" t="s">
        <v>11070</v>
      </c>
      <c r="C11067" s="5" t="s">
        <v>11</v>
      </c>
      <c r="D11067" s="5" t="s">
        <v>12</v>
      </c>
      <c r="E11067" s="5" t="s">
        <v>13</v>
      </c>
    </row>
    <row r="11068" spans="1:5" x14ac:dyDescent="0.25">
      <c r="A11068" s="5">
        <f>11060</f>
      </c>
      <c r="B11068" s="5" t="s">
        <v>11071</v>
      </c>
      <c r="C11068" s="5" t="s">
        <v>11</v>
      </c>
      <c r="D11068" s="5" t="s">
        <v>12</v>
      </c>
      <c r="E11068" s="5" t="s">
        <v>13</v>
      </c>
    </row>
    <row r="11069" spans="1:5" x14ac:dyDescent="0.25">
      <c r="A11069" s="5">
        <f>11061</f>
      </c>
      <c r="B11069" s="5" t="s">
        <v>11072</v>
      </c>
      <c r="C11069" s="5" t="s">
        <v>11</v>
      </c>
      <c r="D11069" s="5" t="s">
        <v>12</v>
      </c>
      <c r="E11069" s="5" t="s">
        <v>13</v>
      </c>
    </row>
    <row r="11070" spans="1:5" x14ac:dyDescent="0.25">
      <c r="A11070" s="5">
        <f>11062</f>
      </c>
      <c r="B11070" s="5" t="s">
        <v>11073</v>
      </c>
      <c r="C11070" s="5" t="s">
        <v>11</v>
      </c>
      <c r="D11070" s="5" t="s">
        <v>12</v>
      </c>
      <c r="E11070" s="5" t="s">
        <v>13</v>
      </c>
    </row>
    <row r="11071" spans="1:5" x14ac:dyDescent="0.25">
      <c r="A11071" s="5">
        <f>11063</f>
      </c>
      <c r="B11071" s="5" t="s">
        <v>11074</v>
      </c>
      <c r="C11071" s="5" t="s">
        <v>11</v>
      </c>
      <c r="D11071" s="5" t="s">
        <v>12</v>
      </c>
      <c r="E11071" s="5" t="s">
        <v>13</v>
      </c>
    </row>
    <row r="11072" spans="1:5" x14ac:dyDescent="0.25">
      <c r="A11072" s="5">
        <f>11064</f>
      </c>
      <c r="B11072" s="5" t="s">
        <v>11075</v>
      </c>
      <c r="C11072" s="5" t="s">
        <v>11</v>
      </c>
      <c r="D11072" s="5" t="s">
        <v>12</v>
      </c>
      <c r="E11072" s="5" t="s">
        <v>13</v>
      </c>
    </row>
    <row r="11073" spans="1:5" x14ac:dyDescent="0.25">
      <c r="A11073" s="5">
        <f>11065</f>
      </c>
      <c r="B11073" s="5" t="s">
        <v>11076</v>
      </c>
      <c r="C11073" s="5" t="s">
        <v>11</v>
      </c>
      <c r="D11073" s="5" t="s">
        <v>12</v>
      </c>
      <c r="E11073" s="5" t="s">
        <v>13</v>
      </c>
    </row>
    <row r="11074" spans="1:5" x14ac:dyDescent="0.25">
      <c r="A11074" s="5">
        <f>11066</f>
      </c>
      <c r="B11074" s="5" t="s">
        <v>11077</v>
      </c>
      <c r="C11074" s="5" t="s">
        <v>11</v>
      </c>
      <c r="D11074" s="5" t="s">
        <v>12</v>
      </c>
      <c r="E11074" s="5" t="s">
        <v>13</v>
      </c>
    </row>
    <row r="11075" spans="1:5" x14ac:dyDescent="0.25">
      <c r="A11075" s="5">
        <f>11067</f>
      </c>
      <c r="B11075" s="5" t="s">
        <v>11078</v>
      </c>
      <c r="C11075" s="5" t="s">
        <v>11</v>
      </c>
      <c r="D11075" s="5" t="s">
        <v>12</v>
      </c>
      <c r="E11075" s="5" t="s">
        <v>13</v>
      </c>
    </row>
    <row r="11076" spans="1:5" x14ac:dyDescent="0.25">
      <c r="A11076" s="5">
        <f>11068</f>
      </c>
      <c r="B11076" s="5" t="s">
        <v>11079</v>
      </c>
      <c r="C11076" s="5" t="s">
        <v>11</v>
      </c>
      <c r="D11076" s="5" t="s">
        <v>12</v>
      </c>
      <c r="E11076" s="5" t="s">
        <v>13</v>
      </c>
    </row>
    <row r="11077" spans="1:5" x14ac:dyDescent="0.25">
      <c r="A11077" s="5">
        <f>11069</f>
      </c>
      <c r="B11077" s="5" t="s">
        <v>11080</v>
      </c>
      <c r="C11077" s="5" t="s">
        <v>11</v>
      </c>
      <c r="D11077" s="5" t="s">
        <v>12</v>
      </c>
      <c r="E11077" s="5" t="s">
        <v>13</v>
      </c>
    </row>
    <row r="11078" spans="1:5" x14ac:dyDescent="0.25">
      <c r="A11078" s="5">
        <f>11070</f>
      </c>
      <c r="B11078" s="5" t="s">
        <v>11081</v>
      </c>
      <c r="C11078" s="5" t="s">
        <v>11</v>
      </c>
      <c r="D11078" s="5" t="s">
        <v>12</v>
      </c>
      <c r="E11078" s="5" t="s">
        <v>13</v>
      </c>
    </row>
    <row r="11079" spans="1:5" x14ac:dyDescent="0.25">
      <c r="A11079" s="5">
        <f>11071</f>
      </c>
      <c r="B11079" s="5" t="s">
        <v>11082</v>
      </c>
      <c r="C11079" s="5" t="s">
        <v>11</v>
      </c>
      <c r="D11079" s="5" t="s">
        <v>12</v>
      </c>
      <c r="E11079" s="5" t="s">
        <v>13</v>
      </c>
    </row>
    <row r="11080" spans="1:5" x14ac:dyDescent="0.25">
      <c r="A11080" s="5">
        <f>11072</f>
      </c>
      <c r="B11080" s="5" t="s">
        <v>11083</v>
      </c>
      <c r="C11080" s="5" t="s">
        <v>11</v>
      </c>
      <c r="D11080" s="5" t="s">
        <v>12</v>
      </c>
      <c r="E11080" s="5" t="s">
        <v>13</v>
      </c>
    </row>
    <row r="11081" spans="1:5" x14ac:dyDescent="0.25">
      <c r="A11081" s="5">
        <f>11073</f>
      </c>
      <c r="B11081" s="5" t="s">
        <v>11084</v>
      </c>
      <c r="C11081" s="5" t="s">
        <v>11</v>
      </c>
      <c r="D11081" s="5" t="s">
        <v>12</v>
      </c>
      <c r="E11081" s="5" t="s">
        <v>13</v>
      </c>
    </row>
    <row r="11082" spans="1:5" x14ac:dyDescent="0.25">
      <c r="A11082" s="5">
        <f>11074</f>
      </c>
      <c r="B11082" s="5" t="s">
        <v>11085</v>
      </c>
      <c r="C11082" s="5" t="s">
        <v>11</v>
      </c>
      <c r="D11082" s="5" t="s">
        <v>12</v>
      </c>
      <c r="E11082" s="5" t="s">
        <v>13</v>
      </c>
    </row>
    <row r="11083" spans="1:5" x14ac:dyDescent="0.25">
      <c r="A11083" s="5">
        <f>11075</f>
      </c>
      <c r="B11083" s="5" t="s">
        <v>11086</v>
      </c>
      <c r="C11083" s="5" t="s">
        <v>11</v>
      </c>
      <c r="D11083" s="5" t="s">
        <v>12</v>
      </c>
      <c r="E11083" s="5" t="s">
        <v>13</v>
      </c>
    </row>
    <row r="11084" spans="1:5" x14ac:dyDescent="0.25">
      <c r="A11084" s="5">
        <f>11076</f>
      </c>
      <c r="B11084" s="5" t="s">
        <v>11087</v>
      </c>
      <c r="C11084" s="5" t="s">
        <v>11</v>
      </c>
      <c r="D11084" s="5" t="s">
        <v>12</v>
      </c>
      <c r="E11084" s="5" t="s">
        <v>13</v>
      </c>
    </row>
    <row r="11085" spans="1:5" x14ac:dyDescent="0.25">
      <c r="A11085" s="5">
        <f>11077</f>
      </c>
      <c r="B11085" s="5" t="s">
        <v>11088</v>
      </c>
      <c r="C11085" s="5" t="s">
        <v>11</v>
      </c>
      <c r="D11085" s="5" t="s">
        <v>12</v>
      </c>
      <c r="E11085" s="5" t="s">
        <v>13</v>
      </c>
    </row>
    <row r="11086" spans="1:5" x14ac:dyDescent="0.25">
      <c r="A11086" s="5">
        <f>11078</f>
      </c>
      <c r="B11086" s="5" t="s">
        <v>11089</v>
      </c>
      <c r="C11086" s="5" t="s">
        <v>11</v>
      </c>
      <c r="D11086" s="5" t="s">
        <v>12</v>
      </c>
      <c r="E11086" s="5" t="s">
        <v>13</v>
      </c>
    </row>
    <row r="11087" spans="1:5" x14ac:dyDescent="0.25">
      <c r="A11087" s="5">
        <f>11079</f>
      </c>
      <c r="B11087" s="5" t="s">
        <v>11090</v>
      </c>
      <c r="C11087" s="5" t="s">
        <v>11</v>
      </c>
      <c r="D11087" s="5" t="s">
        <v>12</v>
      </c>
      <c r="E11087" s="5" t="s">
        <v>13</v>
      </c>
    </row>
    <row r="11088" spans="1:5" x14ac:dyDescent="0.25">
      <c r="A11088" s="5">
        <f>11080</f>
      </c>
      <c r="B11088" s="5" t="s">
        <v>11091</v>
      </c>
      <c r="C11088" s="5" t="s">
        <v>11</v>
      </c>
      <c r="D11088" s="5" t="s">
        <v>12</v>
      </c>
      <c r="E11088" s="5" t="s">
        <v>13</v>
      </c>
    </row>
    <row r="11089" spans="1:5" x14ac:dyDescent="0.25">
      <c r="A11089" s="5">
        <f>11081</f>
      </c>
      <c r="B11089" s="5" t="s">
        <v>11092</v>
      </c>
      <c r="C11089" s="5" t="s">
        <v>11</v>
      </c>
      <c r="D11089" s="5" t="s">
        <v>12</v>
      </c>
      <c r="E11089" s="5" t="s">
        <v>13</v>
      </c>
    </row>
    <row r="11090" spans="1:5" x14ac:dyDescent="0.25">
      <c r="A11090" s="5">
        <f>11082</f>
      </c>
      <c r="B11090" s="5" t="s">
        <v>11093</v>
      </c>
      <c r="C11090" s="5" t="s">
        <v>11</v>
      </c>
      <c r="D11090" s="5" t="s">
        <v>12</v>
      </c>
      <c r="E11090" s="5" t="s">
        <v>13</v>
      </c>
    </row>
    <row r="11091" spans="1:5" x14ac:dyDescent="0.25">
      <c r="A11091" s="5">
        <f>11083</f>
      </c>
      <c r="B11091" s="5" t="s">
        <v>11094</v>
      </c>
      <c r="C11091" s="5" t="s">
        <v>11</v>
      </c>
      <c r="D11091" s="5" t="s">
        <v>12</v>
      </c>
      <c r="E11091" s="5" t="s">
        <v>13</v>
      </c>
    </row>
    <row r="11092" spans="1:5" x14ac:dyDescent="0.25">
      <c r="A11092" s="5">
        <f>11084</f>
      </c>
      <c r="B11092" s="5" t="s">
        <v>11095</v>
      </c>
      <c r="C11092" s="5" t="s">
        <v>11</v>
      </c>
      <c r="D11092" s="5" t="s">
        <v>12</v>
      </c>
      <c r="E11092" s="5" t="s">
        <v>13</v>
      </c>
    </row>
    <row r="11093" spans="1:5" x14ac:dyDescent="0.25">
      <c r="A11093" s="5">
        <f>11085</f>
      </c>
      <c r="B11093" s="5" t="s">
        <v>11096</v>
      </c>
      <c r="C11093" s="5" t="s">
        <v>11</v>
      </c>
      <c r="D11093" s="5" t="s">
        <v>12</v>
      </c>
      <c r="E11093" s="5" t="s">
        <v>13</v>
      </c>
    </row>
    <row r="11094" spans="1:5" x14ac:dyDescent="0.25">
      <c r="A11094" s="5">
        <f>11086</f>
      </c>
      <c r="B11094" s="5" t="s">
        <v>11097</v>
      </c>
      <c r="C11094" s="5" t="s">
        <v>11</v>
      </c>
      <c r="D11094" s="5" t="s">
        <v>12</v>
      </c>
      <c r="E11094" s="5" t="s">
        <v>13</v>
      </c>
    </row>
    <row r="11095" spans="1:5" x14ac:dyDescent="0.25">
      <c r="A11095" s="5">
        <f>11087</f>
      </c>
      <c r="B11095" s="5" t="s">
        <v>11098</v>
      </c>
      <c r="C11095" s="5" t="s">
        <v>11</v>
      </c>
      <c r="D11095" s="5" t="s">
        <v>12</v>
      </c>
      <c r="E11095" s="5" t="s">
        <v>13</v>
      </c>
    </row>
    <row r="11096" spans="1:5" x14ac:dyDescent="0.25">
      <c r="A11096" s="5">
        <f>11088</f>
      </c>
      <c r="B11096" s="5" t="s">
        <v>11099</v>
      </c>
      <c r="C11096" s="5" t="s">
        <v>11</v>
      </c>
      <c r="D11096" s="5" t="s">
        <v>12</v>
      </c>
      <c r="E11096" s="5" t="s">
        <v>13</v>
      </c>
    </row>
    <row r="11097" spans="1:5" x14ac:dyDescent="0.25">
      <c r="A11097" s="5">
        <f>11089</f>
      </c>
      <c r="B11097" s="5" t="s">
        <v>11100</v>
      </c>
      <c r="C11097" s="5" t="s">
        <v>11</v>
      </c>
      <c r="D11097" s="5" t="s">
        <v>12</v>
      </c>
      <c r="E11097" s="5" t="s">
        <v>13</v>
      </c>
    </row>
    <row r="11098" spans="1:5" x14ac:dyDescent="0.25">
      <c r="A11098" s="5">
        <f>11090</f>
      </c>
      <c r="B11098" s="5" t="s">
        <v>11101</v>
      </c>
      <c r="C11098" s="5" t="s">
        <v>11</v>
      </c>
      <c r="D11098" s="5" t="s">
        <v>12</v>
      </c>
      <c r="E11098" s="5" t="s">
        <v>13</v>
      </c>
    </row>
    <row r="11099" spans="1:5" x14ac:dyDescent="0.25">
      <c r="A11099" s="5">
        <f>11091</f>
      </c>
      <c r="B11099" s="5" t="s">
        <v>11102</v>
      </c>
      <c r="C11099" s="5" t="s">
        <v>11</v>
      </c>
      <c r="D11099" s="5" t="s">
        <v>12</v>
      </c>
      <c r="E11099" s="5" t="s">
        <v>13</v>
      </c>
    </row>
    <row r="11100" spans="1:5" x14ac:dyDescent="0.25">
      <c r="A11100" s="5">
        <f>11092</f>
      </c>
      <c r="B11100" s="5" t="s">
        <v>11103</v>
      </c>
      <c r="C11100" s="5" t="s">
        <v>11</v>
      </c>
      <c r="D11100" s="5" t="s">
        <v>12</v>
      </c>
      <c r="E11100" s="5" t="s">
        <v>13</v>
      </c>
    </row>
    <row r="11101" spans="1:5" x14ac:dyDescent="0.25">
      <c r="A11101" s="5">
        <f>11093</f>
      </c>
      <c r="B11101" s="5" t="s">
        <v>11104</v>
      </c>
      <c r="C11101" s="5" t="s">
        <v>11</v>
      </c>
      <c r="D11101" s="5" t="s">
        <v>12</v>
      </c>
      <c r="E11101" s="5" t="s">
        <v>13</v>
      </c>
    </row>
    <row r="11102" spans="1:5" x14ac:dyDescent="0.25">
      <c r="A11102" s="5">
        <f>11094</f>
      </c>
      <c r="B11102" s="5" t="s">
        <v>11105</v>
      </c>
      <c r="C11102" s="5" t="s">
        <v>11</v>
      </c>
      <c r="D11102" s="5" t="s">
        <v>12</v>
      </c>
      <c r="E11102" s="5" t="s">
        <v>13</v>
      </c>
    </row>
    <row r="11103" spans="1:5" x14ac:dyDescent="0.25">
      <c r="A11103" s="5">
        <f>11095</f>
      </c>
      <c r="B11103" s="5" t="s">
        <v>11106</v>
      </c>
      <c r="C11103" s="5" t="s">
        <v>11</v>
      </c>
      <c r="D11103" s="5" t="s">
        <v>12</v>
      </c>
      <c r="E11103" s="5" t="s">
        <v>13</v>
      </c>
    </row>
    <row r="11104" spans="1:5" x14ac:dyDescent="0.25">
      <c r="A11104" s="5">
        <f>11096</f>
      </c>
      <c r="B11104" s="5" t="s">
        <v>11107</v>
      </c>
      <c r="C11104" s="5" t="s">
        <v>11</v>
      </c>
      <c r="D11104" s="5" t="s">
        <v>12</v>
      </c>
      <c r="E11104" s="5" t="s">
        <v>13</v>
      </c>
    </row>
    <row r="11105" spans="1:5" x14ac:dyDescent="0.25">
      <c r="A11105" s="5">
        <f>11097</f>
      </c>
      <c r="B11105" s="5" t="s">
        <v>11108</v>
      </c>
      <c r="C11105" s="5" t="s">
        <v>11</v>
      </c>
      <c r="D11105" s="5" t="s">
        <v>12</v>
      </c>
      <c r="E11105" s="5" t="s">
        <v>13</v>
      </c>
    </row>
    <row r="11106" spans="1:5" x14ac:dyDescent="0.25">
      <c r="A11106" s="5">
        <f>11098</f>
      </c>
      <c r="B11106" s="5" t="s">
        <v>11109</v>
      </c>
      <c r="C11106" s="5" t="s">
        <v>11</v>
      </c>
      <c r="D11106" s="5" t="s">
        <v>12</v>
      </c>
      <c r="E11106" s="5" t="s">
        <v>13</v>
      </c>
    </row>
    <row r="11107" spans="1:5" x14ac:dyDescent="0.25">
      <c r="A11107" s="5">
        <f>11099</f>
      </c>
      <c r="B11107" s="5" t="s">
        <v>11110</v>
      </c>
      <c r="C11107" s="5" t="s">
        <v>11</v>
      </c>
      <c r="D11107" s="5" t="s">
        <v>12</v>
      </c>
      <c r="E11107" s="5" t="s">
        <v>13</v>
      </c>
    </row>
    <row r="11108" spans="1:5" x14ac:dyDescent="0.25">
      <c r="A11108" s="5">
        <f>11100</f>
      </c>
      <c r="B11108" s="5" t="s">
        <v>11111</v>
      </c>
      <c r="C11108" s="5" t="s">
        <v>11</v>
      </c>
      <c r="D11108" s="5" t="s">
        <v>12</v>
      </c>
      <c r="E11108" s="5" t="s">
        <v>13</v>
      </c>
    </row>
    <row r="11109" spans="1:5" x14ac:dyDescent="0.25">
      <c r="A11109" s="5">
        <f>11101</f>
      </c>
      <c r="B11109" s="5" t="s">
        <v>11112</v>
      </c>
      <c r="C11109" s="5" t="s">
        <v>11</v>
      </c>
      <c r="D11109" s="5" t="s">
        <v>12</v>
      </c>
      <c r="E11109" s="5" t="s">
        <v>13</v>
      </c>
    </row>
    <row r="11110" spans="1:5" x14ac:dyDescent="0.25">
      <c r="A11110" s="5">
        <f>11102</f>
      </c>
      <c r="B11110" s="5" t="s">
        <v>11113</v>
      </c>
      <c r="C11110" s="5" t="s">
        <v>11</v>
      </c>
      <c r="D11110" s="5" t="s">
        <v>12</v>
      </c>
      <c r="E11110" s="5" t="s">
        <v>13</v>
      </c>
    </row>
    <row r="11111" spans="1:5" x14ac:dyDescent="0.25">
      <c r="A11111" s="5">
        <f>11103</f>
      </c>
      <c r="B11111" s="5" t="s">
        <v>11114</v>
      </c>
      <c r="C11111" s="5" t="s">
        <v>11</v>
      </c>
      <c r="D11111" s="5" t="s">
        <v>12</v>
      </c>
      <c r="E11111" s="5" t="s">
        <v>13</v>
      </c>
    </row>
    <row r="11112" spans="1:5" x14ac:dyDescent="0.25">
      <c r="A11112" s="5">
        <f>11104</f>
      </c>
      <c r="B11112" s="5" t="s">
        <v>11115</v>
      </c>
      <c r="C11112" s="5" t="s">
        <v>11</v>
      </c>
      <c r="D11112" s="5" t="s">
        <v>12</v>
      </c>
      <c r="E11112" s="5" t="s">
        <v>13</v>
      </c>
    </row>
    <row r="11113" spans="1:5" x14ac:dyDescent="0.25">
      <c r="A11113" s="5">
        <f>11105</f>
      </c>
      <c r="B11113" s="5" t="s">
        <v>11116</v>
      </c>
      <c r="C11113" s="5" t="s">
        <v>11</v>
      </c>
      <c r="D11113" s="5" t="s">
        <v>12</v>
      </c>
      <c r="E11113" s="5" t="s">
        <v>13</v>
      </c>
    </row>
    <row r="11114" spans="1:5" x14ac:dyDescent="0.25">
      <c r="A11114" s="5">
        <f>11106</f>
      </c>
      <c r="B11114" s="5" t="s">
        <v>11117</v>
      </c>
      <c r="C11114" s="5" t="s">
        <v>11</v>
      </c>
      <c r="D11114" s="5" t="s">
        <v>12</v>
      </c>
      <c r="E11114" s="5" t="s">
        <v>13</v>
      </c>
    </row>
    <row r="11115" spans="1:5" x14ac:dyDescent="0.25">
      <c r="A11115" s="5">
        <f>11107</f>
      </c>
      <c r="B11115" s="5" t="s">
        <v>11118</v>
      </c>
      <c r="C11115" s="5" t="s">
        <v>11</v>
      </c>
      <c r="D11115" s="5" t="s">
        <v>12</v>
      </c>
      <c r="E11115" s="5" t="s">
        <v>13</v>
      </c>
    </row>
    <row r="11116" spans="1:5" x14ac:dyDescent="0.25">
      <c r="A11116" s="5">
        <f>11108</f>
      </c>
      <c r="B11116" s="5" t="s">
        <v>11119</v>
      </c>
      <c r="C11116" s="5" t="s">
        <v>11</v>
      </c>
      <c r="D11116" s="5" t="s">
        <v>12</v>
      </c>
      <c r="E11116" s="5" t="s">
        <v>13</v>
      </c>
    </row>
    <row r="11117" spans="1:5" x14ac:dyDescent="0.25">
      <c r="A11117" s="5">
        <f>11109</f>
      </c>
      <c r="B11117" s="5" t="s">
        <v>11120</v>
      </c>
      <c r="C11117" s="5" t="s">
        <v>11</v>
      </c>
      <c r="D11117" s="5" t="s">
        <v>12</v>
      </c>
      <c r="E11117" s="5" t="s">
        <v>13</v>
      </c>
    </row>
    <row r="11118" spans="1:5" x14ac:dyDescent="0.25">
      <c r="A11118" s="5">
        <f>11110</f>
      </c>
      <c r="B11118" s="5" t="s">
        <v>11121</v>
      </c>
      <c r="C11118" s="5" t="s">
        <v>11</v>
      </c>
      <c r="D11118" s="5" t="s">
        <v>12</v>
      </c>
      <c r="E11118" s="5" t="s">
        <v>13</v>
      </c>
    </row>
    <row r="11119" spans="1:5" x14ac:dyDescent="0.25">
      <c r="A11119" s="5">
        <f>11111</f>
      </c>
      <c r="B11119" s="5" t="s">
        <v>11122</v>
      </c>
      <c r="C11119" s="5" t="s">
        <v>11</v>
      </c>
      <c r="D11119" s="5" t="s">
        <v>12</v>
      </c>
      <c r="E11119" s="5" t="s">
        <v>13</v>
      </c>
    </row>
    <row r="11120" spans="1:5" x14ac:dyDescent="0.25">
      <c r="A11120" s="5">
        <f>11112</f>
      </c>
      <c r="B11120" s="5" t="s">
        <v>11123</v>
      </c>
      <c r="C11120" s="5" t="s">
        <v>11</v>
      </c>
      <c r="D11120" s="5" t="s">
        <v>12</v>
      </c>
      <c r="E11120" s="5" t="s">
        <v>13</v>
      </c>
    </row>
    <row r="11121" spans="1:5" x14ac:dyDescent="0.25">
      <c r="A11121" s="5">
        <f>11113</f>
      </c>
      <c r="B11121" s="5" t="s">
        <v>11124</v>
      </c>
      <c r="C11121" s="5" t="s">
        <v>11</v>
      </c>
      <c r="D11121" s="5" t="s">
        <v>12</v>
      </c>
      <c r="E11121" s="5" t="s">
        <v>13</v>
      </c>
    </row>
    <row r="11122" spans="1:5" x14ac:dyDescent="0.25">
      <c r="A11122" s="5">
        <f>11114</f>
      </c>
      <c r="B11122" s="5" t="s">
        <v>11125</v>
      </c>
      <c r="C11122" s="5" t="s">
        <v>11</v>
      </c>
      <c r="D11122" s="5" t="s">
        <v>12</v>
      </c>
      <c r="E11122" s="5" t="s">
        <v>13</v>
      </c>
    </row>
    <row r="11123" spans="1:5" x14ac:dyDescent="0.25">
      <c r="A11123" s="5">
        <f>11115</f>
      </c>
      <c r="B11123" s="5" t="s">
        <v>11126</v>
      </c>
      <c r="C11123" s="5" t="s">
        <v>11</v>
      </c>
      <c r="D11123" s="5" t="s">
        <v>12</v>
      </c>
      <c r="E11123" s="5" t="s">
        <v>13</v>
      </c>
    </row>
    <row r="11124" spans="1:5" x14ac:dyDescent="0.25">
      <c r="A11124" s="5">
        <f>11116</f>
      </c>
      <c r="B11124" s="5" t="s">
        <v>11127</v>
      </c>
      <c r="C11124" s="5" t="s">
        <v>11</v>
      </c>
      <c r="D11124" s="5" t="s">
        <v>12</v>
      </c>
      <c r="E11124" s="5" t="s">
        <v>13</v>
      </c>
    </row>
    <row r="11125" spans="1:5" x14ac:dyDescent="0.25">
      <c r="A11125" s="5">
        <f>11117</f>
      </c>
      <c r="B11125" s="5" t="s">
        <v>11128</v>
      </c>
      <c r="C11125" s="5" t="s">
        <v>11</v>
      </c>
      <c r="D11125" s="5" t="s">
        <v>12</v>
      </c>
      <c r="E11125" s="5" t="s">
        <v>13</v>
      </c>
    </row>
    <row r="11126" spans="1:5" x14ac:dyDescent="0.25">
      <c r="A11126" s="5">
        <f>11118</f>
      </c>
      <c r="B11126" s="5" t="s">
        <v>11129</v>
      </c>
      <c r="C11126" s="5" t="s">
        <v>11</v>
      </c>
      <c r="D11126" s="5" t="s">
        <v>12</v>
      </c>
      <c r="E11126" s="5" t="s">
        <v>13</v>
      </c>
    </row>
    <row r="11127" spans="1:5" x14ac:dyDescent="0.25">
      <c r="A11127" s="5">
        <f>11119</f>
      </c>
      <c r="B11127" s="5" t="s">
        <v>11130</v>
      </c>
      <c r="C11127" s="5" t="s">
        <v>11</v>
      </c>
      <c r="D11127" s="5" t="s">
        <v>12</v>
      </c>
      <c r="E11127" s="5" t="s">
        <v>13</v>
      </c>
    </row>
    <row r="11128" spans="1:5" x14ac:dyDescent="0.25">
      <c r="A11128" s="5">
        <f>11120</f>
      </c>
      <c r="B11128" s="5" t="s">
        <v>11131</v>
      </c>
      <c r="C11128" s="5" t="s">
        <v>11</v>
      </c>
      <c r="D11128" s="5" t="s">
        <v>12</v>
      </c>
      <c r="E11128" s="5" t="s">
        <v>13</v>
      </c>
    </row>
    <row r="11129" spans="1:5" x14ac:dyDescent="0.25">
      <c r="A11129" s="5">
        <f>11121</f>
      </c>
      <c r="B11129" s="5" t="s">
        <v>11132</v>
      </c>
      <c r="C11129" s="5" t="s">
        <v>11</v>
      </c>
      <c r="D11129" s="5" t="s">
        <v>12</v>
      </c>
      <c r="E11129" s="5" t="s">
        <v>13</v>
      </c>
    </row>
    <row r="11130" spans="1:5" x14ac:dyDescent="0.25">
      <c r="A11130" s="5">
        <f>11122</f>
      </c>
      <c r="B11130" s="5" t="s">
        <v>11133</v>
      </c>
      <c r="C11130" s="5" t="s">
        <v>11</v>
      </c>
      <c r="D11130" s="5" t="s">
        <v>12</v>
      </c>
      <c r="E11130" s="5" t="s">
        <v>13</v>
      </c>
    </row>
    <row r="11131" spans="1:5" x14ac:dyDescent="0.25">
      <c r="A11131" s="5">
        <f>11123</f>
      </c>
      <c r="B11131" s="5" t="s">
        <v>11134</v>
      </c>
      <c r="C11131" s="5" t="s">
        <v>11</v>
      </c>
      <c r="D11131" s="5" t="s">
        <v>12</v>
      </c>
      <c r="E11131" s="5" t="s">
        <v>13</v>
      </c>
    </row>
    <row r="11132" spans="1:5" x14ac:dyDescent="0.25">
      <c r="A11132" s="5">
        <f>11124</f>
      </c>
      <c r="B11132" s="5" t="s">
        <v>11135</v>
      </c>
      <c r="C11132" s="5" t="s">
        <v>11</v>
      </c>
      <c r="D11132" s="5" t="s">
        <v>12</v>
      </c>
      <c r="E11132" s="5" t="s">
        <v>13</v>
      </c>
    </row>
    <row r="11133" spans="1:5" x14ac:dyDescent="0.25">
      <c r="A11133" s="5">
        <f>11125</f>
      </c>
      <c r="B11133" s="5" t="s">
        <v>11136</v>
      </c>
      <c r="C11133" s="5" t="s">
        <v>11</v>
      </c>
      <c r="D11133" s="5" t="s">
        <v>12</v>
      </c>
      <c r="E11133" s="5" t="s">
        <v>13</v>
      </c>
    </row>
    <row r="11134" spans="1:5" x14ac:dyDescent="0.25">
      <c r="A11134" s="5">
        <f>11126</f>
      </c>
      <c r="B11134" s="5" t="s">
        <v>11137</v>
      </c>
      <c r="C11134" s="5" t="s">
        <v>11</v>
      </c>
      <c r="D11134" s="5" t="s">
        <v>12</v>
      </c>
      <c r="E11134" s="5" t="s">
        <v>13</v>
      </c>
    </row>
    <row r="11135" spans="1:5" x14ac:dyDescent="0.25">
      <c r="A11135" s="5">
        <f>11127</f>
      </c>
      <c r="B11135" s="5" t="s">
        <v>11138</v>
      </c>
      <c r="C11135" s="5" t="s">
        <v>11</v>
      </c>
      <c r="D11135" s="5" t="s">
        <v>12</v>
      </c>
      <c r="E11135" s="5" t="s">
        <v>13</v>
      </c>
    </row>
    <row r="11136" spans="1:5" x14ac:dyDescent="0.25">
      <c r="A11136" s="5">
        <f>11128</f>
      </c>
      <c r="B11136" s="5" t="s">
        <v>11139</v>
      </c>
      <c r="C11136" s="5" t="s">
        <v>11</v>
      </c>
      <c r="D11136" s="5" t="s">
        <v>12</v>
      </c>
      <c r="E11136" s="5" t="s">
        <v>13</v>
      </c>
    </row>
    <row r="11137" spans="1:5" x14ac:dyDescent="0.25">
      <c r="A11137" s="5">
        <f>11129</f>
      </c>
      <c r="B11137" s="5" t="s">
        <v>11140</v>
      </c>
      <c r="C11137" s="5" t="s">
        <v>11</v>
      </c>
      <c r="D11137" s="5" t="s">
        <v>12</v>
      </c>
      <c r="E11137" s="5" t="s">
        <v>13</v>
      </c>
    </row>
    <row r="11138" spans="1:5" x14ac:dyDescent="0.25">
      <c r="A11138" s="5">
        <f>11130</f>
      </c>
      <c r="B11138" s="5" t="s">
        <v>11141</v>
      </c>
      <c r="C11138" s="5" t="s">
        <v>11</v>
      </c>
      <c r="D11138" s="5" t="s">
        <v>12</v>
      </c>
      <c r="E11138" s="5" t="s">
        <v>13</v>
      </c>
    </row>
    <row r="11139" spans="1:5" x14ac:dyDescent="0.25">
      <c r="A11139" s="5">
        <f>11131</f>
      </c>
      <c r="B11139" s="5" t="s">
        <v>11142</v>
      </c>
      <c r="C11139" s="5" t="s">
        <v>11</v>
      </c>
      <c r="D11139" s="5" t="s">
        <v>12</v>
      </c>
      <c r="E11139" s="5" t="s">
        <v>13</v>
      </c>
    </row>
    <row r="11140" spans="1:5" x14ac:dyDescent="0.25">
      <c r="A11140" s="5">
        <f>11132</f>
      </c>
      <c r="B11140" s="5" t="s">
        <v>11143</v>
      </c>
      <c r="C11140" s="5" t="s">
        <v>11</v>
      </c>
      <c r="D11140" s="5" t="s">
        <v>12</v>
      </c>
      <c r="E11140" s="5" t="s">
        <v>13</v>
      </c>
    </row>
    <row r="11141" spans="1:5" x14ac:dyDescent="0.25">
      <c r="A11141" s="5">
        <f>11133</f>
      </c>
      <c r="B11141" s="5" t="s">
        <v>11144</v>
      </c>
      <c r="C11141" s="5" t="s">
        <v>11</v>
      </c>
      <c r="D11141" s="5" t="s">
        <v>12</v>
      </c>
      <c r="E11141" s="5" t="s">
        <v>13</v>
      </c>
    </row>
    <row r="11142" spans="1:5" x14ac:dyDescent="0.25">
      <c r="A11142" s="5">
        <f>11134</f>
      </c>
      <c r="B11142" s="5" t="s">
        <v>11145</v>
      </c>
      <c r="C11142" s="5" t="s">
        <v>11</v>
      </c>
      <c r="D11142" s="5" t="s">
        <v>12</v>
      </c>
      <c r="E11142" s="5" t="s">
        <v>13</v>
      </c>
    </row>
    <row r="11143" spans="1:5" x14ac:dyDescent="0.25">
      <c r="A11143" s="5">
        <f>11135</f>
      </c>
      <c r="B11143" s="5" t="s">
        <v>11146</v>
      </c>
      <c r="C11143" s="5" t="s">
        <v>11</v>
      </c>
      <c r="D11143" s="5" t="s">
        <v>12</v>
      </c>
      <c r="E11143" s="5" t="s">
        <v>13</v>
      </c>
    </row>
    <row r="11144" spans="1:5" x14ac:dyDescent="0.25">
      <c r="A11144" s="5">
        <f>11136</f>
      </c>
      <c r="B11144" s="5" t="s">
        <v>11147</v>
      </c>
      <c r="C11144" s="5" t="s">
        <v>11</v>
      </c>
      <c r="D11144" s="5" t="s">
        <v>12</v>
      </c>
      <c r="E11144" s="5" t="s">
        <v>13</v>
      </c>
    </row>
    <row r="11145" spans="1:5" x14ac:dyDescent="0.25">
      <c r="A11145" s="5">
        <f>11137</f>
      </c>
      <c r="B11145" s="5" t="s">
        <v>11148</v>
      </c>
      <c r="C11145" s="5" t="s">
        <v>11</v>
      </c>
      <c r="D11145" s="5" t="s">
        <v>12</v>
      </c>
      <c r="E11145" s="5" t="s">
        <v>13</v>
      </c>
    </row>
    <row r="11146" spans="1:5" x14ac:dyDescent="0.25">
      <c r="A11146" s="5">
        <f>11138</f>
      </c>
      <c r="B11146" s="5" t="s">
        <v>11149</v>
      </c>
      <c r="C11146" s="5" t="s">
        <v>11</v>
      </c>
      <c r="D11146" s="5" t="s">
        <v>12</v>
      </c>
      <c r="E11146" s="5" t="s">
        <v>13</v>
      </c>
    </row>
    <row r="11147" spans="1:5" x14ac:dyDescent="0.25">
      <c r="A11147" s="5">
        <f>11139</f>
      </c>
      <c r="B11147" s="5" t="s">
        <v>11150</v>
      </c>
      <c r="C11147" s="5" t="s">
        <v>11</v>
      </c>
      <c r="D11147" s="5" t="s">
        <v>12</v>
      </c>
      <c r="E11147" s="5" t="s">
        <v>13</v>
      </c>
    </row>
    <row r="11148" spans="1:5" x14ac:dyDescent="0.25">
      <c r="A11148" s="5">
        <f>11140</f>
      </c>
      <c r="B11148" s="5" t="s">
        <v>11151</v>
      </c>
      <c r="C11148" s="5" t="s">
        <v>11</v>
      </c>
      <c r="D11148" s="5" t="s">
        <v>12</v>
      </c>
      <c r="E11148" s="5" t="s">
        <v>13</v>
      </c>
    </row>
    <row r="11149" spans="1:5" x14ac:dyDescent="0.25">
      <c r="A11149" s="5">
        <f>11141</f>
      </c>
      <c r="B11149" s="5" t="s">
        <v>11152</v>
      </c>
      <c r="C11149" s="5" t="s">
        <v>11</v>
      </c>
      <c r="D11149" s="5" t="s">
        <v>12</v>
      </c>
      <c r="E11149" s="5" t="s">
        <v>13</v>
      </c>
    </row>
    <row r="11150" spans="1:5" x14ac:dyDescent="0.25">
      <c r="A11150" s="5">
        <f>11142</f>
      </c>
      <c r="B11150" s="5" t="s">
        <v>11153</v>
      </c>
      <c r="C11150" s="5" t="s">
        <v>11</v>
      </c>
      <c r="D11150" s="5" t="s">
        <v>12</v>
      </c>
      <c r="E11150" s="5" t="s">
        <v>13</v>
      </c>
    </row>
    <row r="11151" spans="1:5" x14ac:dyDescent="0.25">
      <c r="A11151" s="5">
        <f>11143</f>
      </c>
      <c r="B11151" s="5" t="s">
        <v>11154</v>
      </c>
      <c r="C11151" s="5" t="s">
        <v>11</v>
      </c>
      <c r="D11151" s="5" t="s">
        <v>12</v>
      </c>
      <c r="E11151" s="5" t="s">
        <v>13</v>
      </c>
    </row>
    <row r="11152" spans="1:5" x14ac:dyDescent="0.25">
      <c r="A11152" s="5">
        <f>11144</f>
      </c>
      <c r="B11152" s="5" t="s">
        <v>11155</v>
      </c>
      <c r="C11152" s="5" t="s">
        <v>11</v>
      </c>
      <c r="D11152" s="5" t="s">
        <v>12</v>
      </c>
      <c r="E11152" s="5" t="s">
        <v>13</v>
      </c>
    </row>
    <row r="11153" spans="1:5" x14ac:dyDescent="0.25">
      <c r="A11153" s="5">
        <f>11145</f>
      </c>
      <c r="B11153" s="5" t="s">
        <v>11156</v>
      </c>
      <c r="C11153" s="5" t="s">
        <v>11</v>
      </c>
      <c r="D11153" s="5" t="s">
        <v>12</v>
      </c>
      <c r="E11153" s="5" t="s">
        <v>13</v>
      </c>
    </row>
    <row r="11154" spans="1:5" x14ac:dyDescent="0.25">
      <c r="A11154" s="5">
        <f>11146</f>
      </c>
      <c r="B11154" s="5" t="s">
        <v>11157</v>
      </c>
      <c r="C11154" s="5" t="s">
        <v>11</v>
      </c>
      <c r="D11154" s="5" t="s">
        <v>12</v>
      </c>
      <c r="E11154" s="5" t="s">
        <v>13</v>
      </c>
    </row>
    <row r="11155" spans="1:5" x14ac:dyDescent="0.25">
      <c r="A11155" s="5">
        <f>11147</f>
      </c>
      <c r="B11155" s="5" t="s">
        <v>11158</v>
      </c>
      <c r="C11155" s="5" t="s">
        <v>11</v>
      </c>
      <c r="D11155" s="5" t="s">
        <v>12</v>
      </c>
      <c r="E11155" s="5" t="s">
        <v>13</v>
      </c>
    </row>
    <row r="11156" spans="1:5" x14ac:dyDescent="0.25">
      <c r="A11156" s="5">
        <f>11148</f>
      </c>
      <c r="B11156" s="5" t="s">
        <v>11159</v>
      </c>
      <c r="C11156" s="5" t="s">
        <v>11</v>
      </c>
      <c r="D11156" s="5" t="s">
        <v>12</v>
      </c>
      <c r="E11156" s="5" t="s">
        <v>13</v>
      </c>
    </row>
    <row r="11157" spans="1:5" x14ac:dyDescent="0.25">
      <c r="A11157" s="5">
        <f>11149</f>
      </c>
      <c r="B11157" s="5" t="s">
        <v>11160</v>
      </c>
      <c r="C11157" s="5" t="s">
        <v>11</v>
      </c>
      <c r="D11157" s="5" t="s">
        <v>12</v>
      </c>
      <c r="E11157" s="5" t="s">
        <v>13</v>
      </c>
    </row>
    <row r="11158" spans="1:5" x14ac:dyDescent="0.25">
      <c r="A11158" s="5">
        <f>11150</f>
      </c>
      <c r="B11158" s="5" t="s">
        <v>11161</v>
      </c>
      <c r="C11158" s="5" t="s">
        <v>11</v>
      </c>
      <c r="D11158" s="5" t="s">
        <v>12</v>
      </c>
      <c r="E11158" s="5" t="s">
        <v>13</v>
      </c>
    </row>
    <row r="11159" spans="1:5" x14ac:dyDescent="0.25">
      <c r="A11159" s="5">
        <f>11151</f>
      </c>
      <c r="B11159" s="5" t="s">
        <v>11162</v>
      </c>
      <c r="C11159" s="5" t="s">
        <v>11</v>
      </c>
      <c r="D11159" s="5" t="s">
        <v>12</v>
      </c>
      <c r="E11159" s="5" t="s">
        <v>13</v>
      </c>
    </row>
    <row r="11160" spans="1:5" x14ac:dyDescent="0.25">
      <c r="A11160" s="5">
        <f>11152</f>
      </c>
      <c r="B11160" s="5" t="s">
        <v>11163</v>
      </c>
      <c r="C11160" s="5" t="s">
        <v>11</v>
      </c>
      <c r="D11160" s="5" t="s">
        <v>12</v>
      </c>
      <c r="E11160" s="5" t="s">
        <v>13</v>
      </c>
    </row>
    <row r="11161" spans="1:5" x14ac:dyDescent="0.25">
      <c r="A11161" s="5">
        <f>11153</f>
      </c>
      <c r="B11161" s="5" t="s">
        <v>11164</v>
      </c>
      <c r="C11161" s="5" t="s">
        <v>11</v>
      </c>
      <c r="D11161" s="5" t="s">
        <v>12</v>
      </c>
      <c r="E11161" s="5" t="s">
        <v>13</v>
      </c>
    </row>
    <row r="11162" spans="1:5" x14ac:dyDescent="0.25">
      <c r="A11162" s="5">
        <f>11154</f>
      </c>
      <c r="B11162" s="5" t="s">
        <v>11165</v>
      </c>
      <c r="C11162" s="5" t="s">
        <v>11</v>
      </c>
      <c r="D11162" s="5" t="s">
        <v>12</v>
      </c>
      <c r="E11162" s="5" t="s">
        <v>13</v>
      </c>
    </row>
    <row r="11163" spans="1:5" x14ac:dyDescent="0.25">
      <c r="A11163" s="5">
        <f>11155</f>
      </c>
      <c r="B11163" s="5" t="s">
        <v>11166</v>
      </c>
      <c r="C11163" s="5" t="s">
        <v>11</v>
      </c>
      <c r="D11163" s="5" t="s">
        <v>12</v>
      </c>
      <c r="E11163" s="5" t="s">
        <v>13</v>
      </c>
    </row>
    <row r="11164" spans="1:5" x14ac:dyDescent="0.25">
      <c r="A11164" s="5">
        <f>11156</f>
      </c>
      <c r="B11164" s="5" t="s">
        <v>11167</v>
      </c>
      <c r="C11164" s="5" t="s">
        <v>11</v>
      </c>
      <c r="D11164" s="5" t="s">
        <v>12</v>
      </c>
      <c r="E11164" s="5" t="s">
        <v>13</v>
      </c>
    </row>
    <row r="11165" spans="1:5" x14ac:dyDescent="0.25">
      <c r="A11165" s="5">
        <f>11157</f>
      </c>
      <c r="B11165" s="5" t="s">
        <v>11168</v>
      </c>
      <c r="C11165" s="5" t="s">
        <v>11</v>
      </c>
      <c r="D11165" s="5" t="s">
        <v>12</v>
      </c>
      <c r="E11165" s="5" t="s">
        <v>13</v>
      </c>
    </row>
    <row r="11166" spans="1:5" x14ac:dyDescent="0.25">
      <c r="A11166" s="5">
        <f>11158</f>
      </c>
      <c r="B11166" s="5" t="s">
        <v>11169</v>
      </c>
      <c r="C11166" s="5" t="s">
        <v>11</v>
      </c>
      <c r="D11166" s="5" t="s">
        <v>12</v>
      </c>
      <c r="E11166" s="5" t="s">
        <v>13</v>
      </c>
    </row>
    <row r="11167" spans="1:5" x14ac:dyDescent="0.25">
      <c r="A11167" s="5">
        <f>11159</f>
      </c>
      <c r="B11167" s="5" t="s">
        <v>11170</v>
      </c>
      <c r="C11167" s="5" t="s">
        <v>11</v>
      </c>
      <c r="D11167" s="5" t="s">
        <v>12</v>
      </c>
      <c r="E11167" s="5" t="s">
        <v>13</v>
      </c>
    </row>
    <row r="11168" spans="1:5" x14ac:dyDescent="0.25">
      <c r="A11168" s="5">
        <f>11160</f>
      </c>
      <c r="B11168" s="5" t="s">
        <v>11171</v>
      </c>
      <c r="C11168" s="5" t="s">
        <v>11</v>
      </c>
      <c r="D11168" s="5" t="s">
        <v>12</v>
      </c>
      <c r="E11168" s="5" t="s">
        <v>13</v>
      </c>
    </row>
    <row r="11169" spans="1:5" x14ac:dyDescent="0.25">
      <c r="A11169" s="5">
        <f>11161</f>
      </c>
      <c r="B11169" s="5" t="s">
        <v>11172</v>
      </c>
      <c r="C11169" s="5" t="s">
        <v>11</v>
      </c>
      <c r="D11169" s="5" t="s">
        <v>12</v>
      </c>
      <c r="E11169" s="5" t="s">
        <v>13</v>
      </c>
    </row>
    <row r="11170" spans="1:5" x14ac:dyDescent="0.25">
      <c r="A11170" s="5">
        <f>11162</f>
      </c>
      <c r="B11170" s="5" t="s">
        <v>11173</v>
      </c>
      <c r="C11170" s="5" t="s">
        <v>11</v>
      </c>
      <c r="D11170" s="5" t="s">
        <v>12</v>
      </c>
      <c r="E11170" s="5" t="s">
        <v>13</v>
      </c>
    </row>
    <row r="11171" spans="1:5" x14ac:dyDescent="0.25">
      <c r="A11171" s="5">
        <f>11163</f>
      </c>
      <c r="B11171" s="5" t="s">
        <v>11174</v>
      </c>
      <c r="C11171" s="5" t="s">
        <v>11</v>
      </c>
      <c r="D11171" s="5" t="s">
        <v>12</v>
      </c>
      <c r="E11171" s="5" t="s">
        <v>13</v>
      </c>
    </row>
    <row r="11172" spans="1:5" x14ac:dyDescent="0.25">
      <c r="A11172" s="5">
        <f>11164</f>
      </c>
      <c r="B11172" s="5" t="s">
        <v>11175</v>
      </c>
      <c r="C11172" s="5" t="s">
        <v>11</v>
      </c>
      <c r="D11172" s="5" t="s">
        <v>12</v>
      </c>
      <c r="E11172" s="5" t="s">
        <v>13</v>
      </c>
    </row>
    <row r="11173" spans="1:5" x14ac:dyDescent="0.25">
      <c r="A11173" s="5">
        <f>11165</f>
      </c>
      <c r="B11173" s="5" t="s">
        <v>11176</v>
      </c>
      <c r="C11173" s="5" t="s">
        <v>11</v>
      </c>
      <c r="D11173" s="5" t="s">
        <v>12</v>
      </c>
      <c r="E11173" s="5" t="s">
        <v>13</v>
      </c>
    </row>
    <row r="11174" spans="1:5" x14ac:dyDescent="0.25">
      <c r="A11174" s="5">
        <f>11166</f>
      </c>
      <c r="B11174" s="5" t="s">
        <v>11177</v>
      </c>
      <c r="C11174" s="5" t="s">
        <v>11</v>
      </c>
      <c r="D11174" s="5" t="s">
        <v>12</v>
      </c>
      <c r="E11174" s="5" t="s">
        <v>13</v>
      </c>
    </row>
    <row r="11175" spans="1:5" x14ac:dyDescent="0.25">
      <c r="A11175" s="5">
        <f>11167</f>
      </c>
      <c r="B11175" s="5" t="s">
        <v>11178</v>
      </c>
      <c r="C11175" s="5" t="s">
        <v>11</v>
      </c>
      <c r="D11175" s="5" t="s">
        <v>12</v>
      </c>
      <c r="E11175" s="5" t="s">
        <v>13</v>
      </c>
    </row>
    <row r="11176" spans="1:5" x14ac:dyDescent="0.25">
      <c r="A11176" s="5">
        <f>11168</f>
      </c>
      <c r="B11176" s="5" t="s">
        <v>11179</v>
      </c>
      <c r="C11176" s="5" t="s">
        <v>11</v>
      </c>
      <c r="D11176" s="5" t="s">
        <v>12</v>
      </c>
      <c r="E11176" s="5" t="s">
        <v>13</v>
      </c>
    </row>
    <row r="11177" spans="1:5" x14ac:dyDescent="0.25">
      <c r="A11177" s="5">
        <f>11169</f>
      </c>
      <c r="B11177" s="5" t="s">
        <v>11180</v>
      </c>
      <c r="C11177" s="5" t="s">
        <v>11</v>
      </c>
      <c r="D11177" s="5" t="s">
        <v>12</v>
      </c>
      <c r="E11177" s="5" t="s">
        <v>13</v>
      </c>
    </row>
    <row r="11178" spans="1:5" x14ac:dyDescent="0.25">
      <c r="A11178" s="5">
        <f>11170</f>
      </c>
      <c r="B11178" s="5" t="s">
        <v>11181</v>
      </c>
      <c r="C11178" s="5" t="s">
        <v>11</v>
      </c>
      <c r="D11178" s="5" t="s">
        <v>12</v>
      </c>
      <c r="E11178" s="5" t="s">
        <v>13</v>
      </c>
    </row>
    <row r="11179" spans="1:5" x14ac:dyDescent="0.25">
      <c r="A11179" s="5">
        <f>11171</f>
      </c>
      <c r="B11179" s="5" t="s">
        <v>11182</v>
      </c>
      <c r="C11179" s="5" t="s">
        <v>11</v>
      </c>
      <c r="D11179" s="5" t="s">
        <v>12</v>
      </c>
      <c r="E11179" s="5" t="s">
        <v>13</v>
      </c>
    </row>
    <row r="11180" spans="1:5" x14ac:dyDescent="0.25">
      <c r="A11180" s="5">
        <f>11172</f>
      </c>
      <c r="B11180" s="5" t="s">
        <v>11183</v>
      </c>
      <c r="C11180" s="5" t="s">
        <v>11</v>
      </c>
      <c r="D11180" s="5" t="s">
        <v>12</v>
      </c>
      <c r="E11180" s="5" t="s">
        <v>13</v>
      </c>
    </row>
    <row r="11181" spans="1:5" x14ac:dyDescent="0.25">
      <c r="A11181" s="5">
        <f>11173</f>
      </c>
      <c r="B11181" s="5" t="s">
        <v>11184</v>
      </c>
      <c r="C11181" s="5" t="s">
        <v>11</v>
      </c>
      <c r="D11181" s="5" t="s">
        <v>12</v>
      </c>
      <c r="E11181" s="5" t="s">
        <v>13</v>
      </c>
    </row>
    <row r="11182" spans="1:5" x14ac:dyDescent="0.25">
      <c r="A11182" s="5">
        <f>11174</f>
      </c>
      <c r="B11182" s="5" t="s">
        <v>11185</v>
      </c>
      <c r="C11182" s="5" t="s">
        <v>11</v>
      </c>
      <c r="D11182" s="5" t="s">
        <v>12</v>
      </c>
      <c r="E11182" s="5" t="s">
        <v>13</v>
      </c>
    </row>
    <row r="11183" spans="1:5" x14ac:dyDescent="0.25">
      <c r="A11183" s="5">
        <f>11175</f>
      </c>
      <c r="B11183" s="5" t="s">
        <v>11186</v>
      </c>
      <c r="C11183" s="5" t="s">
        <v>11</v>
      </c>
      <c r="D11183" s="5" t="s">
        <v>12</v>
      </c>
      <c r="E11183" s="5" t="s">
        <v>13</v>
      </c>
    </row>
    <row r="11184" spans="1:5" x14ac:dyDescent="0.25">
      <c r="A11184" s="5">
        <f>11176</f>
      </c>
      <c r="B11184" s="5" t="s">
        <v>11187</v>
      </c>
      <c r="C11184" s="5" t="s">
        <v>11</v>
      </c>
      <c r="D11184" s="5" t="s">
        <v>12</v>
      </c>
      <c r="E11184" s="5" t="s">
        <v>13</v>
      </c>
    </row>
    <row r="11185" spans="1:5" x14ac:dyDescent="0.25">
      <c r="A11185" s="5">
        <f>11177</f>
      </c>
      <c r="B11185" s="5" t="s">
        <v>11188</v>
      </c>
      <c r="C11185" s="5" t="s">
        <v>11</v>
      </c>
      <c r="D11185" s="5" t="s">
        <v>12</v>
      </c>
      <c r="E11185" s="5" t="s">
        <v>13</v>
      </c>
    </row>
    <row r="11186" spans="1:5" x14ac:dyDescent="0.25">
      <c r="A11186" s="5">
        <f>11178</f>
      </c>
      <c r="B11186" s="5" t="s">
        <v>11189</v>
      </c>
      <c r="C11186" s="5" t="s">
        <v>11</v>
      </c>
      <c r="D11186" s="5" t="s">
        <v>12</v>
      </c>
      <c r="E11186" s="5" t="s">
        <v>13</v>
      </c>
    </row>
    <row r="11187" spans="1:5" x14ac:dyDescent="0.25">
      <c r="A11187" s="5">
        <f>11179</f>
      </c>
      <c r="B11187" s="5" t="s">
        <v>11190</v>
      </c>
      <c r="C11187" s="5" t="s">
        <v>11</v>
      </c>
      <c r="D11187" s="5" t="s">
        <v>12</v>
      </c>
      <c r="E11187" s="5" t="s">
        <v>13</v>
      </c>
    </row>
    <row r="11188" spans="1:5" x14ac:dyDescent="0.25">
      <c r="A11188" s="5">
        <f>11180</f>
      </c>
      <c r="B11188" s="5" t="s">
        <v>11191</v>
      </c>
      <c r="C11188" s="5" t="s">
        <v>11</v>
      </c>
      <c r="D11188" s="5" t="s">
        <v>12</v>
      </c>
      <c r="E11188" s="5" t="s">
        <v>13</v>
      </c>
    </row>
    <row r="11189" spans="1:5" x14ac:dyDescent="0.25">
      <c r="A11189" s="5">
        <f>11181</f>
      </c>
      <c r="B11189" s="5" t="s">
        <v>11192</v>
      </c>
      <c r="C11189" s="5" t="s">
        <v>11</v>
      </c>
      <c r="D11189" s="5" t="s">
        <v>12</v>
      </c>
      <c r="E11189" s="5" t="s">
        <v>13</v>
      </c>
    </row>
    <row r="11190" spans="1:5" x14ac:dyDescent="0.25">
      <c r="A11190" s="5">
        <f>11182</f>
      </c>
      <c r="B11190" s="5" t="s">
        <v>11193</v>
      </c>
      <c r="C11190" s="5" t="s">
        <v>11</v>
      </c>
      <c r="D11190" s="5" t="s">
        <v>12</v>
      </c>
      <c r="E11190" s="5" t="s">
        <v>13</v>
      </c>
    </row>
    <row r="11191" spans="1:5" x14ac:dyDescent="0.25">
      <c r="A11191" s="5">
        <f>11183</f>
      </c>
      <c r="B11191" s="5" t="s">
        <v>11194</v>
      </c>
      <c r="C11191" s="5" t="s">
        <v>11</v>
      </c>
      <c r="D11191" s="5" t="s">
        <v>12</v>
      </c>
      <c r="E11191" s="5" t="s">
        <v>13</v>
      </c>
    </row>
    <row r="11192" spans="1:5" x14ac:dyDescent="0.25">
      <c r="A11192" s="5">
        <f>11184</f>
      </c>
      <c r="B11192" s="5" t="s">
        <v>11195</v>
      </c>
      <c r="C11192" s="5" t="s">
        <v>11</v>
      </c>
      <c r="D11192" s="5" t="s">
        <v>12</v>
      </c>
      <c r="E11192" s="5" t="s">
        <v>13</v>
      </c>
    </row>
    <row r="11193" spans="1:5" x14ac:dyDescent="0.25">
      <c r="A11193" s="5">
        <f>11185</f>
      </c>
      <c r="B11193" s="5" t="s">
        <v>11196</v>
      </c>
      <c r="C11193" s="5" t="s">
        <v>11</v>
      </c>
      <c r="D11193" s="5" t="s">
        <v>12</v>
      </c>
      <c r="E11193" s="5" t="s">
        <v>13</v>
      </c>
    </row>
    <row r="11194" spans="1:5" x14ac:dyDescent="0.25">
      <c r="A11194" s="5">
        <f>11186</f>
      </c>
      <c r="B11194" s="5" t="s">
        <v>11197</v>
      </c>
      <c r="C11194" s="5" t="s">
        <v>11</v>
      </c>
      <c r="D11194" s="5" t="s">
        <v>12</v>
      </c>
      <c r="E11194" s="5" t="s">
        <v>13</v>
      </c>
    </row>
    <row r="11195" spans="1:5" x14ac:dyDescent="0.25">
      <c r="A11195" s="5">
        <f>11187</f>
      </c>
      <c r="B11195" s="5" t="s">
        <v>11198</v>
      </c>
      <c r="C11195" s="5" t="s">
        <v>11</v>
      </c>
      <c r="D11195" s="5" t="s">
        <v>12</v>
      </c>
      <c r="E11195" s="5" t="s">
        <v>13</v>
      </c>
    </row>
    <row r="11196" spans="1:5" x14ac:dyDescent="0.25">
      <c r="A11196" s="5">
        <f>11188</f>
      </c>
      <c r="B11196" s="5" t="s">
        <v>11199</v>
      </c>
      <c r="C11196" s="5" t="s">
        <v>11</v>
      </c>
      <c r="D11196" s="5" t="s">
        <v>12</v>
      </c>
      <c r="E11196" s="5" t="s">
        <v>13</v>
      </c>
    </row>
    <row r="11197" spans="1:5" x14ac:dyDescent="0.25">
      <c r="A11197" s="5">
        <f>11189</f>
      </c>
      <c r="B11197" s="5" t="s">
        <v>11200</v>
      </c>
      <c r="C11197" s="5" t="s">
        <v>11</v>
      </c>
      <c r="D11197" s="5" t="s">
        <v>12</v>
      </c>
      <c r="E11197" s="5" t="s">
        <v>13</v>
      </c>
    </row>
    <row r="11198" spans="1:5" x14ac:dyDescent="0.25">
      <c r="A11198" s="5">
        <f>11190</f>
      </c>
      <c r="B11198" s="5" t="s">
        <v>11201</v>
      </c>
      <c r="C11198" s="5" t="s">
        <v>11</v>
      </c>
      <c r="D11198" s="5" t="s">
        <v>12</v>
      </c>
      <c r="E11198" s="5" t="s">
        <v>13</v>
      </c>
    </row>
    <row r="11199" spans="1:5" x14ac:dyDescent="0.25">
      <c r="A11199" s="5">
        <f>11191</f>
      </c>
      <c r="B11199" s="5" t="s">
        <v>11202</v>
      </c>
      <c r="C11199" s="5" t="s">
        <v>11</v>
      </c>
      <c r="D11199" s="5" t="s">
        <v>12</v>
      </c>
      <c r="E11199" s="5" t="s">
        <v>13</v>
      </c>
    </row>
    <row r="11200" spans="1:5" x14ac:dyDescent="0.25">
      <c r="A11200" s="5">
        <f>11192</f>
      </c>
      <c r="B11200" s="5" t="s">
        <v>11203</v>
      </c>
      <c r="C11200" s="5" t="s">
        <v>11</v>
      </c>
      <c r="D11200" s="5" t="s">
        <v>12</v>
      </c>
      <c r="E11200" s="5" t="s">
        <v>13</v>
      </c>
    </row>
    <row r="11201" spans="1:5" x14ac:dyDescent="0.25">
      <c r="A11201" s="5">
        <f>11193</f>
      </c>
      <c r="B11201" s="5" t="s">
        <v>11204</v>
      </c>
      <c r="C11201" s="5" t="s">
        <v>11</v>
      </c>
      <c r="D11201" s="5" t="s">
        <v>12</v>
      </c>
      <c r="E11201" s="5" t="s">
        <v>13</v>
      </c>
    </row>
    <row r="11202" spans="1:5" x14ac:dyDescent="0.25">
      <c r="A11202" s="5">
        <f>11194</f>
      </c>
      <c r="B11202" s="5" t="s">
        <v>11205</v>
      </c>
      <c r="C11202" s="5" t="s">
        <v>11</v>
      </c>
      <c r="D11202" s="5" t="s">
        <v>12</v>
      </c>
      <c r="E11202" s="5" t="s">
        <v>13</v>
      </c>
    </row>
    <row r="11203" spans="1:5" x14ac:dyDescent="0.25">
      <c r="A11203" s="5">
        <f>11195</f>
      </c>
      <c r="B11203" s="5" t="s">
        <v>11206</v>
      </c>
      <c r="C11203" s="5" t="s">
        <v>11</v>
      </c>
      <c r="D11203" s="5" t="s">
        <v>12</v>
      </c>
      <c r="E11203" s="5" t="s">
        <v>13</v>
      </c>
    </row>
    <row r="11204" spans="1:5" x14ac:dyDescent="0.25">
      <c r="A11204" s="5">
        <f>11196</f>
      </c>
      <c r="B11204" s="5" t="s">
        <v>11207</v>
      </c>
      <c r="C11204" s="5" t="s">
        <v>11</v>
      </c>
      <c r="D11204" s="5" t="s">
        <v>12</v>
      </c>
      <c r="E11204" s="5" t="s">
        <v>13</v>
      </c>
    </row>
    <row r="11205" spans="1:5" x14ac:dyDescent="0.25">
      <c r="A11205" s="5">
        <f>11197</f>
      </c>
      <c r="B11205" s="5" t="s">
        <v>11208</v>
      </c>
      <c r="C11205" s="5" t="s">
        <v>11</v>
      </c>
      <c r="D11205" s="5" t="s">
        <v>12</v>
      </c>
      <c r="E11205" s="5" t="s">
        <v>13</v>
      </c>
    </row>
    <row r="11206" spans="1:5" x14ac:dyDescent="0.25">
      <c r="A11206" s="5">
        <f>11198</f>
      </c>
      <c r="B11206" s="5" t="s">
        <v>11209</v>
      </c>
      <c r="C11206" s="5" t="s">
        <v>11</v>
      </c>
      <c r="D11206" s="5" t="s">
        <v>12</v>
      </c>
      <c r="E11206" s="5" t="s">
        <v>13</v>
      </c>
    </row>
    <row r="11207" spans="1:5" x14ac:dyDescent="0.25">
      <c r="A11207" s="5">
        <f>11199</f>
      </c>
      <c r="B11207" s="5" t="s">
        <v>11210</v>
      </c>
      <c r="C11207" s="5" t="s">
        <v>11</v>
      </c>
      <c r="D11207" s="5" t="s">
        <v>12</v>
      </c>
      <c r="E11207" s="5" t="s">
        <v>13</v>
      </c>
    </row>
    <row r="11208" spans="1:5" x14ac:dyDescent="0.25">
      <c r="A11208" s="5">
        <f>11200</f>
      </c>
      <c r="B11208" s="5" t="s">
        <v>11211</v>
      </c>
      <c r="C11208" s="5" t="s">
        <v>11</v>
      </c>
      <c r="D11208" s="5" t="s">
        <v>12</v>
      </c>
      <c r="E11208" s="5" t="s">
        <v>13</v>
      </c>
    </row>
    <row r="11209" spans="1:5" x14ac:dyDescent="0.25">
      <c r="A11209" s="5">
        <f>11201</f>
      </c>
      <c r="B11209" s="5" t="s">
        <v>11212</v>
      </c>
      <c r="C11209" s="5" t="s">
        <v>11</v>
      </c>
      <c r="D11209" s="5" t="s">
        <v>12</v>
      </c>
      <c r="E11209" s="5" t="s">
        <v>13</v>
      </c>
    </row>
    <row r="11210" spans="1:5" x14ac:dyDescent="0.25">
      <c r="A11210" s="5">
        <f>11202</f>
      </c>
      <c r="B11210" s="5" t="s">
        <v>11213</v>
      </c>
      <c r="C11210" s="5" t="s">
        <v>11</v>
      </c>
      <c r="D11210" s="5" t="s">
        <v>12</v>
      </c>
      <c r="E11210" s="5" t="s">
        <v>13</v>
      </c>
    </row>
    <row r="11211" spans="1:5" x14ac:dyDescent="0.25">
      <c r="A11211" s="5">
        <f>11203</f>
      </c>
      <c r="B11211" s="5" t="s">
        <v>11214</v>
      </c>
      <c r="C11211" s="5" t="s">
        <v>11</v>
      </c>
      <c r="D11211" s="5" t="s">
        <v>12</v>
      </c>
      <c r="E11211" s="5" t="s">
        <v>13</v>
      </c>
    </row>
    <row r="11212" spans="1:5" x14ac:dyDescent="0.25">
      <c r="A11212" s="5">
        <f>11204</f>
      </c>
      <c r="B11212" s="5" t="s">
        <v>11215</v>
      </c>
      <c r="C11212" s="5" t="s">
        <v>11</v>
      </c>
      <c r="D11212" s="5" t="s">
        <v>12</v>
      </c>
      <c r="E11212" s="5" t="s">
        <v>13</v>
      </c>
    </row>
    <row r="11213" spans="1:5" x14ac:dyDescent="0.25">
      <c r="A11213" s="5">
        <f>11205</f>
      </c>
      <c r="B11213" s="5" t="s">
        <v>11216</v>
      </c>
      <c r="C11213" s="5" t="s">
        <v>11</v>
      </c>
      <c r="D11213" s="5" t="s">
        <v>12</v>
      </c>
      <c r="E11213" s="5" t="s">
        <v>13</v>
      </c>
    </row>
    <row r="11214" spans="1:5" x14ac:dyDescent="0.25">
      <c r="A11214" s="5">
        <f>11206</f>
      </c>
      <c r="B11214" s="5" t="s">
        <v>11217</v>
      </c>
      <c r="C11214" s="5" t="s">
        <v>11</v>
      </c>
      <c r="D11214" s="5" t="s">
        <v>12</v>
      </c>
      <c r="E11214" s="5" t="s">
        <v>13</v>
      </c>
    </row>
    <row r="11215" spans="1:5" x14ac:dyDescent="0.25">
      <c r="A11215" s="5">
        <f>11207</f>
      </c>
      <c r="B11215" s="5" t="s">
        <v>11218</v>
      </c>
      <c r="C11215" s="5" t="s">
        <v>11</v>
      </c>
      <c r="D11215" s="5" t="s">
        <v>12</v>
      </c>
      <c r="E11215" s="5" t="s">
        <v>13</v>
      </c>
    </row>
    <row r="11216" spans="1:5" x14ac:dyDescent="0.25">
      <c r="A11216" s="5">
        <f>11208</f>
      </c>
      <c r="B11216" s="5" t="s">
        <v>11219</v>
      </c>
      <c r="C11216" s="5" t="s">
        <v>11</v>
      </c>
      <c r="D11216" s="5" t="s">
        <v>12</v>
      </c>
      <c r="E11216" s="5" t="s">
        <v>13</v>
      </c>
    </row>
    <row r="11217" spans="1:5" x14ac:dyDescent="0.25">
      <c r="A11217" s="5">
        <f>11209</f>
      </c>
      <c r="B11217" s="5" t="s">
        <v>11220</v>
      </c>
      <c r="C11217" s="5" t="s">
        <v>11</v>
      </c>
      <c r="D11217" s="5" t="s">
        <v>12</v>
      </c>
      <c r="E11217" s="5" t="s">
        <v>13</v>
      </c>
    </row>
    <row r="11218" spans="1:5" x14ac:dyDescent="0.25">
      <c r="A11218" s="5">
        <f>11210</f>
      </c>
      <c r="B11218" s="5" t="s">
        <v>11221</v>
      </c>
      <c r="C11218" s="5" t="s">
        <v>11</v>
      </c>
      <c r="D11218" s="5" t="s">
        <v>12</v>
      </c>
      <c r="E11218" s="5" t="s">
        <v>13</v>
      </c>
    </row>
    <row r="11219" spans="1:5" x14ac:dyDescent="0.25">
      <c r="A11219" s="5">
        <f>11211</f>
      </c>
      <c r="B11219" s="5" t="s">
        <v>11222</v>
      </c>
      <c r="C11219" s="5" t="s">
        <v>11</v>
      </c>
      <c r="D11219" s="5" t="s">
        <v>12</v>
      </c>
      <c r="E11219" s="5" t="s">
        <v>13</v>
      </c>
    </row>
    <row r="11220" spans="1:5" x14ac:dyDescent="0.25">
      <c r="A11220" s="5">
        <f>11212</f>
      </c>
      <c r="B11220" s="5" t="s">
        <v>11223</v>
      </c>
      <c r="C11220" s="5" t="s">
        <v>11</v>
      </c>
      <c r="D11220" s="5" t="s">
        <v>12</v>
      </c>
      <c r="E11220" s="5" t="s">
        <v>13</v>
      </c>
    </row>
    <row r="11221" spans="1:5" x14ac:dyDescent="0.25">
      <c r="A11221" s="5">
        <f>11213</f>
      </c>
      <c r="B11221" s="5" t="s">
        <v>11224</v>
      </c>
      <c r="C11221" s="5" t="s">
        <v>11</v>
      </c>
      <c r="D11221" s="5" t="s">
        <v>12</v>
      </c>
      <c r="E11221" s="5" t="s">
        <v>13</v>
      </c>
    </row>
    <row r="11222" spans="1:5" x14ac:dyDescent="0.25">
      <c r="A11222" s="5">
        <f>11214</f>
      </c>
      <c r="B11222" s="5" t="s">
        <v>11225</v>
      </c>
      <c r="C11222" s="5" t="s">
        <v>11</v>
      </c>
      <c r="D11222" s="5" t="s">
        <v>12</v>
      </c>
      <c r="E11222" s="5" t="s">
        <v>13</v>
      </c>
    </row>
    <row r="11223" spans="1:5" x14ac:dyDescent="0.25">
      <c r="A11223" s="5">
        <f>11215</f>
      </c>
      <c r="B11223" s="5" t="s">
        <v>11226</v>
      </c>
      <c r="C11223" s="5" t="s">
        <v>11</v>
      </c>
      <c r="D11223" s="5" t="s">
        <v>12</v>
      </c>
      <c r="E11223" s="5" t="s">
        <v>13</v>
      </c>
    </row>
    <row r="11224" spans="1:5" x14ac:dyDescent="0.25">
      <c r="A11224" s="5">
        <f>11216</f>
      </c>
      <c r="B11224" s="5" t="s">
        <v>11227</v>
      </c>
      <c r="C11224" s="5" t="s">
        <v>11</v>
      </c>
      <c r="D11224" s="5" t="s">
        <v>12</v>
      </c>
      <c r="E11224" s="5" t="s">
        <v>13</v>
      </c>
    </row>
    <row r="11225" spans="1:5" x14ac:dyDescent="0.25">
      <c r="A11225" s="5">
        <f>11217</f>
      </c>
      <c r="B11225" s="5" t="s">
        <v>11228</v>
      </c>
      <c r="C11225" s="5" t="s">
        <v>11</v>
      </c>
      <c r="D11225" s="5" t="s">
        <v>12</v>
      </c>
      <c r="E11225" s="5" t="s">
        <v>13</v>
      </c>
    </row>
    <row r="11226" spans="1:5" x14ac:dyDescent="0.25">
      <c r="A11226" s="5">
        <f>11218</f>
      </c>
      <c r="B11226" s="5" t="s">
        <v>11229</v>
      </c>
      <c r="C11226" s="5" t="s">
        <v>11</v>
      </c>
      <c r="D11226" s="5" t="s">
        <v>12</v>
      </c>
      <c r="E11226" s="5" t="s">
        <v>13</v>
      </c>
    </row>
    <row r="11227" spans="1:5" x14ac:dyDescent="0.25">
      <c r="A11227" s="5">
        <f>11219</f>
      </c>
      <c r="B11227" s="5" t="s">
        <v>11230</v>
      </c>
      <c r="C11227" s="5" t="s">
        <v>11</v>
      </c>
      <c r="D11227" s="5" t="s">
        <v>12</v>
      </c>
      <c r="E11227" s="5" t="s">
        <v>13</v>
      </c>
    </row>
    <row r="11228" spans="1:5" x14ac:dyDescent="0.25">
      <c r="A11228" s="5">
        <f>11220</f>
      </c>
      <c r="B11228" s="5" t="s">
        <v>11231</v>
      </c>
      <c r="C11228" s="5" t="s">
        <v>11</v>
      </c>
      <c r="D11228" s="5" t="s">
        <v>12</v>
      </c>
      <c r="E11228" s="5" t="s">
        <v>13</v>
      </c>
    </row>
    <row r="11229" spans="1:5" x14ac:dyDescent="0.25">
      <c r="A11229" s="5">
        <f>11221</f>
      </c>
      <c r="B11229" s="5" t="s">
        <v>11232</v>
      </c>
      <c r="C11229" s="5" t="s">
        <v>11</v>
      </c>
      <c r="D11229" s="5" t="s">
        <v>12</v>
      </c>
      <c r="E11229" s="5" t="s">
        <v>13</v>
      </c>
    </row>
    <row r="11230" spans="1:5" x14ac:dyDescent="0.25">
      <c r="A11230" s="5">
        <f>11222</f>
      </c>
      <c r="B11230" s="5" t="s">
        <v>11233</v>
      </c>
      <c r="C11230" s="5" t="s">
        <v>11</v>
      </c>
      <c r="D11230" s="5" t="s">
        <v>12</v>
      </c>
      <c r="E11230" s="5" t="s">
        <v>13</v>
      </c>
    </row>
    <row r="11231" spans="1:5" x14ac:dyDescent="0.25">
      <c r="A11231" s="5">
        <f>11223</f>
      </c>
      <c r="B11231" s="5" t="s">
        <v>11234</v>
      </c>
      <c r="C11231" s="5" t="s">
        <v>11</v>
      </c>
      <c r="D11231" s="5" t="s">
        <v>12</v>
      </c>
      <c r="E11231" s="5" t="s">
        <v>13</v>
      </c>
    </row>
    <row r="11232" spans="1:5" x14ac:dyDescent="0.25">
      <c r="A11232" s="5">
        <f>11224</f>
      </c>
      <c r="B11232" s="5" t="s">
        <v>11235</v>
      </c>
      <c r="C11232" s="5" t="s">
        <v>11</v>
      </c>
      <c r="D11232" s="5" t="s">
        <v>12</v>
      </c>
      <c r="E11232" s="5" t="s">
        <v>13</v>
      </c>
    </row>
    <row r="11233" spans="1:5" x14ac:dyDescent="0.25">
      <c r="A11233" s="5">
        <f>11225</f>
      </c>
      <c r="B11233" s="5" t="s">
        <v>11236</v>
      </c>
      <c r="C11233" s="5" t="s">
        <v>11</v>
      </c>
      <c r="D11233" s="5" t="s">
        <v>12</v>
      </c>
      <c r="E11233" s="5" t="s">
        <v>13</v>
      </c>
    </row>
    <row r="11234" spans="1:5" x14ac:dyDescent="0.25">
      <c r="A11234" s="5">
        <f>11226</f>
      </c>
      <c r="B11234" s="5" t="s">
        <v>11237</v>
      </c>
      <c r="C11234" s="5" t="s">
        <v>11</v>
      </c>
      <c r="D11234" s="5" t="s">
        <v>12</v>
      </c>
      <c r="E11234" s="5" t="s">
        <v>13</v>
      </c>
    </row>
    <row r="11235" spans="1:5" x14ac:dyDescent="0.25">
      <c r="A11235" s="5">
        <f>11227</f>
      </c>
      <c r="B11235" s="5" t="s">
        <v>11238</v>
      </c>
      <c r="C11235" s="5" t="s">
        <v>11</v>
      </c>
      <c r="D11235" s="5" t="s">
        <v>12</v>
      </c>
      <c r="E11235" s="5" t="s">
        <v>13</v>
      </c>
    </row>
    <row r="11236" spans="1:5" x14ac:dyDescent="0.25">
      <c r="A11236" s="5">
        <f>11228</f>
      </c>
      <c r="B11236" s="5" t="s">
        <v>11239</v>
      </c>
      <c r="C11236" s="5" t="s">
        <v>11</v>
      </c>
      <c r="D11236" s="5" t="s">
        <v>12</v>
      </c>
      <c r="E11236" s="5" t="s">
        <v>13</v>
      </c>
    </row>
    <row r="11237" spans="1:5" x14ac:dyDescent="0.25">
      <c r="A11237" s="5">
        <f>11229</f>
      </c>
      <c r="B11237" s="5" t="s">
        <v>11240</v>
      </c>
      <c r="C11237" s="5" t="s">
        <v>11</v>
      </c>
      <c r="D11237" s="5" t="s">
        <v>12</v>
      </c>
      <c r="E11237" s="5" t="s">
        <v>13</v>
      </c>
    </row>
    <row r="11238" spans="1:5" x14ac:dyDescent="0.25">
      <c r="A11238" s="5">
        <f>11230</f>
      </c>
      <c r="B11238" s="5" t="s">
        <v>11241</v>
      </c>
      <c r="C11238" s="5" t="s">
        <v>11</v>
      </c>
      <c r="D11238" s="5" t="s">
        <v>12</v>
      </c>
      <c r="E11238" s="5" t="s">
        <v>13</v>
      </c>
    </row>
    <row r="11239" spans="1:5" x14ac:dyDescent="0.25">
      <c r="A11239" s="5">
        <f>11231</f>
      </c>
      <c r="B11239" s="5" t="s">
        <v>11242</v>
      </c>
      <c r="C11239" s="5" t="s">
        <v>11</v>
      </c>
      <c r="D11239" s="5" t="s">
        <v>12</v>
      </c>
      <c r="E11239" s="5" t="s">
        <v>13</v>
      </c>
    </row>
    <row r="11240" spans="1:5" x14ac:dyDescent="0.25">
      <c r="A11240" s="5">
        <f>11232</f>
      </c>
      <c r="B11240" s="5" t="s">
        <v>11243</v>
      </c>
      <c r="C11240" s="5" t="s">
        <v>11</v>
      </c>
      <c r="D11240" s="5" t="s">
        <v>12</v>
      </c>
      <c r="E11240" s="5" t="s">
        <v>13</v>
      </c>
    </row>
    <row r="11241" spans="1:5" x14ac:dyDescent="0.25">
      <c r="A11241" s="5">
        <f>11233</f>
      </c>
      <c r="B11241" s="5" t="s">
        <v>11244</v>
      </c>
      <c r="C11241" s="5" t="s">
        <v>11</v>
      </c>
      <c r="D11241" s="5" t="s">
        <v>12</v>
      </c>
      <c r="E11241" s="5" t="s">
        <v>13</v>
      </c>
    </row>
    <row r="11242" spans="1:5" x14ac:dyDescent="0.25">
      <c r="A11242" s="5">
        <f>11234</f>
      </c>
      <c r="B11242" s="5" t="s">
        <v>11245</v>
      </c>
      <c r="C11242" s="5" t="s">
        <v>11</v>
      </c>
      <c r="D11242" s="5" t="s">
        <v>12</v>
      </c>
      <c r="E11242" s="5" t="s">
        <v>13</v>
      </c>
    </row>
    <row r="11243" spans="1:5" x14ac:dyDescent="0.25">
      <c r="A11243" s="5">
        <f>11235</f>
      </c>
      <c r="B11243" s="5" t="s">
        <v>11246</v>
      </c>
      <c r="C11243" s="5" t="s">
        <v>11</v>
      </c>
      <c r="D11243" s="5" t="s">
        <v>12</v>
      </c>
      <c r="E11243" s="5" t="s">
        <v>13</v>
      </c>
    </row>
    <row r="11244" spans="1:5" x14ac:dyDescent="0.25">
      <c r="A11244" s="5">
        <f>11236</f>
      </c>
      <c r="B11244" s="5" t="s">
        <v>11247</v>
      </c>
      <c r="C11244" s="5" t="s">
        <v>11</v>
      </c>
      <c r="D11244" s="5" t="s">
        <v>12</v>
      </c>
      <c r="E11244" s="5" t="s">
        <v>13</v>
      </c>
    </row>
    <row r="11245" spans="1:5" x14ac:dyDescent="0.25">
      <c r="A11245" s="5">
        <f>11237</f>
      </c>
      <c r="B11245" s="5" t="s">
        <v>11248</v>
      </c>
      <c r="C11245" s="5" t="s">
        <v>11</v>
      </c>
      <c r="D11245" s="5" t="s">
        <v>12</v>
      </c>
      <c r="E11245" s="5" t="s">
        <v>13</v>
      </c>
    </row>
    <row r="11246" spans="1:5" x14ac:dyDescent="0.25">
      <c r="A11246" s="5">
        <f>11238</f>
      </c>
      <c r="B11246" s="5" t="s">
        <v>11249</v>
      </c>
      <c r="C11246" s="5" t="s">
        <v>11</v>
      </c>
      <c r="D11246" s="5" t="s">
        <v>12</v>
      </c>
      <c r="E11246" s="5" t="s">
        <v>13</v>
      </c>
    </row>
    <row r="11247" spans="1:5" x14ac:dyDescent="0.25">
      <c r="A11247" s="5">
        <f>11239</f>
      </c>
      <c r="B11247" s="5" t="s">
        <v>11250</v>
      </c>
      <c r="C11247" s="5" t="s">
        <v>11</v>
      </c>
      <c r="D11247" s="5" t="s">
        <v>12</v>
      </c>
      <c r="E11247" s="5" t="s">
        <v>13</v>
      </c>
    </row>
    <row r="11248" spans="1:5" x14ac:dyDescent="0.25">
      <c r="A11248" s="5">
        <f>11240</f>
      </c>
      <c r="B11248" s="5" t="s">
        <v>11251</v>
      </c>
      <c r="C11248" s="5" t="s">
        <v>11</v>
      </c>
      <c r="D11248" s="5" t="s">
        <v>12</v>
      </c>
      <c r="E11248" s="5" t="s">
        <v>13</v>
      </c>
    </row>
    <row r="11249" spans="1:5" x14ac:dyDescent="0.25">
      <c r="A11249" s="5">
        <f>11241</f>
      </c>
      <c r="B11249" s="5" t="s">
        <v>11252</v>
      </c>
      <c r="C11249" s="5" t="s">
        <v>11</v>
      </c>
      <c r="D11249" s="5" t="s">
        <v>12</v>
      </c>
      <c r="E11249" s="5" t="s">
        <v>13</v>
      </c>
    </row>
    <row r="11250" spans="1:5" x14ac:dyDescent="0.25">
      <c r="A11250" s="5">
        <f>11242</f>
      </c>
      <c r="B11250" s="5" t="s">
        <v>11253</v>
      </c>
      <c r="C11250" s="5" t="s">
        <v>11</v>
      </c>
      <c r="D11250" s="5" t="s">
        <v>12</v>
      </c>
      <c r="E11250" s="5" t="s">
        <v>13</v>
      </c>
    </row>
    <row r="11251" spans="1:5" x14ac:dyDescent="0.25">
      <c r="A11251" s="5">
        <f>11243</f>
      </c>
      <c r="B11251" s="5" t="s">
        <v>11254</v>
      </c>
      <c r="C11251" s="5" t="s">
        <v>11</v>
      </c>
      <c r="D11251" s="5" t="s">
        <v>12</v>
      </c>
      <c r="E11251" s="5" t="s">
        <v>13</v>
      </c>
    </row>
    <row r="11252" spans="1:5" x14ac:dyDescent="0.25">
      <c r="A11252" s="5">
        <f>11244</f>
      </c>
      <c r="B11252" s="5" t="s">
        <v>11255</v>
      </c>
      <c r="C11252" s="5" t="s">
        <v>11</v>
      </c>
      <c r="D11252" s="5" t="s">
        <v>12</v>
      </c>
      <c r="E11252" s="5" t="s">
        <v>13</v>
      </c>
    </row>
    <row r="11253" spans="1:5" x14ac:dyDescent="0.25">
      <c r="A11253" s="5">
        <f>11245</f>
      </c>
      <c r="B11253" s="5" t="s">
        <v>11256</v>
      </c>
      <c r="C11253" s="5" t="s">
        <v>11</v>
      </c>
      <c r="D11253" s="5" t="s">
        <v>12</v>
      </c>
      <c r="E11253" s="5" t="s">
        <v>13</v>
      </c>
    </row>
    <row r="11254" spans="1:5" x14ac:dyDescent="0.25">
      <c r="A11254" s="5">
        <f>11246</f>
      </c>
      <c r="B11254" s="5" t="s">
        <v>11257</v>
      </c>
      <c r="C11254" s="5" t="s">
        <v>11</v>
      </c>
      <c r="D11254" s="5" t="s">
        <v>12</v>
      </c>
      <c r="E11254" s="5" t="s">
        <v>13</v>
      </c>
    </row>
    <row r="11255" spans="1:5" x14ac:dyDescent="0.25">
      <c r="A11255" s="5">
        <f>11247</f>
      </c>
      <c r="B11255" s="5" t="s">
        <v>11258</v>
      </c>
      <c r="C11255" s="5" t="s">
        <v>11</v>
      </c>
      <c r="D11255" s="5" t="s">
        <v>12</v>
      </c>
      <c r="E11255" s="5" t="s">
        <v>13</v>
      </c>
    </row>
    <row r="11256" spans="1:5" x14ac:dyDescent="0.25">
      <c r="A11256" s="5">
        <f>11248</f>
      </c>
      <c r="B11256" s="5" t="s">
        <v>11259</v>
      </c>
      <c r="C11256" s="5" t="s">
        <v>11</v>
      </c>
      <c r="D11256" s="5" t="s">
        <v>12</v>
      </c>
      <c r="E11256" s="5" t="s">
        <v>13</v>
      </c>
    </row>
    <row r="11257" spans="1:5" x14ac:dyDescent="0.25">
      <c r="A11257" s="5">
        <f>11249</f>
      </c>
      <c r="B11257" s="5" t="s">
        <v>11260</v>
      </c>
      <c r="C11257" s="5" t="s">
        <v>11</v>
      </c>
      <c r="D11257" s="5" t="s">
        <v>12</v>
      </c>
      <c r="E11257" s="5" t="s">
        <v>13</v>
      </c>
    </row>
    <row r="11258" spans="1:5" x14ac:dyDescent="0.25">
      <c r="A11258" s="5">
        <f>11250</f>
      </c>
      <c r="B11258" s="5" t="s">
        <v>11261</v>
      </c>
      <c r="C11258" s="5" t="s">
        <v>11</v>
      </c>
      <c r="D11258" s="5" t="s">
        <v>12</v>
      </c>
      <c r="E11258" s="5" t="s">
        <v>13</v>
      </c>
    </row>
    <row r="11259" spans="1:5" x14ac:dyDescent="0.25">
      <c r="A11259" s="5">
        <f>11251</f>
      </c>
      <c r="B11259" s="5" t="s">
        <v>11262</v>
      </c>
      <c r="C11259" s="5" t="s">
        <v>11</v>
      </c>
      <c r="D11259" s="5" t="s">
        <v>12</v>
      </c>
      <c r="E11259" s="5" t="s">
        <v>13</v>
      </c>
    </row>
    <row r="11260" spans="1:5" x14ac:dyDescent="0.25">
      <c r="A11260" s="5">
        <f>11252</f>
      </c>
      <c r="B11260" s="5" t="s">
        <v>11263</v>
      </c>
      <c r="C11260" s="5" t="s">
        <v>11</v>
      </c>
      <c r="D11260" s="5" t="s">
        <v>12</v>
      </c>
      <c r="E11260" s="5" t="s">
        <v>13</v>
      </c>
    </row>
    <row r="11261" spans="1:5" x14ac:dyDescent="0.25">
      <c r="A11261" s="5">
        <f>11253</f>
      </c>
      <c r="B11261" s="5" t="s">
        <v>11264</v>
      </c>
      <c r="C11261" s="5" t="s">
        <v>11</v>
      </c>
      <c r="D11261" s="5" t="s">
        <v>12</v>
      </c>
      <c r="E11261" s="5" t="s">
        <v>13</v>
      </c>
    </row>
    <row r="11262" spans="1:5" x14ac:dyDescent="0.25">
      <c r="A11262" s="5">
        <f>11254</f>
      </c>
      <c r="B11262" s="5" t="s">
        <v>11265</v>
      </c>
      <c r="C11262" s="5" t="s">
        <v>11</v>
      </c>
      <c r="D11262" s="5" t="s">
        <v>12</v>
      </c>
      <c r="E11262" s="5" t="s">
        <v>13</v>
      </c>
    </row>
    <row r="11263" spans="1:5" x14ac:dyDescent="0.25">
      <c r="A11263" s="5">
        <f>11255</f>
      </c>
      <c r="B11263" s="5" t="s">
        <v>11266</v>
      </c>
      <c r="C11263" s="5" t="s">
        <v>11</v>
      </c>
      <c r="D11263" s="5" t="s">
        <v>12</v>
      </c>
      <c r="E11263" s="5" t="s">
        <v>13</v>
      </c>
    </row>
    <row r="11264" spans="1:5" x14ac:dyDescent="0.25">
      <c r="A11264" s="5">
        <f>11256</f>
      </c>
      <c r="B11264" s="5" t="s">
        <v>11267</v>
      </c>
      <c r="C11264" s="5" t="s">
        <v>11</v>
      </c>
      <c r="D11264" s="5" t="s">
        <v>12</v>
      </c>
      <c r="E11264" s="5" t="s">
        <v>13</v>
      </c>
    </row>
    <row r="11265" spans="1:5" x14ac:dyDescent="0.25">
      <c r="A11265" s="5">
        <f>11257</f>
      </c>
      <c r="B11265" s="5" t="s">
        <v>11268</v>
      </c>
      <c r="C11265" s="5" t="s">
        <v>11</v>
      </c>
      <c r="D11265" s="5" t="s">
        <v>12</v>
      </c>
      <c r="E11265" s="5" t="s">
        <v>13</v>
      </c>
    </row>
    <row r="11266" spans="1:5" x14ac:dyDescent="0.25">
      <c r="A11266" s="5">
        <f>11258</f>
      </c>
      <c r="B11266" s="5" t="s">
        <v>11269</v>
      </c>
      <c r="C11266" s="5" t="s">
        <v>11</v>
      </c>
      <c r="D11266" s="5" t="s">
        <v>12</v>
      </c>
      <c r="E11266" s="5" t="s">
        <v>13</v>
      </c>
    </row>
    <row r="11267" spans="1:5" x14ac:dyDescent="0.25">
      <c r="A11267" s="5">
        <f>11259</f>
      </c>
      <c r="B11267" s="5" t="s">
        <v>11270</v>
      </c>
      <c r="C11267" s="5" t="s">
        <v>11</v>
      </c>
      <c r="D11267" s="5" t="s">
        <v>12</v>
      </c>
      <c r="E11267" s="5" t="s">
        <v>13</v>
      </c>
    </row>
    <row r="11268" spans="1:5" x14ac:dyDescent="0.25">
      <c r="A11268" s="5">
        <f>11260</f>
      </c>
      <c r="B11268" s="5" t="s">
        <v>11271</v>
      </c>
      <c r="C11268" s="5" t="s">
        <v>11</v>
      </c>
      <c r="D11268" s="5" t="s">
        <v>12</v>
      </c>
      <c r="E11268" s="5" t="s">
        <v>13</v>
      </c>
    </row>
    <row r="11269" spans="1:5" x14ac:dyDescent="0.25">
      <c r="A11269" s="5">
        <f>11261</f>
      </c>
      <c r="B11269" s="5" t="s">
        <v>11272</v>
      </c>
      <c r="C11269" s="5" t="s">
        <v>11</v>
      </c>
      <c r="D11269" s="5" t="s">
        <v>12</v>
      </c>
      <c r="E11269" s="5" t="s">
        <v>13</v>
      </c>
    </row>
    <row r="11270" spans="1:5" x14ac:dyDescent="0.25">
      <c r="A11270" s="5">
        <f>11262</f>
      </c>
      <c r="B11270" s="5" t="s">
        <v>11273</v>
      </c>
      <c r="C11270" s="5" t="s">
        <v>11</v>
      </c>
      <c r="D11270" s="5" t="s">
        <v>12</v>
      </c>
      <c r="E11270" s="5" t="s">
        <v>13</v>
      </c>
    </row>
    <row r="11271" spans="1:5" x14ac:dyDescent="0.25">
      <c r="A11271" s="5">
        <f>11263</f>
      </c>
      <c r="B11271" s="5" t="s">
        <v>11274</v>
      </c>
      <c r="C11271" s="5" t="s">
        <v>11</v>
      </c>
      <c r="D11271" s="5" t="s">
        <v>12</v>
      </c>
      <c r="E11271" s="5" t="s">
        <v>13</v>
      </c>
    </row>
    <row r="11272" spans="1:5" x14ac:dyDescent="0.25">
      <c r="A11272" s="5">
        <f>11264</f>
      </c>
      <c r="B11272" s="5" t="s">
        <v>11275</v>
      </c>
      <c r="C11272" s="5" t="s">
        <v>11</v>
      </c>
      <c r="D11272" s="5" t="s">
        <v>12</v>
      </c>
      <c r="E11272" s="5" t="s">
        <v>13</v>
      </c>
    </row>
    <row r="11273" spans="1:5" x14ac:dyDescent="0.25">
      <c r="A11273" s="5">
        <f>11265</f>
      </c>
      <c r="B11273" s="5" t="s">
        <v>11276</v>
      </c>
      <c r="C11273" s="5" t="s">
        <v>11</v>
      </c>
      <c r="D11273" s="5" t="s">
        <v>12</v>
      </c>
      <c r="E11273" s="5" t="s">
        <v>13</v>
      </c>
    </row>
    <row r="11274" spans="1:5" x14ac:dyDescent="0.25">
      <c r="A11274" s="5">
        <f>11266</f>
      </c>
      <c r="B11274" s="5" t="s">
        <v>11277</v>
      </c>
      <c r="C11274" s="5" t="s">
        <v>11</v>
      </c>
      <c r="D11274" s="5" t="s">
        <v>12</v>
      </c>
      <c r="E11274" s="5" t="s">
        <v>13</v>
      </c>
    </row>
    <row r="11275" spans="1:5" x14ac:dyDescent="0.25">
      <c r="A11275" s="5">
        <f>11267</f>
      </c>
      <c r="B11275" s="5" t="s">
        <v>11278</v>
      </c>
      <c r="C11275" s="5" t="s">
        <v>11</v>
      </c>
      <c r="D11275" s="5" t="s">
        <v>12</v>
      </c>
      <c r="E11275" s="5" t="s">
        <v>13</v>
      </c>
    </row>
    <row r="11276" spans="1:5" x14ac:dyDescent="0.25">
      <c r="A11276" s="5">
        <f>11268</f>
      </c>
      <c r="B11276" s="5" t="s">
        <v>11279</v>
      </c>
      <c r="C11276" s="5" t="s">
        <v>11</v>
      </c>
      <c r="D11276" s="5" t="s">
        <v>12</v>
      </c>
      <c r="E11276" s="5" t="s">
        <v>13</v>
      </c>
    </row>
    <row r="11277" spans="1:5" x14ac:dyDescent="0.25">
      <c r="A11277" s="5">
        <f>11269</f>
      </c>
      <c r="B11277" s="5" t="s">
        <v>11280</v>
      </c>
      <c r="C11277" s="5" t="s">
        <v>11</v>
      </c>
      <c r="D11277" s="5" t="s">
        <v>12</v>
      </c>
      <c r="E11277" s="5" t="s">
        <v>13</v>
      </c>
    </row>
    <row r="11278" spans="1:5" x14ac:dyDescent="0.25">
      <c r="A11278" s="5">
        <f>11270</f>
      </c>
      <c r="B11278" s="5" t="s">
        <v>11281</v>
      </c>
      <c r="C11278" s="5" t="s">
        <v>11</v>
      </c>
      <c r="D11278" s="5" t="s">
        <v>12</v>
      </c>
      <c r="E11278" s="5" t="s">
        <v>13</v>
      </c>
    </row>
    <row r="11279" spans="1:5" x14ac:dyDescent="0.25">
      <c r="A11279" s="5">
        <f>11271</f>
      </c>
      <c r="B11279" s="5" t="s">
        <v>11282</v>
      </c>
      <c r="C11279" s="5" t="s">
        <v>11</v>
      </c>
      <c r="D11279" s="5" t="s">
        <v>12</v>
      </c>
      <c r="E11279" s="5" t="s">
        <v>13</v>
      </c>
    </row>
    <row r="11280" spans="1:5" x14ac:dyDescent="0.25">
      <c r="A11280" s="5">
        <f>11272</f>
      </c>
      <c r="B11280" s="5" t="s">
        <v>11283</v>
      </c>
      <c r="C11280" s="5" t="s">
        <v>11</v>
      </c>
      <c r="D11280" s="5" t="s">
        <v>12</v>
      </c>
      <c r="E11280" s="5" t="s">
        <v>13</v>
      </c>
    </row>
    <row r="11281" spans="1:5" x14ac:dyDescent="0.25">
      <c r="A11281" s="5">
        <f>11273</f>
      </c>
      <c r="B11281" s="5" t="s">
        <v>11284</v>
      </c>
      <c r="C11281" s="5" t="s">
        <v>11</v>
      </c>
      <c r="D11281" s="5" t="s">
        <v>12</v>
      </c>
      <c r="E11281" s="5" t="s">
        <v>13</v>
      </c>
    </row>
    <row r="11282" spans="1:5" x14ac:dyDescent="0.25">
      <c r="A11282" s="5">
        <f>11274</f>
      </c>
      <c r="B11282" s="5" t="s">
        <v>11285</v>
      </c>
      <c r="C11282" s="5" t="s">
        <v>11</v>
      </c>
      <c r="D11282" s="5" t="s">
        <v>12</v>
      </c>
      <c r="E11282" s="5" t="s">
        <v>13</v>
      </c>
    </row>
    <row r="11283" spans="1:5" x14ac:dyDescent="0.25">
      <c r="A11283" s="5">
        <f>11275</f>
      </c>
      <c r="B11283" s="5" t="s">
        <v>11286</v>
      </c>
      <c r="C11283" s="5" t="s">
        <v>11</v>
      </c>
      <c r="D11283" s="5" t="s">
        <v>12</v>
      </c>
      <c r="E11283" s="5" t="s">
        <v>13</v>
      </c>
    </row>
    <row r="11284" spans="1:5" x14ac:dyDescent="0.25">
      <c r="A11284" s="5">
        <f>11276</f>
      </c>
      <c r="B11284" s="5" t="s">
        <v>11287</v>
      </c>
      <c r="C11284" s="5" t="s">
        <v>11</v>
      </c>
      <c r="D11284" s="5" t="s">
        <v>12</v>
      </c>
      <c r="E11284" s="5" t="s">
        <v>13</v>
      </c>
    </row>
    <row r="11285" spans="1:5" x14ac:dyDescent="0.25">
      <c r="A11285" s="5">
        <f>11277</f>
      </c>
      <c r="B11285" s="5" t="s">
        <v>11288</v>
      </c>
      <c r="C11285" s="5" t="s">
        <v>11</v>
      </c>
      <c r="D11285" s="5" t="s">
        <v>12</v>
      </c>
      <c r="E11285" s="5" t="s">
        <v>13</v>
      </c>
    </row>
    <row r="11286" spans="1:5" x14ac:dyDescent="0.25">
      <c r="A11286" s="5">
        <f>11278</f>
      </c>
      <c r="B11286" s="5" t="s">
        <v>11289</v>
      </c>
      <c r="C11286" s="5" t="s">
        <v>11</v>
      </c>
      <c r="D11286" s="5" t="s">
        <v>12</v>
      </c>
      <c r="E11286" s="5" t="s">
        <v>13</v>
      </c>
    </row>
    <row r="11287" spans="1:5" x14ac:dyDescent="0.25">
      <c r="A11287" s="5">
        <f>11279</f>
      </c>
      <c r="B11287" s="5" t="s">
        <v>11290</v>
      </c>
      <c r="C11287" s="5" t="s">
        <v>11</v>
      </c>
      <c r="D11287" s="5" t="s">
        <v>12</v>
      </c>
      <c r="E11287" s="5" t="s">
        <v>13</v>
      </c>
    </row>
    <row r="11288" spans="1:5" x14ac:dyDescent="0.25">
      <c r="A11288" s="5">
        <f>11280</f>
      </c>
      <c r="B11288" s="5" t="s">
        <v>11291</v>
      </c>
      <c r="C11288" s="5" t="s">
        <v>11</v>
      </c>
      <c r="D11288" s="5" t="s">
        <v>12</v>
      </c>
      <c r="E11288" s="5" t="s">
        <v>13</v>
      </c>
    </row>
    <row r="11289" spans="1:5" x14ac:dyDescent="0.25">
      <c r="A11289" s="5">
        <f>11281</f>
      </c>
      <c r="B11289" s="5" t="s">
        <v>11292</v>
      </c>
      <c r="C11289" s="5" t="s">
        <v>11</v>
      </c>
      <c r="D11289" s="5" t="s">
        <v>12</v>
      </c>
      <c r="E11289" s="5" t="s">
        <v>13</v>
      </c>
    </row>
    <row r="11290" spans="1:5" x14ac:dyDescent="0.25">
      <c r="A11290" s="5">
        <f>11282</f>
      </c>
      <c r="B11290" s="5" t="s">
        <v>11293</v>
      </c>
      <c r="C11290" s="5" t="s">
        <v>11</v>
      </c>
      <c r="D11290" s="5" t="s">
        <v>12</v>
      </c>
      <c r="E11290" s="5" t="s">
        <v>13</v>
      </c>
    </row>
    <row r="11291" spans="1:5" x14ac:dyDescent="0.25">
      <c r="A11291" s="5">
        <f>11283</f>
      </c>
      <c r="B11291" s="5" t="s">
        <v>11294</v>
      </c>
      <c r="C11291" s="5" t="s">
        <v>11</v>
      </c>
      <c r="D11291" s="5" t="s">
        <v>12</v>
      </c>
      <c r="E11291" s="5" t="s">
        <v>13</v>
      </c>
    </row>
    <row r="11292" spans="1:5" x14ac:dyDescent="0.25">
      <c r="A11292" s="5">
        <f>11284</f>
      </c>
      <c r="B11292" s="5" t="s">
        <v>11295</v>
      </c>
      <c r="C11292" s="5" t="s">
        <v>11</v>
      </c>
      <c r="D11292" s="5" t="s">
        <v>12</v>
      </c>
      <c r="E11292" s="5" t="s">
        <v>13</v>
      </c>
    </row>
    <row r="11293" spans="1:5" x14ac:dyDescent="0.25">
      <c r="A11293" s="5">
        <f>11285</f>
      </c>
      <c r="B11293" s="5" t="s">
        <v>11296</v>
      </c>
      <c r="C11293" s="5" t="s">
        <v>11</v>
      </c>
      <c r="D11293" s="5" t="s">
        <v>12</v>
      </c>
      <c r="E11293" s="5" t="s">
        <v>13</v>
      </c>
    </row>
    <row r="11294" spans="1:5" x14ac:dyDescent="0.25">
      <c r="A11294" s="5">
        <f>11286</f>
      </c>
      <c r="B11294" s="5" t="s">
        <v>11297</v>
      </c>
      <c r="C11294" s="5" t="s">
        <v>11</v>
      </c>
      <c r="D11294" s="5" t="s">
        <v>12</v>
      </c>
      <c r="E11294" s="5" t="s">
        <v>13</v>
      </c>
    </row>
    <row r="11295" spans="1:5" x14ac:dyDescent="0.25">
      <c r="A11295" s="5">
        <f>11287</f>
      </c>
      <c r="B11295" s="5" t="s">
        <v>11298</v>
      </c>
      <c r="C11295" s="5" t="s">
        <v>11</v>
      </c>
      <c r="D11295" s="5" t="s">
        <v>12</v>
      </c>
      <c r="E11295" s="5" t="s">
        <v>13</v>
      </c>
    </row>
    <row r="11296" spans="1:5" x14ac:dyDescent="0.25">
      <c r="A11296" s="5">
        <f>11288</f>
      </c>
      <c r="B11296" s="5" t="s">
        <v>11299</v>
      </c>
      <c r="C11296" s="5" t="s">
        <v>11</v>
      </c>
      <c r="D11296" s="5" t="s">
        <v>12</v>
      </c>
      <c r="E11296" s="5" t="s">
        <v>13</v>
      </c>
    </row>
    <row r="11297" spans="1:5" x14ac:dyDescent="0.25">
      <c r="A11297" s="5">
        <f>11289</f>
      </c>
      <c r="B11297" s="5" t="s">
        <v>11300</v>
      </c>
      <c r="C11297" s="5" t="s">
        <v>11</v>
      </c>
      <c r="D11297" s="5" t="s">
        <v>12</v>
      </c>
      <c r="E11297" s="5" t="s">
        <v>13</v>
      </c>
    </row>
    <row r="11298" spans="1:5" x14ac:dyDescent="0.25">
      <c r="A11298" s="5">
        <f>11290</f>
      </c>
      <c r="B11298" s="5" t="s">
        <v>11301</v>
      </c>
      <c r="C11298" s="5" t="s">
        <v>11</v>
      </c>
      <c r="D11298" s="5" t="s">
        <v>12</v>
      </c>
      <c r="E11298" s="5" t="s">
        <v>13</v>
      </c>
    </row>
    <row r="11299" spans="1:5" x14ac:dyDescent="0.25">
      <c r="A11299" s="5">
        <f>11291</f>
      </c>
      <c r="B11299" s="5" t="s">
        <v>11302</v>
      </c>
      <c r="C11299" s="5" t="s">
        <v>11</v>
      </c>
      <c r="D11299" s="5" t="s">
        <v>12</v>
      </c>
      <c r="E11299" s="5" t="s">
        <v>13</v>
      </c>
    </row>
    <row r="11300" spans="1:5" x14ac:dyDescent="0.25">
      <c r="A11300" s="5">
        <f>11292</f>
      </c>
      <c r="B11300" s="5" t="s">
        <v>11303</v>
      </c>
      <c r="C11300" s="5" t="s">
        <v>11</v>
      </c>
      <c r="D11300" s="5" t="s">
        <v>12</v>
      </c>
      <c r="E11300" s="5" t="s">
        <v>13</v>
      </c>
    </row>
    <row r="11301" spans="1:5" x14ac:dyDescent="0.25">
      <c r="A11301" s="5">
        <f>11293</f>
      </c>
      <c r="B11301" s="5" t="s">
        <v>11304</v>
      </c>
      <c r="C11301" s="5" t="s">
        <v>11</v>
      </c>
      <c r="D11301" s="5" t="s">
        <v>12</v>
      </c>
      <c r="E11301" s="5" t="s">
        <v>13</v>
      </c>
    </row>
    <row r="11302" spans="1:5" x14ac:dyDescent="0.25">
      <c r="A11302" s="5">
        <f>11294</f>
      </c>
      <c r="B11302" s="5" t="s">
        <v>11305</v>
      </c>
      <c r="C11302" s="5" t="s">
        <v>11</v>
      </c>
      <c r="D11302" s="5" t="s">
        <v>12</v>
      </c>
      <c r="E11302" s="5" t="s">
        <v>13</v>
      </c>
    </row>
    <row r="11303" spans="1:5" x14ac:dyDescent="0.25">
      <c r="A11303" s="5">
        <f>11295</f>
      </c>
      <c r="B11303" s="5" t="s">
        <v>11306</v>
      </c>
      <c r="C11303" s="5" t="s">
        <v>11</v>
      </c>
      <c r="D11303" s="5" t="s">
        <v>12</v>
      </c>
      <c r="E11303" s="5" t="s">
        <v>13</v>
      </c>
    </row>
    <row r="11304" spans="1:5" x14ac:dyDescent="0.25">
      <c r="A11304" s="5">
        <f>11296</f>
      </c>
      <c r="B11304" s="5" t="s">
        <v>11307</v>
      </c>
      <c r="C11304" s="5" t="s">
        <v>11</v>
      </c>
      <c r="D11304" s="5" t="s">
        <v>12</v>
      </c>
      <c r="E11304" s="5" t="s">
        <v>13</v>
      </c>
    </row>
    <row r="11305" spans="1:5" x14ac:dyDescent="0.25">
      <c r="A11305" s="5">
        <f>11297</f>
      </c>
      <c r="B11305" s="5" t="s">
        <v>11308</v>
      </c>
      <c r="C11305" s="5" t="s">
        <v>11</v>
      </c>
      <c r="D11305" s="5" t="s">
        <v>12</v>
      </c>
      <c r="E11305" s="5" t="s">
        <v>13</v>
      </c>
    </row>
    <row r="11306" spans="1:5" x14ac:dyDescent="0.25">
      <c r="A11306" s="5">
        <f>11298</f>
      </c>
      <c r="B11306" s="5" t="s">
        <v>11309</v>
      </c>
      <c r="C11306" s="5" t="s">
        <v>11</v>
      </c>
      <c r="D11306" s="5" t="s">
        <v>12</v>
      </c>
      <c r="E11306" s="5" t="s">
        <v>13</v>
      </c>
    </row>
    <row r="11307" spans="1:5" x14ac:dyDescent="0.25">
      <c r="A11307" s="5">
        <f>11299</f>
      </c>
      <c r="B11307" s="5" t="s">
        <v>11310</v>
      </c>
      <c r="C11307" s="5" t="s">
        <v>11</v>
      </c>
      <c r="D11307" s="5" t="s">
        <v>12</v>
      </c>
      <c r="E11307" s="5" t="s">
        <v>13</v>
      </c>
    </row>
    <row r="11308" spans="1:5" x14ac:dyDescent="0.25">
      <c r="A11308" s="5">
        <f>11300</f>
      </c>
      <c r="B11308" s="5" t="s">
        <v>11311</v>
      </c>
      <c r="C11308" s="5" t="s">
        <v>11</v>
      </c>
      <c r="D11308" s="5" t="s">
        <v>12</v>
      </c>
      <c r="E11308" s="5" t="s">
        <v>13</v>
      </c>
    </row>
    <row r="11309" spans="1:5" x14ac:dyDescent="0.25">
      <c r="A11309" s="5">
        <f>11301</f>
      </c>
      <c r="B11309" s="5" t="s">
        <v>11312</v>
      </c>
      <c r="C11309" s="5" t="s">
        <v>11</v>
      </c>
      <c r="D11309" s="5" t="s">
        <v>12</v>
      </c>
      <c r="E11309" s="5" t="s">
        <v>13</v>
      </c>
    </row>
    <row r="11310" spans="1:5" x14ac:dyDescent="0.25">
      <c r="A11310" s="5">
        <f>11302</f>
      </c>
      <c r="B11310" s="5" t="s">
        <v>11313</v>
      </c>
      <c r="C11310" s="5" t="s">
        <v>11</v>
      </c>
      <c r="D11310" s="5" t="s">
        <v>12</v>
      </c>
      <c r="E11310" s="5" t="s">
        <v>13</v>
      </c>
    </row>
    <row r="11311" spans="1:5" x14ac:dyDescent="0.25">
      <c r="A11311" s="5">
        <f>11303</f>
      </c>
      <c r="B11311" s="5" t="s">
        <v>11314</v>
      </c>
      <c r="C11311" s="5" t="s">
        <v>11</v>
      </c>
      <c r="D11311" s="5" t="s">
        <v>12</v>
      </c>
      <c r="E11311" s="5" t="s">
        <v>13</v>
      </c>
    </row>
    <row r="11312" spans="1:5" x14ac:dyDescent="0.25">
      <c r="A11312" s="5">
        <f>11304</f>
      </c>
      <c r="B11312" s="5" t="s">
        <v>11315</v>
      </c>
      <c r="C11312" s="5" t="s">
        <v>11</v>
      </c>
      <c r="D11312" s="5" t="s">
        <v>12</v>
      </c>
      <c r="E11312" s="5" t="s">
        <v>13</v>
      </c>
    </row>
    <row r="11313" spans="1:5" x14ac:dyDescent="0.25">
      <c r="A11313" s="5">
        <f>11305</f>
      </c>
      <c r="B11313" s="5" t="s">
        <v>11316</v>
      </c>
      <c r="C11313" s="5" t="s">
        <v>11</v>
      </c>
      <c r="D11313" s="5" t="s">
        <v>12</v>
      </c>
      <c r="E11313" s="5" t="s">
        <v>13</v>
      </c>
    </row>
    <row r="11314" spans="1:5" x14ac:dyDescent="0.25">
      <c r="A11314" s="5">
        <f>11306</f>
      </c>
      <c r="B11314" s="5" t="s">
        <v>11317</v>
      </c>
      <c r="C11314" s="5" t="s">
        <v>11</v>
      </c>
      <c r="D11314" s="5" t="s">
        <v>12</v>
      </c>
      <c r="E11314" s="5" t="s">
        <v>13</v>
      </c>
    </row>
    <row r="11315" spans="1:5" x14ac:dyDescent="0.25">
      <c r="A11315" s="5">
        <f>11307</f>
      </c>
      <c r="B11315" s="5" t="s">
        <v>11318</v>
      </c>
      <c r="C11315" s="5" t="s">
        <v>11</v>
      </c>
      <c r="D11315" s="5" t="s">
        <v>12</v>
      </c>
      <c r="E11315" s="5" t="s">
        <v>13</v>
      </c>
    </row>
    <row r="11316" spans="1:5" x14ac:dyDescent="0.25">
      <c r="A11316" s="5">
        <f>11308</f>
      </c>
      <c r="B11316" s="5" t="s">
        <v>11319</v>
      </c>
      <c r="C11316" s="5" t="s">
        <v>11</v>
      </c>
      <c r="D11316" s="5" t="s">
        <v>12</v>
      </c>
      <c r="E11316" s="5" t="s">
        <v>13</v>
      </c>
    </row>
    <row r="11317" spans="1:5" x14ac:dyDescent="0.25">
      <c r="A11317" s="5">
        <f>11309</f>
      </c>
      <c r="B11317" s="5" t="s">
        <v>11320</v>
      </c>
      <c r="C11317" s="5" t="s">
        <v>11</v>
      </c>
      <c r="D11317" s="5" t="s">
        <v>12</v>
      </c>
      <c r="E11317" s="5" t="s">
        <v>13</v>
      </c>
    </row>
    <row r="11318" spans="1:5" x14ac:dyDescent="0.25">
      <c r="A11318" s="5">
        <f>11310</f>
      </c>
      <c r="B11318" s="5" t="s">
        <v>11321</v>
      </c>
      <c r="C11318" s="5" t="s">
        <v>11</v>
      </c>
      <c r="D11318" s="5" t="s">
        <v>12</v>
      </c>
      <c r="E11318" s="5" t="s">
        <v>13</v>
      </c>
    </row>
    <row r="11319" spans="1:5" x14ac:dyDescent="0.25">
      <c r="A11319" s="5">
        <f>11311</f>
      </c>
      <c r="B11319" s="5" t="s">
        <v>11322</v>
      </c>
      <c r="C11319" s="5" t="s">
        <v>11</v>
      </c>
      <c r="D11319" s="5" t="s">
        <v>12</v>
      </c>
      <c r="E11319" s="5" t="s">
        <v>13</v>
      </c>
    </row>
    <row r="11320" spans="1:5" x14ac:dyDescent="0.25">
      <c r="A11320" s="5">
        <f>11312</f>
      </c>
      <c r="B11320" s="5" t="s">
        <v>11323</v>
      </c>
      <c r="C11320" s="5" t="s">
        <v>11</v>
      </c>
      <c r="D11320" s="5" t="s">
        <v>12</v>
      </c>
      <c r="E11320" s="5" t="s">
        <v>13</v>
      </c>
    </row>
    <row r="11321" spans="1:5" x14ac:dyDescent="0.25">
      <c r="A11321" s="5">
        <f>11313</f>
      </c>
      <c r="B11321" s="5" t="s">
        <v>11324</v>
      </c>
      <c r="C11321" s="5" t="s">
        <v>11</v>
      </c>
      <c r="D11321" s="5" t="s">
        <v>12</v>
      </c>
      <c r="E11321" s="5" t="s">
        <v>13</v>
      </c>
    </row>
    <row r="11322" spans="1:5" x14ac:dyDescent="0.25">
      <c r="A11322" s="5">
        <f>11314</f>
      </c>
      <c r="B11322" s="5" t="s">
        <v>11325</v>
      </c>
      <c r="C11322" s="5" t="s">
        <v>11</v>
      </c>
      <c r="D11322" s="5" t="s">
        <v>12</v>
      </c>
      <c r="E11322" s="5" t="s">
        <v>13</v>
      </c>
    </row>
    <row r="11323" spans="1:5" x14ac:dyDescent="0.25">
      <c r="A11323" s="5">
        <f>11315</f>
      </c>
      <c r="B11323" s="5" t="s">
        <v>11326</v>
      </c>
      <c r="C11323" s="5" t="s">
        <v>11</v>
      </c>
      <c r="D11323" s="5" t="s">
        <v>12</v>
      </c>
      <c r="E11323" s="5" t="s">
        <v>13</v>
      </c>
    </row>
    <row r="11324" spans="1:5" x14ac:dyDescent="0.25">
      <c r="A11324" s="5">
        <f>11316</f>
      </c>
      <c r="B11324" s="5" t="s">
        <v>11327</v>
      </c>
      <c r="C11324" s="5" t="s">
        <v>11</v>
      </c>
      <c r="D11324" s="5" t="s">
        <v>12</v>
      </c>
      <c r="E11324" s="5" t="s">
        <v>13</v>
      </c>
    </row>
    <row r="11325" spans="1:5" x14ac:dyDescent="0.25">
      <c r="A11325" s="5">
        <f>11317</f>
      </c>
      <c r="B11325" s="5" t="s">
        <v>11328</v>
      </c>
      <c r="C11325" s="5" t="s">
        <v>11</v>
      </c>
      <c r="D11325" s="5" t="s">
        <v>12</v>
      </c>
      <c r="E11325" s="5" t="s">
        <v>13</v>
      </c>
    </row>
    <row r="11326" spans="1:5" x14ac:dyDescent="0.25">
      <c r="A11326" s="5">
        <f>11318</f>
      </c>
      <c r="B11326" s="5" t="s">
        <v>11329</v>
      </c>
      <c r="C11326" s="5" t="s">
        <v>11</v>
      </c>
      <c r="D11326" s="5" t="s">
        <v>12</v>
      </c>
      <c r="E11326" s="5" t="s">
        <v>13</v>
      </c>
    </row>
    <row r="11327" spans="1:5" x14ac:dyDescent="0.25">
      <c r="A11327" s="5">
        <f>11319</f>
      </c>
      <c r="B11327" s="5" t="s">
        <v>11330</v>
      </c>
      <c r="C11327" s="5" t="s">
        <v>11</v>
      </c>
      <c r="D11327" s="5" t="s">
        <v>12</v>
      </c>
      <c r="E11327" s="5" t="s">
        <v>13</v>
      </c>
    </row>
    <row r="11328" spans="1:5" x14ac:dyDescent="0.25">
      <c r="A11328" s="5">
        <f>11320</f>
      </c>
      <c r="B11328" s="5" t="s">
        <v>11331</v>
      </c>
      <c r="C11328" s="5" t="s">
        <v>11</v>
      </c>
      <c r="D11328" s="5" t="s">
        <v>12</v>
      </c>
      <c r="E11328" s="5" t="s">
        <v>13</v>
      </c>
    </row>
    <row r="11329" spans="1:5" x14ac:dyDescent="0.25">
      <c r="A11329" s="5">
        <f>11321</f>
      </c>
      <c r="B11329" s="5" t="s">
        <v>11332</v>
      </c>
      <c r="C11329" s="5" t="s">
        <v>11</v>
      </c>
      <c r="D11329" s="5" t="s">
        <v>12</v>
      </c>
      <c r="E11329" s="5" t="s">
        <v>13</v>
      </c>
    </row>
    <row r="11330" spans="1:5" x14ac:dyDescent="0.25">
      <c r="A11330" s="5">
        <f>11322</f>
      </c>
      <c r="B11330" s="5" t="s">
        <v>11333</v>
      </c>
      <c r="C11330" s="5" t="s">
        <v>11</v>
      </c>
      <c r="D11330" s="5" t="s">
        <v>12</v>
      </c>
      <c r="E11330" s="5" t="s">
        <v>13</v>
      </c>
    </row>
    <row r="11331" spans="1:5" x14ac:dyDescent="0.25">
      <c r="A11331" s="5">
        <f>11323</f>
      </c>
      <c r="B11331" s="5" t="s">
        <v>11334</v>
      </c>
      <c r="C11331" s="5" t="s">
        <v>11</v>
      </c>
      <c r="D11331" s="5" t="s">
        <v>12</v>
      </c>
      <c r="E11331" s="5" t="s">
        <v>13</v>
      </c>
    </row>
    <row r="11332" spans="1:5" x14ac:dyDescent="0.25">
      <c r="A11332" s="5">
        <f>11324</f>
      </c>
      <c r="B11332" s="5" t="s">
        <v>11335</v>
      </c>
      <c r="C11332" s="5" t="s">
        <v>11</v>
      </c>
      <c r="D11332" s="5" t="s">
        <v>12</v>
      </c>
      <c r="E11332" s="5" t="s">
        <v>13</v>
      </c>
    </row>
    <row r="11333" spans="1:5" x14ac:dyDescent="0.25">
      <c r="A11333" s="5">
        <f>11325</f>
      </c>
      <c r="B11333" s="5" t="s">
        <v>11336</v>
      </c>
      <c r="C11333" s="5" t="s">
        <v>11</v>
      </c>
      <c r="D11333" s="5" t="s">
        <v>12</v>
      </c>
      <c r="E11333" s="5" t="s">
        <v>13</v>
      </c>
    </row>
    <row r="11334" spans="1:5" x14ac:dyDescent="0.25">
      <c r="A11334" s="5">
        <f>11326</f>
      </c>
      <c r="B11334" s="5" t="s">
        <v>11337</v>
      </c>
      <c r="C11334" s="5" t="s">
        <v>11</v>
      </c>
      <c r="D11334" s="5" t="s">
        <v>12</v>
      </c>
      <c r="E11334" s="5" t="s">
        <v>13</v>
      </c>
    </row>
    <row r="11335" spans="1:5" x14ac:dyDescent="0.25">
      <c r="A11335" s="5">
        <f>11327</f>
      </c>
      <c r="B11335" s="5" t="s">
        <v>11338</v>
      </c>
      <c r="C11335" s="5" t="s">
        <v>11</v>
      </c>
      <c r="D11335" s="5" t="s">
        <v>12</v>
      </c>
      <c r="E11335" s="5" t="s">
        <v>13</v>
      </c>
    </row>
    <row r="11336" spans="1:5" x14ac:dyDescent="0.25">
      <c r="A11336" s="5">
        <f>11328</f>
      </c>
      <c r="B11336" s="5" t="s">
        <v>11339</v>
      </c>
      <c r="C11336" s="5" t="s">
        <v>11</v>
      </c>
      <c r="D11336" s="5" t="s">
        <v>12</v>
      </c>
      <c r="E11336" s="5" t="s">
        <v>13</v>
      </c>
    </row>
    <row r="11337" spans="1:5" x14ac:dyDescent="0.25">
      <c r="A11337" s="5">
        <f>11329</f>
      </c>
      <c r="B11337" s="5" t="s">
        <v>11340</v>
      </c>
      <c r="C11337" s="5" t="s">
        <v>11</v>
      </c>
      <c r="D11337" s="5" t="s">
        <v>12</v>
      </c>
      <c r="E11337" s="5" t="s">
        <v>13</v>
      </c>
    </row>
    <row r="11338" spans="1:5" x14ac:dyDescent="0.25">
      <c r="A11338" s="5">
        <f>11330</f>
      </c>
      <c r="B11338" s="5" t="s">
        <v>11341</v>
      </c>
      <c r="C11338" s="5" t="s">
        <v>11</v>
      </c>
      <c r="D11338" s="5" t="s">
        <v>12</v>
      </c>
      <c r="E11338" s="5" t="s">
        <v>13</v>
      </c>
    </row>
    <row r="11339" spans="1:5" x14ac:dyDescent="0.25">
      <c r="A11339" s="5">
        <f>11331</f>
      </c>
      <c r="B11339" s="5" t="s">
        <v>11342</v>
      </c>
      <c r="C11339" s="5" t="s">
        <v>11</v>
      </c>
      <c r="D11339" s="5" t="s">
        <v>12</v>
      </c>
      <c r="E11339" s="5" t="s">
        <v>13</v>
      </c>
    </row>
    <row r="11340" spans="1:5" x14ac:dyDescent="0.25">
      <c r="A11340" s="5">
        <f>11332</f>
      </c>
      <c r="B11340" s="5" t="s">
        <v>11343</v>
      </c>
      <c r="C11340" s="5" t="s">
        <v>11</v>
      </c>
      <c r="D11340" s="5" t="s">
        <v>12</v>
      </c>
      <c r="E11340" s="5" t="s">
        <v>13</v>
      </c>
    </row>
    <row r="11341" spans="1:5" x14ac:dyDescent="0.25">
      <c r="A11341" s="5">
        <f>11333</f>
      </c>
      <c r="B11341" s="5" t="s">
        <v>11344</v>
      </c>
      <c r="C11341" s="5" t="s">
        <v>11</v>
      </c>
      <c r="D11341" s="5" t="s">
        <v>12</v>
      </c>
      <c r="E11341" s="5" t="s">
        <v>13</v>
      </c>
    </row>
    <row r="11342" spans="1:5" x14ac:dyDescent="0.25">
      <c r="A11342" s="5">
        <f>11334</f>
      </c>
      <c r="B11342" s="5" t="s">
        <v>11345</v>
      </c>
      <c r="C11342" s="5" t="s">
        <v>11</v>
      </c>
      <c r="D11342" s="5" t="s">
        <v>12</v>
      </c>
      <c r="E11342" s="5" t="s">
        <v>13</v>
      </c>
    </row>
    <row r="11343" spans="1:5" x14ac:dyDescent="0.25">
      <c r="A11343" s="5">
        <f>11335</f>
      </c>
      <c r="B11343" s="5" t="s">
        <v>11346</v>
      </c>
      <c r="C11343" s="5" t="s">
        <v>11</v>
      </c>
      <c r="D11343" s="5" t="s">
        <v>12</v>
      </c>
      <c r="E11343" s="5" t="s">
        <v>13</v>
      </c>
    </row>
    <row r="11344" spans="1:5" x14ac:dyDescent="0.25">
      <c r="A11344" s="5">
        <f>11336</f>
      </c>
      <c r="B11344" s="5" t="s">
        <v>11347</v>
      </c>
      <c r="C11344" s="5" t="s">
        <v>11</v>
      </c>
      <c r="D11344" s="5" t="s">
        <v>12</v>
      </c>
      <c r="E11344" s="5" t="s">
        <v>13</v>
      </c>
    </row>
    <row r="11345" spans="1:5" x14ac:dyDescent="0.25">
      <c r="A11345" s="5">
        <f>11337</f>
      </c>
      <c r="B11345" s="5" t="s">
        <v>11348</v>
      </c>
      <c r="C11345" s="5" t="s">
        <v>11</v>
      </c>
      <c r="D11345" s="5" t="s">
        <v>12</v>
      </c>
      <c r="E11345" s="5" t="s">
        <v>13</v>
      </c>
    </row>
    <row r="11346" spans="1:5" x14ac:dyDescent="0.25">
      <c r="A11346" s="5">
        <f>11338</f>
      </c>
      <c r="B11346" s="5" t="s">
        <v>11349</v>
      </c>
      <c r="C11346" s="5" t="s">
        <v>11</v>
      </c>
      <c r="D11346" s="5" t="s">
        <v>12</v>
      </c>
      <c r="E11346" s="5" t="s">
        <v>13</v>
      </c>
    </row>
    <row r="11347" spans="1:5" x14ac:dyDescent="0.25">
      <c r="A11347" s="5">
        <f>11339</f>
      </c>
      <c r="B11347" s="5" t="s">
        <v>11350</v>
      </c>
      <c r="C11347" s="5" t="s">
        <v>11</v>
      </c>
      <c r="D11347" s="5" t="s">
        <v>12</v>
      </c>
      <c r="E11347" s="5" t="s">
        <v>13</v>
      </c>
    </row>
    <row r="11348" spans="1:5" x14ac:dyDescent="0.25">
      <c r="A11348" s="5">
        <f>11340</f>
      </c>
      <c r="B11348" s="5" t="s">
        <v>11351</v>
      </c>
      <c r="C11348" s="5" t="s">
        <v>11</v>
      </c>
      <c r="D11348" s="5" t="s">
        <v>12</v>
      </c>
      <c r="E11348" s="5" t="s">
        <v>13</v>
      </c>
    </row>
    <row r="11349" spans="1:5" x14ac:dyDescent="0.25">
      <c r="A11349" s="5">
        <f>11341</f>
      </c>
      <c r="B11349" s="5" t="s">
        <v>11352</v>
      </c>
      <c r="C11349" s="5" t="s">
        <v>11</v>
      </c>
      <c r="D11349" s="5" t="s">
        <v>12</v>
      </c>
      <c r="E11349" s="5" t="s">
        <v>13</v>
      </c>
    </row>
    <row r="11350" spans="1:5" x14ac:dyDescent="0.25">
      <c r="A11350" s="5">
        <f>11342</f>
      </c>
      <c r="B11350" s="5" t="s">
        <v>11353</v>
      </c>
      <c r="C11350" s="5" t="s">
        <v>11</v>
      </c>
      <c r="D11350" s="5" t="s">
        <v>12</v>
      </c>
      <c r="E11350" s="5" t="s">
        <v>13</v>
      </c>
    </row>
    <row r="11351" spans="1:5" x14ac:dyDescent="0.25">
      <c r="A11351" s="5">
        <f>11343</f>
      </c>
      <c r="B11351" s="5" t="s">
        <v>11354</v>
      </c>
      <c r="C11351" s="5" t="s">
        <v>11</v>
      </c>
      <c r="D11351" s="5" t="s">
        <v>12</v>
      </c>
      <c r="E11351" s="5" t="s">
        <v>13</v>
      </c>
    </row>
    <row r="11352" spans="1:5" x14ac:dyDescent="0.25">
      <c r="A11352" s="5">
        <f>11344</f>
      </c>
      <c r="B11352" s="5" t="s">
        <v>11355</v>
      </c>
      <c r="C11352" s="5" t="s">
        <v>11</v>
      </c>
      <c r="D11352" s="5" t="s">
        <v>12</v>
      </c>
      <c r="E11352" s="5" t="s">
        <v>13</v>
      </c>
    </row>
    <row r="11353" spans="1:5" x14ac:dyDescent="0.25">
      <c r="A11353" s="5">
        <f>11345</f>
      </c>
      <c r="B11353" s="5" t="s">
        <v>11356</v>
      </c>
      <c r="C11353" s="5" t="s">
        <v>11</v>
      </c>
      <c r="D11353" s="5" t="s">
        <v>12</v>
      </c>
      <c r="E11353" s="5" t="s">
        <v>13</v>
      </c>
    </row>
    <row r="11354" spans="1:5" x14ac:dyDescent="0.25">
      <c r="A11354" s="5">
        <f>11346</f>
      </c>
      <c r="B11354" s="5" t="s">
        <v>11357</v>
      </c>
      <c r="C11354" s="5" t="s">
        <v>11</v>
      </c>
      <c r="D11354" s="5" t="s">
        <v>12</v>
      </c>
      <c r="E11354" s="5" t="s">
        <v>13</v>
      </c>
    </row>
    <row r="11355" spans="1:5" x14ac:dyDescent="0.25">
      <c r="A11355" s="5">
        <f>11347</f>
      </c>
      <c r="B11355" s="5" t="s">
        <v>11358</v>
      </c>
      <c r="C11355" s="5" t="s">
        <v>11</v>
      </c>
      <c r="D11355" s="5" t="s">
        <v>12</v>
      </c>
      <c r="E11355" s="5" t="s">
        <v>13</v>
      </c>
    </row>
    <row r="11356" spans="1:5" x14ac:dyDescent="0.25">
      <c r="A11356" s="5">
        <f>11348</f>
      </c>
      <c r="B11356" s="5" t="s">
        <v>11359</v>
      </c>
      <c r="C11356" s="5" t="s">
        <v>11</v>
      </c>
      <c r="D11356" s="5" t="s">
        <v>12</v>
      </c>
      <c r="E11356" s="5" t="s">
        <v>13</v>
      </c>
    </row>
    <row r="11357" spans="1:5" x14ac:dyDescent="0.25">
      <c r="A11357" s="5">
        <f>11349</f>
      </c>
      <c r="B11357" s="5" t="s">
        <v>11360</v>
      </c>
      <c r="C11357" s="5" t="s">
        <v>11</v>
      </c>
      <c r="D11357" s="5" t="s">
        <v>12</v>
      </c>
      <c r="E11357" s="5" t="s">
        <v>13</v>
      </c>
    </row>
    <row r="11358" spans="1:5" x14ac:dyDescent="0.25">
      <c r="A11358" s="5">
        <f>11350</f>
      </c>
      <c r="B11358" s="5" t="s">
        <v>11361</v>
      </c>
      <c r="C11358" s="5" t="s">
        <v>11</v>
      </c>
      <c r="D11358" s="5" t="s">
        <v>12</v>
      </c>
      <c r="E11358" s="5" t="s">
        <v>13</v>
      </c>
    </row>
    <row r="11359" spans="1:5" x14ac:dyDescent="0.25">
      <c r="A11359" s="5">
        <f>11351</f>
      </c>
      <c r="B11359" s="5" t="s">
        <v>11362</v>
      </c>
      <c r="C11359" s="5" t="s">
        <v>11</v>
      </c>
      <c r="D11359" s="5" t="s">
        <v>12</v>
      </c>
      <c r="E11359" s="5" t="s">
        <v>13</v>
      </c>
    </row>
    <row r="11360" spans="1:5" x14ac:dyDescent="0.25">
      <c r="A11360" s="5">
        <f>11352</f>
      </c>
      <c r="B11360" s="5" t="s">
        <v>11363</v>
      </c>
      <c r="C11360" s="5" t="s">
        <v>11</v>
      </c>
      <c r="D11360" s="5" t="s">
        <v>12</v>
      </c>
      <c r="E11360" s="5" t="s">
        <v>13</v>
      </c>
    </row>
    <row r="11361" spans="1:5" x14ac:dyDescent="0.25">
      <c r="A11361" s="5">
        <f>11353</f>
      </c>
      <c r="B11361" s="5" t="s">
        <v>11364</v>
      </c>
      <c r="C11361" s="5" t="s">
        <v>11</v>
      </c>
      <c r="D11361" s="5" t="s">
        <v>12</v>
      </c>
      <c r="E11361" s="5" t="s">
        <v>13</v>
      </c>
    </row>
    <row r="11362" spans="1:5" x14ac:dyDescent="0.25">
      <c r="A11362" s="5">
        <f>11354</f>
      </c>
      <c r="B11362" s="5" t="s">
        <v>11365</v>
      </c>
      <c r="C11362" s="5" t="s">
        <v>11</v>
      </c>
      <c r="D11362" s="5" t="s">
        <v>12</v>
      </c>
      <c r="E11362" s="5" t="s">
        <v>13</v>
      </c>
    </row>
    <row r="11363" spans="1:5" x14ac:dyDescent="0.25">
      <c r="A11363" s="5">
        <f>11355</f>
      </c>
      <c r="B11363" s="5" t="s">
        <v>11366</v>
      </c>
      <c r="C11363" s="5" t="s">
        <v>11</v>
      </c>
      <c r="D11363" s="5" t="s">
        <v>12</v>
      </c>
      <c r="E11363" s="5" t="s">
        <v>13</v>
      </c>
    </row>
    <row r="11364" spans="1:5" x14ac:dyDescent="0.25">
      <c r="A11364" s="5">
        <f>11356</f>
      </c>
      <c r="B11364" s="5" t="s">
        <v>11367</v>
      </c>
      <c r="C11364" s="5" t="s">
        <v>11</v>
      </c>
      <c r="D11364" s="5" t="s">
        <v>12</v>
      </c>
      <c r="E11364" s="5" t="s">
        <v>13</v>
      </c>
    </row>
    <row r="11365" spans="1:5" x14ac:dyDescent="0.25">
      <c r="A11365" s="5">
        <f>11357</f>
      </c>
      <c r="B11365" s="5" t="s">
        <v>11368</v>
      </c>
      <c r="C11365" s="5" t="s">
        <v>11</v>
      </c>
      <c r="D11365" s="5" t="s">
        <v>12</v>
      </c>
      <c r="E11365" s="5" t="s">
        <v>13</v>
      </c>
    </row>
    <row r="11366" spans="1:5" x14ac:dyDescent="0.25">
      <c r="A11366" s="5">
        <f>11358</f>
      </c>
      <c r="B11366" s="5" t="s">
        <v>11369</v>
      </c>
      <c r="C11366" s="5" t="s">
        <v>11</v>
      </c>
      <c r="D11366" s="5" t="s">
        <v>12</v>
      </c>
      <c r="E11366" s="5" t="s">
        <v>13</v>
      </c>
    </row>
    <row r="11367" spans="1:5" x14ac:dyDescent="0.25">
      <c r="A11367" s="5">
        <f>11359</f>
      </c>
      <c r="B11367" s="5" t="s">
        <v>11370</v>
      </c>
      <c r="C11367" s="5" t="s">
        <v>11</v>
      </c>
      <c r="D11367" s="5" t="s">
        <v>12</v>
      </c>
      <c r="E11367" s="5" t="s">
        <v>13</v>
      </c>
    </row>
    <row r="11368" spans="1:5" x14ac:dyDescent="0.25">
      <c r="A11368" s="5">
        <f>11360</f>
      </c>
      <c r="B11368" s="5" t="s">
        <v>11371</v>
      </c>
      <c r="C11368" s="5" t="s">
        <v>11</v>
      </c>
      <c r="D11368" s="5" t="s">
        <v>12</v>
      </c>
      <c r="E11368" s="5" t="s">
        <v>13</v>
      </c>
    </row>
    <row r="11369" spans="1:5" x14ac:dyDescent="0.25">
      <c r="A11369" s="5">
        <f>11361</f>
      </c>
      <c r="B11369" s="5" t="s">
        <v>11372</v>
      </c>
      <c r="C11369" s="5" t="s">
        <v>11</v>
      </c>
      <c r="D11369" s="5" t="s">
        <v>12</v>
      </c>
      <c r="E11369" s="5" t="s">
        <v>13</v>
      </c>
    </row>
    <row r="11370" spans="1:5" x14ac:dyDescent="0.25">
      <c r="A11370" s="5">
        <f>11362</f>
      </c>
      <c r="B11370" s="5" t="s">
        <v>11373</v>
      </c>
      <c r="C11370" s="5" t="s">
        <v>11</v>
      </c>
      <c r="D11370" s="5" t="s">
        <v>12</v>
      </c>
      <c r="E11370" s="5" t="s">
        <v>13</v>
      </c>
    </row>
    <row r="11371" spans="1:5" x14ac:dyDescent="0.25">
      <c r="A11371" s="5">
        <f>11363</f>
      </c>
      <c r="B11371" s="5" t="s">
        <v>11374</v>
      </c>
      <c r="C11371" s="5" t="s">
        <v>11</v>
      </c>
      <c r="D11371" s="5" t="s">
        <v>12</v>
      </c>
      <c r="E11371" s="5" t="s">
        <v>13</v>
      </c>
    </row>
    <row r="11372" spans="1:5" x14ac:dyDescent="0.25">
      <c r="A11372" s="5">
        <f>11364</f>
      </c>
      <c r="B11372" s="5" t="s">
        <v>11375</v>
      </c>
      <c r="C11372" s="5" t="s">
        <v>11</v>
      </c>
      <c r="D11372" s="5" t="s">
        <v>12</v>
      </c>
      <c r="E11372" s="5" t="s">
        <v>13</v>
      </c>
    </row>
    <row r="11373" spans="1:5" x14ac:dyDescent="0.25">
      <c r="A11373" s="5">
        <f>11365</f>
      </c>
      <c r="B11373" s="5" t="s">
        <v>11376</v>
      </c>
      <c r="C11373" s="5" t="s">
        <v>11</v>
      </c>
      <c r="D11373" s="5" t="s">
        <v>12</v>
      </c>
      <c r="E11373" s="5" t="s">
        <v>13</v>
      </c>
    </row>
    <row r="11374" spans="1:5" x14ac:dyDescent="0.25">
      <c r="A11374" s="5">
        <f>11366</f>
      </c>
      <c r="B11374" s="5" t="s">
        <v>11377</v>
      </c>
      <c r="C11374" s="5" t="s">
        <v>11</v>
      </c>
      <c r="D11374" s="5" t="s">
        <v>12</v>
      </c>
      <c r="E11374" s="5" t="s">
        <v>13</v>
      </c>
    </row>
    <row r="11375" spans="1:5" x14ac:dyDescent="0.25">
      <c r="A11375" s="5">
        <f>11367</f>
      </c>
      <c r="B11375" s="5" t="s">
        <v>11378</v>
      </c>
      <c r="C11375" s="5" t="s">
        <v>11</v>
      </c>
      <c r="D11375" s="5" t="s">
        <v>12</v>
      </c>
      <c r="E11375" s="5" t="s">
        <v>13</v>
      </c>
    </row>
    <row r="11376" spans="1:5" x14ac:dyDescent="0.25">
      <c r="A11376" s="5">
        <f>11368</f>
      </c>
      <c r="B11376" s="5" t="s">
        <v>11379</v>
      </c>
      <c r="C11376" s="5" t="s">
        <v>11</v>
      </c>
      <c r="D11376" s="5" t="s">
        <v>12</v>
      </c>
      <c r="E11376" s="5" t="s">
        <v>13</v>
      </c>
    </row>
    <row r="11377" spans="1:5" x14ac:dyDescent="0.25">
      <c r="A11377" s="5">
        <f>11369</f>
      </c>
      <c r="B11377" s="5" t="s">
        <v>11380</v>
      </c>
      <c r="C11377" s="5" t="s">
        <v>11</v>
      </c>
      <c r="D11377" s="5" t="s">
        <v>12</v>
      </c>
      <c r="E11377" s="5" t="s">
        <v>13</v>
      </c>
    </row>
    <row r="11378" spans="1:5" x14ac:dyDescent="0.25">
      <c r="A11378" s="5">
        <f>11370</f>
      </c>
      <c r="B11378" s="5" t="s">
        <v>11381</v>
      </c>
      <c r="C11378" s="5" t="s">
        <v>11</v>
      </c>
      <c r="D11378" s="5" t="s">
        <v>12</v>
      </c>
      <c r="E11378" s="5" t="s">
        <v>13</v>
      </c>
    </row>
    <row r="11379" spans="1:5" x14ac:dyDescent="0.25">
      <c r="A11379" s="5">
        <f>11371</f>
      </c>
      <c r="B11379" s="5" t="s">
        <v>11382</v>
      </c>
      <c r="C11379" s="5" t="s">
        <v>11</v>
      </c>
      <c r="D11379" s="5" t="s">
        <v>12</v>
      </c>
      <c r="E11379" s="5" t="s">
        <v>13</v>
      </c>
    </row>
    <row r="11380" spans="1:5" x14ac:dyDescent="0.25">
      <c r="A11380" s="5">
        <f>11372</f>
      </c>
      <c r="B11380" s="5" t="s">
        <v>11383</v>
      </c>
      <c r="C11380" s="5" t="s">
        <v>11</v>
      </c>
      <c r="D11380" s="5" t="s">
        <v>12</v>
      </c>
      <c r="E11380" s="5" t="s">
        <v>13</v>
      </c>
    </row>
    <row r="11381" spans="1:5" x14ac:dyDescent="0.25">
      <c r="A11381" s="5">
        <f>11373</f>
      </c>
      <c r="B11381" s="5" t="s">
        <v>11384</v>
      </c>
      <c r="C11381" s="5" t="s">
        <v>11</v>
      </c>
      <c r="D11381" s="5" t="s">
        <v>12</v>
      </c>
      <c r="E11381" s="5" t="s">
        <v>13</v>
      </c>
    </row>
    <row r="11382" spans="1:5" x14ac:dyDescent="0.25">
      <c r="A11382" s="5">
        <f>11374</f>
      </c>
      <c r="B11382" s="5" t="s">
        <v>11385</v>
      </c>
      <c r="C11382" s="5" t="s">
        <v>11</v>
      </c>
      <c r="D11382" s="5" t="s">
        <v>12</v>
      </c>
      <c r="E11382" s="5" t="s">
        <v>13</v>
      </c>
    </row>
    <row r="11383" spans="1:5" x14ac:dyDescent="0.25">
      <c r="A11383" s="5">
        <f>11375</f>
      </c>
      <c r="B11383" s="5" t="s">
        <v>11386</v>
      </c>
      <c r="C11383" s="5" t="s">
        <v>11</v>
      </c>
      <c r="D11383" s="5" t="s">
        <v>12</v>
      </c>
      <c r="E11383" s="5" t="s">
        <v>13</v>
      </c>
    </row>
    <row r="11384" spans="1:5" x14ac:dyDescent="0.25">
      <c r="A11384" s="5">
        <f>11376</f>
      </c>
      <c r="B11384" s="5" t="s">
        <v>11387</v>
      </c>
      <c r="C11384" s="5" t="s">
        <v>11</v>
      </c>
      <c r="D11384" s="5" t="s">
        <v>12</v>
      </c>
      <c r="E11384" s="5" t="s">
        <v>13</v>
      </c>
    </row>
    <row r="11385" spans="1:5" x14ac:dyDescent="0.25">
      <c r="A11385" s="5">
        <f>11377</f>
      </c>
      <c r="B11385" s="5" t="s">
        <v>11388</v>
      </c>
      <c r="C11385" s="5" t="s">
        <v>11</v>
      </c>
      <c r="D11385" s="5" t="s">
        <v>12</v>
      </c>
      <c r="E11385" s="5" t="s">
        <v>13</v>
      </c>
    </row>
    <row r="11386" spans="1:5" x14ac:dyDescent="0.25">
      <c r="A11386" s="5">
        <f>11378</f>
      </c>
      <c r="B11386" s="5" t="s">
        <v>11389</v>
      </c>
      <c r="C11386" s="5" t="s">
        <v>11</v>
      </c>
      <c r="D11386" s="5" t="s">
        <v>12</v>
      </c>
      <c r="E11386" s="5" t="s">
        <v>13</v>
      </c>
    </row>
    <row r="11387" spans="1:5" x14ac:dyDescent="0.25">
      <c r="A11387" s="5">
        <f>11379</f>
      </c>
      <c r="B11387" s="5" t="s">
        <v>11390</v>
      </c>
      <c r="C11387" s="5" t="s">
        <v>11</v>
      </c>
      <c r="D11387" s="5" t="s">
        <v>12</v>
      </c>
      <c r="E11387" s="5" t="s">
        <v>13</v>
      </c>
    </row>
    <row r="11388" spans="1:5" x14ac:dyDescent="0.25">
      <c r="A11388" s="5">
        <f>11380</f>
      </c>
      <c r="B11388" s="5" t="s">
        <v>11391</v>
      </c>
      <c r="C11388" s="5" t="s">
        <v>11</v>
      </c>
      <c r="D11388" s="5" t="s">
        <v>12</v>
      </c>
      <c r="E11388" s="5" t="s">
        <v>13</v>
      </c>
    </row>
    <row r="11389" spans="1:5" x14ac:dyDescent="0.25">
      <c r="A11389" s="5">
        <f>11381</f>
      </c>
      <c r="B11389" s="5" t="s">
        <v>11392</v>
      </c>
      <c r="C11389" s="5" t="s">
        <v>11</v>
      </c>
      <c r="D11389" s="5" t="s">
        <v>12</v>
      </c>
      <c r="E11389" s="5" t="s">
        <v>13</v>
      </c>
    </row>
    <row r="11390" spans="1:5" x14ac:dyDescent="0.25">
      <c r="A11390" s="5">
        <f>11382</f>
      </c>
      <c r="B11390" s="5" t="s">
        <v>11393</v>
      </c>
      <c r="C11390" s="5" t="s">
        <v>11</v>
      </c>
      <c r="D11390" s="5" t="s">
        <v>12</v>
      </c>
      <c r="E11390" s="5" t="s">
        <v>13</v>
      </c>
    </row>
    <row r="11391" spans="1:5" x14ac:dyDescent="0.25">
      <c r="A11391" s="5">
        <f>11383</f>
      </c>
      <c r="B11391" s="5" t="s">
        <v>11394</v>
      </c>
      <c r="C11391" s="5" t="s">
        <v>11</v>
      </c>
      <c r="D11391" s="5" t="s">
        <v>12</v>
      </c>
      <c r="E11391" s="5" t="s">
        <v>13</v>
      </c>
    </row>
    <row r="11392" spans="1:5" x14ac:dyDescent="0.25">
      <c r="A11392" s="5">
        <f>11384</f>
      </c>
      <c r="B11392" s="5" t="s">
        <v>11395</v>
      </c>
      <c r="C11392" s="5" t="s">
        <v>11</v>
      </c>
      <c r="D11392" s="5" t="s">
        <v>12</v>
      </c>
      <c r="E11392" s="5" t="s">
        <v>13</v>
      </c>
    </row>
    <row r="11393" spans="1:5" x14ac:dyDescent="0.25">
      <c r="A11393" s="5">
        <f>11385</f>
      </c>
      <c r="B11393" s="5" t="s">
        <v>11396</v>
      </c>
      <c r="C11393" s="5" t="s">
        <v>11</v>
      </c>
      <c r="D11393" s="5" t="s">
        <v>12</v>
      </c>
      <c r="E11393" s="5" t="s">
        <v>13</v>
      </c>
    </row>
    <row r="11394" spans="1:5" x14ac:dyDescent="0.25">
      <c r="A11394" s="5">
        <f>11386</f>
      </c>
      <c r="B11394" s="5" t="s">
        <v>11397</v>
      </c>
      <c r="C11394" s="5" t="s">
        <v>11</v>
      </c>
      <c r="D11394" s="5" t="s">
        <v>12</v>
      </c>
      <c r="E11394" s="5" t="s">
        <v>13</v>
      </c>
    </row>
    <row r="11395" spans="1:5" x14ac:dyDescent="0.25">
      <c r="A11395" s="5">
        <f>11387</f>
      </c>
      <c r="B11395" s="5" t="s">
        <v>11398</v>
      </c>
      <c r="C11395" s="5" t="s">
        <v>11</v>
      </c>
      <c r="D11395" s="5" t="s">
        <v>12</v>
      </c>
      <c r="E11395" s="5" t="s">
        <v>13</v>
      </c>
    </row>
    <row r="11396" spans="1:5" x14ac:dyDescent="0.25">
      <c r="A11396" s="5">
        <f>11388</f>
      </c>
      <c r="B11396" s="5" t="s">
        <v>11399</v>
      </c>
      <c r="C11396" s="5" t="s">
        <v>11</v>
      </c>
      <c r="D11396" s="5" t="s">
        <v>12</v>
      </c>
      <c r="E11396" s="5" t="s">
        <v>13</v>
      </c>
    </row>
    <row r="11397" spans="1:5" x14ac:dyDescent="0.25">
      <c r="A11397" s="5">
        <f>11389</f>
      </c>
      <c r="B11397" s="5" t="s">
        <v>11400</v>
      </c>
      <c r="C11397" s="5" t="s">
        <v>11</v>
      </c>
      <c r="D11397" s="5" t="s">
        <v>12</v>
      </c>
      <c r="E11397" s="5" t="s">
        <v>13</v>
      </c>
    </row>
    <row r="11398" spans="1:5" x14ac:dyDescent="0.25">
      <c r="A11398" s="5">
        <f>11390</f>
      </c>
      <c r="B11398" s="5" t="s">
        <v>11401</v>
      </c>
      <c r="C11398" s="5" t="s">
        <v>11</v>
      </c>
      <c r="D11398" s="5" t="s">
        <v>12</v>
      </c>
      <c r="E11398" s="5" t="s">
        <v>13</v>
      </c>
    </row>
    <row r="11399" spans="1:5" x14ac:dyDescent="0.25">
      <c r="A11399" s="5">
        <f>11391</f>
      </c>
      <c r="B11399" s="5" t="s">
        <v>11402</v>
      </c>
      <c r="C11399" s="5" t="s">
        <v>11</v>
      </c>
      <c r="D11399" s="5" t="s">
        <v>12</v>
      </c>
      <c r="E11399" s="5" t="s">
        <v>13</v>
      </c>
    </row>
    <row r="11400" spans="1:5" x14ac:dyDescent="0.25">
      <c r="A11400" s="5">
        <f>11392</f>
      </c>
      <c r="B11400" s="5" t="s">
        <v>11403</v>
      </c>
      <c r="C11400" s="5" t="s">
        <v>11</v>
      </c>
      <c r="D11400" s="5" t="s">
        <v>12</v>
      </c>
      <c r="E11400" s="5" t="s">
        <v>13</v>
      </c>
    </row>
    <row r="11401" spans="1:5" x14ac:dyDescent="0.25">
      <c r="A11401" s="5">
        <f>11393</f>
      </c>
      <c r="B11401" s="5" t="s">
        <v>11404</v>
      </c>
      <c r="C11401" s="5" t="s">
        <v>11</v>
      </c>
      <c r="D11401" s="5" t="s">
        <v>12</v>
      </c>
      <c r="E11401" s="5" t="s">
        <v>13</v>
      </c>
    </row>
    <row r="11402" spans="1:5" x14ac:dyDescent="0.25">
      <c r="A11402" s="5">
        <f>11394</f>
      </c>
      <c r="B11402" s="5" t="s">
        <v>11405</v>
      </c>
      <c r="C11402" s="5" t="s">
        <v>11</v>
      </c>
      <c r="D11402" s="5" t="s">
        <v>12</v>
      </c>
      <c r="E11402" s="5" t="s">
        <v>13</v>
      </c>
    </row>
    <row r="11403" spans="1:5" x14ac:dyDescent="0.25">
      <c r="A11403" s="5">
        <f>11395</f>
      </c>
      <c r="B11403" s="5" t="s">
        <v>11405</v>
      </c>
      <c r="C11403" s="5" t="s">
        <v>11</v>
      </c>
      <c r="D11403" s="5" t="s">
        <v>12</v>
      </c>
      <c r="E11403" s="5" t="s">
        <v>13</v>
      </c>
    </row>
    <row r="11404" spans="1:5" x14ac:dyDescent="0.25">
      <c r="A11404" s="5">
        <f>11396</f>
      </c>
      <c r="B11404" s="5" t="s">
        <v>11406</v>
      </c>
      <c r="C11404" s="5" t="s">
        <v>11</v>
      </c>
      <c r="D11404" s="5" t="s">
        <v>12</v>
      </c>
      <c r="E11404" s="5" t="s">
        <v>13</v>
      </c>
    </row>
    <row r="11405" spans="1:5" x14ac:dyDescent="0.25">
      <c r="A11405" s="5">
        <f>11397</f>
      </c>
      <c r="B11405" s="5" t="s">
        <v>11407</v>
      </c>
      <c r="C11405" s="5" t="s">
        <v>11</v>
      </c>
      <c r="D11405" s="5" t="s">
        <v>12</v>
      </c>
      <c r="E11405" s="5" t="s">
        <v>13</v>
      </c>
    </row>
    <row r="11406" spans="1:5" x14ac:dyDescent="0.25">
      <c r="A11406" s="5">
        <f>11398</f>
      </c>
      <c r="B11406" s="5" t="s">
        <v>11408</v>
      </c>
      <c r="C11406" s="5" t="s">
        <v>11</v>
      </c>
      <c r="D11406" s="5" t="s">
        <v>12</v>
      </c>
      <c r="E11406" s="5" t="s">
        <v>13</v>
      </c>
    </row>
    <row r="11407" spans="1:5" x14ac:dyDescent="0.25">
      <c r="A11407" s="5">
        <f>11399</f>
      </c>
      <c r="B11407" s="5" t="s">
        <v>11409</v>
      </c>
      <c r="C11407" s="5" t="s">
        <v>11</v>
      </c>
      <c r="D11407" s="5" t="s">
        <v>12</v>
      </c>
      <c r="E11407" s="5" t="s">
        <v>13</v>
      </c>
    </row>
    <row r="11408" spans="1:5" x14ac:dyDescent="0.25">
      <c r="A11408" s="5">
        <f>11400</f>
      </c>
      <c r="B11408" s="5" t="s">
        <v>11410</v>
      </c>
      <c r="C11408" s="5" t="s">
        <v>11</v>
      </c>
      <c r="D11408" s="5" t="s">
        <v>12</v>
      </c>
      <c r="E11408" s="5" t="s">
        <v>13</v>
      </c>
    </row>
    <row r="11409" spans="1:5" x14ac:dyDescent="0.25">
      <c r="A11409" s="5">
        <f>11401</f>
      </c>
      <c r="B11409" s="5" t="s">
        <v>11411</v>
      </c>
      <c r="C11409" s="5" t="s">
        <v>11</v>
      </c>
      <c r="D11409" s="5" t="s">
        <v>12</v>
      </c>
      <c r="E11409" s="5" t="s">
        <v>13</v>
      </c>
    </row>
    <row r="11410" spans="1:5" x14ac:dyDescent="0.25">
      <c r="A11410" s="5">
        <f>11402</f>
      </c>
      <c r="B11410" s="5" t="s">
        <v>11412</v>
      </c>
      <c r="C11410" s="5" t="s">
        <v>11</v>
      </c>
      <c r="D11410" s="5" t="s">
        <v>12</v>
      </c>
      <c r="E11410" s="5" t="s">
        <v>13</v>
      </c>
    </row>
    <row r="11411" spans="1:5" x14ac:dyDescent="0.25">
      <c r="A11411" s="5">
        <f>11403</f>
      </c>
      <c r="B11411" s="5" t="s">
        <v>11413</v>
      </c>
      <c r="C11411" s="5" t="s">
        <v>11</v>
      </c>
      <c r="D11411" s="5" t="s">
        <v>12</v>
      </c>
      <c r="E11411" s="5" t="s">
        <v>13</v>
      </c>
    </row>
    <row r="11412" spans="1:5" x14ac:dyDescent="0.25">
      <c r="A11412" s="5">
        <f>11404</f>
      </c>
      <c r="B11412" s="5" t="s">
        <v>11414</v>
      </c>
      <c r="C11412" s="5" t="s">
        <v>11</v>
      </c>
      <c r="D11412" s="5" t="s">
        <v>12</v>
      </c>
      <c r="E11412" s="5" t="s">
        <v>13</v>
      </c>
    </row>
    <row r="11413" spans="1:5" x14ac:dyDescent="0.25">
      <c r="A11413" s="5">
        <f>11405</f>
      </c>
      <c r="B11413" s="5" t="s">
        <v>11415</v>
      </c>
      <c r="C11413" s="5" t="s">
        <v>11</v>
      </c>
      <c r="D11413" s="5" t="s">
        <v>12</v>
      </c>
      <c r="E11413" s="5" t="s">
        <v>13</v>
      </c>
    </row>
    <row r="11414" spans="1:5" x14ac:dyDescent="0.25">
      <c r="A11414" s="5">
        <f>11406</f>
      </c>
      <c r="B11414" s="5" t="s">
        <v>11416</v>
      </c>
      <c r="C11414" s="5" t="s">
        <v>11</v>
      </c>
      <c r="D11414" s="5" t="s">
        <v>12</v>
      </c>
      <c r="E11414" s="5" t="s">
        <v>13</v>
      </c>
    </row>
    <row r="11415" spans="1:5" x14ac:dyDescent="0.25">
      <c r="A11415" s="5">
        <f>11407</f>
      </c>
      <c r="B11415" s="5" t="s">
        <v>11417</v>
      </c>
      <c r="C11415" s="5" t="s">
        <v>11</v>
      </c>
      <c r="D11415" s="5" t="s">
        <v>12</v>
      </c>
      <c r="E11415" s="5" t="s">
        <v>13</v>
      </c>
    </row>
    <row r="11416" spans="1:5" x14ac:dyDescent="0.25">
      <c r="A11416" s="5">
        <f>11408</f>
      </c>
      <c r="B11416" s="5" t="s">
        <v>11418</v>
      </c>
      <c r="C11416" s="5" t="s">
        <v>11</v>
      </c>
      <c r="D11416" s="5" t="s">
        <v>12</v>
      </c>
      <c r="E11416" s="5" t="s">
        <v>13</v>
      </c>
    </row>
    <row r="11417" spans="1:5" x14ac:dyDescent="0.25">
      <c r="A11417" s="5">
        <f>11409</f>
      </c>
      <c r="B11417" s="5" t="s">
        <v>11419</v>
      </c>
      <c r="C11417" s="5" t="s">
        <v>11</v>
      </c>
      <c r="D11417" s="5" t="s">
        <v>12</v>
      </c>
      <c r="E11417" s="5" t="s">
        <v>13</v>
      </c>
    </row>
    <row r="11418" spans="1:5" x14ac:dyDescent="0.25">
      <c r="A11418" s="5">
        <f>11410</f>
      </c>
      <c r="B11418" s="5" t="s">
        <v>11420</v>
      </c>
      <c r="C11418" s="5" t="s">
        <v>11</v>
      </c>
      <c r="D11418" s="5" t="s">
        <v>12</v>
      </c>
      <c r="E11418" s="5" t="s">
        <v>13</v>
      </c>
    </row>
    <row r="11419" spans="1:5" x14ac:dyDescent="0.25">
      <c r="A11419" s="5">
        <f>11411</f>
      </c>
      <c r="B11419" s="5" t="s">
        <v>11421</v>
      </c>
      <c r="C11419" s="5" t="s">
        <v>11</v>
      </c>
      <c r="D11419" s="5" t="s">
        <v>12</v>
      </c>
      <c r="E11419" s="5" t="s">
        <v>13</v>
      </c>
    </row>
    <row r="11420" spans="1:5" x14ac:dyDescent="0.25">
      <c r="A11420" s="5">
        <f>11412</f>
      </c>
      <c r="B11420" s="5" t="s">
        <v>11422</v>
      </c>
      <c r="C11420" s="5" t="s">
        <v>11</v>
      </c>
      <c r="D11420" s="5" t="s">
        <v>12</v>
      </c>
      <c r="E11420" s="5" t="s">
        <v>13</v>
      </c>
    </row>
    <row r="11421" spans="1:5" x14ac:dyDescent="0.25">
      <c r="A11421" s="5">
        <f>11413</f>
      </c>
      <c r="B11421" s="5" t="s">
        <v>11423</v>
      </c>
      <c r="C11421" s="5" t="s">
        <v>11</v>
      </c>
      <c r="D11421" s="5" t="s">
        <v>12</v>
      </c>
      <c r="E11421" s="5" t="s">
        <v>13</v>
      </c>
    </row>
    <row r="11422" spans="1:5" x14ac:dyDescent="0.25">
      <c r="A11422" s="5">
        <f>11414</f>
      </c>
      <c r="B11422" s="5" t="s">
        <v>11424</v>
      </c>
      <c r="C11422" s="5" t="s">
        <v>11</v>
      </c>
      <c r="D11422" s="5" t="s">
        <v>12</v>
      </c>
      <c r="E11422" s="5" t="s">
        <v>13</v>
      </c>
    </row>
    <row r="11423" spans="1:5" x14ac:dyDescent="0.25">
      <c r="A11423" s="5">
        <f>11415</f>
      </c>
      <c r="B11423" s="5" t="s">
        <v>11425</v>
      </c>
      <c r="C11423" s="5" t="s">
        <v>11</v>
      </c>
      <c r="D11423" s="5" t="s">
        <v>12</v>
      </c>
      <c r="E11423" s="5" t="s">
        <v>13</v>
      </c>
    </row>
    <row r="11424" spans="1:5" x14ac:dyDescent="0.25">
      <c r="A11424" s="5">
        <f>11416</f>
      </c>
      <c r="B11424" s="5" t="s">
        <v>11426</v>
      </c>
      <c r="C11424" s="5" t="s">
        <v>11</v>
      </c>
      <c r="D11424" s="5" t="s">
        <v>12</v>
      </c>
      <c r="E11424" s="5" t="s">
        <v>13</v>
      </c>
    </row>
    <row r="11425" spans="1:5" x14ac:dyDescent="0.25">
      <c r="A11425" s="5">
        <f>11417</f>
      </c>
      <c r="B11425" s="5" t="s">
        <v>11427</v>
      </c>
      <c r="C11425" s="5" t="s">
        <v>11</v>
      </c>
      <c r="D11425" s="5" t="s">
        <v>12</v>
      </c>
      <c r="E11425" s="5" t="s">
        <v>13</v>
      </c>
    </row>
    <row r="11426" spans="1:5" x14ac:dyDescent="0.25">
      <c r="A11426" s="5">
        <f>11418</f>
      </c>
      <c r="B11426" s="5" t="s">
        <v>11428</v>
      </c>
      <c r="C11426" s="5" t="s">
        <v>11</v>
      </c>
      <c r="D11426" s="5" t="s">
        <v>12</v>
      </c>
      <c r="E11426" s="5" t="s">
        <v>13</v>
      </c>
    </row>
    <row r="11427" spans="1:5" x14ac:dyDescent="0.25">
      <c r="A11427" s="5">
        <f>11419</f>
      </c>
      <c r="B11427" s="5" t="s">
        <v>11429</v>
      </c>
      <c r="C11427" s="5" t="s">
        <v>11</v>
      </c>
      <c r="D11427" s="5" t="s">
        <v>12</v>
      </c>
      <c r="E11427" s="5" t="s">
        <v>13</v>
      </c>
    </row>
    <row r="11428" spans="1:5" x14ac:dyDescent="0.25">
      <c r="A11428" s="5">
        <f>11420</f>
      </c>
      <c r="B11428" s="5" t="s">
        <v>11430</v>
      </c>
      <c r="C11428" s="5" t="s">
        <v>11</v>
      </c>
      <c r="D11428" s="5" t="s">
        <v>12</v>
      </c>
      <c r="E11428" s="5" t="s">
        <v>13</v>
      </c>
    </row>
    <row r="11429" spans="1:5" x14ac:dyDescent="0.25">
      <c r="A11429" s="5">
        <f>11421</f>
      </c>
      <c r="B11429" s="5" t="s">
        <v>11431</v>
      </c>
      <c r="C11429" s="5" t="s">
        <v>11</v>
      </c>
      <c r="D11429" s="5" t="s">
        <v>12</v>
      </c>
      <c r="E11429" s="5" t="s">
        <v>13</v>
      </c>
    </row>
    <row r="11430" spans="1:5" x14ac:dyDescent="0.25">
      <c r="A11430" s="5">
        <f>11422</f>
      </c>
      <c r="B11430" s="5" t="s">
        <v>11432</v>
      </c>
      <c r="C11430" s="5" t="s">
        <v>11</v>
      </c>
      <c r="D11430" s="5" t="s">
        <v>12</v>
      </c>
      <c r="E11430" s="5" t="s">
        <v>13</v>
      </c>
    </row>
    <row r="11431" spans="1:5" x14ac:dyDescent="0.25">
      <c r="A11431" s="5">
        <f>11423</f>
      </c>
      <c r="B11431" s="5" t="s">
        <v>11433</v>
      </c>
      <c r="C11431" s="5" t="s">
        <v>11</v>
      </c>
      <c r="D11431" s="5" t="s">
        <v>12</v>
      </c>
      <c r="E11431" s="5" t="s">
        <v>13</v>
      </c>
    </row>
    <row r="11432" spans="1:5" x14ac:dyDescent="0.25">
      <c r="A11432" s="5">
        <f>11424</f>
      </c>
      <c r="B11432" s="5" t="s">
        <v>11434</v>
      </c>
      <c r="C11432" s="5" t="s">
        <v>11</v>
      </c>
      <c r="D11432" s="5" t="s">
        <v>12</v>
      </c>
      <c r="E11432" s="5" t="s">
        <v>13</v>
      </c>
    </row>
    <row r="11433" spans="1:5" x14ac:dyDescent="0.25">
      <c r="A11433" s="5">
        <f>11425</f>
      </c>
      <c r="B11433" s="5" t="s">
        <v>11435</v>
      </c>
      <c r="C11433" s="5" t="s">
        <v>11</v>
      </c>
      <c r="D11433" s="5" t="s">
        <v>12</v>
      </c>
      <c r="E11433" s="5" t="s">
        <v>13</v>
      </c>
    </row>
    <row r="11434" spans="1:5" x14ac:dyDescent="0.25">
      <c r="A11434" s="5">
        <f>11426</f>
      </c>
      <c r="B11434" s="5" t="s">
        <v>11436</v>
      </c>
      <c r="C11434" s="5" t="s">
        <v>11</v>
      </c>
      <c r="D11434" s="5" t="s">
        <v>12</v>
      </c>
      <c r="E11434" s="5" t="s">
        <v>13</v>
      </c>
    </row>
    <row r="11435" spans="1:5" x14ac:dyDescent="0.25">
      <c r="A11435" s="5">
        <f>11427</f>
      </c>
      <c r="B11435" s="5" t="s">
        <v>11437</v>
      </c>
      <c r="C11435" s="5" t="s">
        <v>11</v>
      </c>
      <c r="D11435" s="5" t="s">
        <v>12</v>
      </c>
      <c r="E11435" s="5" t="s">
        <v>13</v>
      </c>
    </row>
    <row r="11436" spans="1:5" x14ac:dyDescent="0.25">
      <c r="A11436" s="5">
        <f>11428</f>
      </c>
      <c r="B11436" s="5" t="s">
        <v>11438</v>
      </c>
      <c r="C11436" s="5" t="s">
        <v>11</v>
      </c>
      <c r="D11436" s="5" t="s">
        <v>12</v>
      </c>
      <c r="E11436" s="5" t="s">
        <v>13</v>
      </c>
    </row>
    <row r="11437" spans="1:5" x14ac:dyDescent="0.25">
      <c r="A11437" s="5">
        <f>11429</f>
      </c>
      <c r="B11437" s="5" t="s">
        <v>11439</v>
      </c>
      <c r="C11437" s="5" t="s">
        <v>11</v>
      </c>
      <c r="D11437" s="5" t="s">
        <v>12</v>
      </c>
      <c r="E11437" s="5" t="s">
        <v>13</v>
      </c>
    </row>
    <row r="11438" spans="1:5" x14ac:dyDescent="0.25">
      <c r="A11438" s="5">
        <f>11430</f>
      </c>
      <c r="B11438" s="5" t="s">
        <v>11440</v>
      </c>
      <c r="C11438" s="5" t="s">
        <v>11</v>
      </c>
      <c r="D11438" s="5" t="s">
        <v>12</v>
      </c>
      <c r="E11438" s="5" t="s">
        <v>13</v>
      </c>
    </row>
    <row r="11439" spans="1:5" x14ac:dyDescent="0.25">
      <c r="A11439" s="5">
        <f>11431</f>
      </c>
      <c r="B11439" s="5" t="s">
        <v>11441</v>
      </c>
      <c r="C11439" s="5" t="s">
        <v>11</v>
      </c>
      <c r="D11439" s="5" t="s">
        <v>12</v>
      </c>
      <c r="E11439" s="5" t="s">
        <v>13</v>
      </c>
    </row>
    <row r="11440" spans="1:5" x14ac:dyDescent="0.25">
      <c r="A11440" s="5">
        <f>11432</f>
      </c>
      <c r="B11440" s="5" t="s">
        <v>11442</v>
      </c>
      <c r="C11440" s="5" t="s">
        <v>11</v>
      </c>
      <c r="D11440" s="5" t="s">
        <v>12</v>
      </c>
      <c r="E11440" s="5" t="s">
        <v>13</v>
      </c>
    </row>
    <row r="11441" spans="1:5" x14ac:dyDescent="0.25">
      <c r="A11441" s="5">
        <f>11433</f>
      </c>
      <c r="B11441" s="5" t="s">
        <v>11443</v>
      </c>
      <c r="C11441" s="5" t="s">
        <v>11</v>
      </c>
      <c r="D11441" s="5" t="s">
        <v>12</v>
      </c>
      <c r="E11441" s="5" t="s">
        <v>13</v>
      </c>
    </row>
    <row r="11442" spans="1:5" x14ac:dyDescent="0.25">
      <c r="A11442" s="5">
        <f>11434</f>
      </c>
      <c r="B11442" s="5" t="s">
        <v>11444</v>
      </c>
      <c r="C11442" s="5" t="s">
        <v>11</v>
      </c>
      <c r="D11442" s="5" t="s">
        <v>12</v>
      </c>
      <c r="E11442" s="5" t="s">
        <v>13</v>
      </c>
    </row>
    <row r="11443" spans="1:5" x14ac:dyDescent="0.25">
      <c r="A11443" s="5">
        <f>11435</f>
      </c>
      <c r="B11443" s="5" t="s">
        <v>11445</v>
      </c>
      <c r="C11443" s="5" t="s">
        <v>11</v>
      </c>
      <c r="D11443" s="5" t="s">
        <v>12</v>
      </c>
      <c r="E11443" s="5" t="s">
        <v>13</v>
      </c>
    </row>
    <row r="11444" spans="1:5" x14ac:dyDescent="0.25">
      <c r="A11444" s="5">
        <f>11436</f>
      </c>
      <c r="B11444" s="5" t="s">
        <v>11446</v>
      </c>
      <c r="C11444" s="5" t="s">
        <v>11</v>
      </c>
      <c r="D11444" s="5" t="s">
        <v>12</v>
      </c>
      <c r="E11444" s="5" t="s">
        <v>13</v>
      </c>
    </row>
    <row r="11445" spans="1:5" x14ac:dyDescent="0.25">
      <c r="A11445" s="5">
        <f>11437</f>
      </c>
      <c r="B11445" s="5" t="s">
        <v>11447</v>
      </c>
      <c r="C11445" s="5" t="s">
        <v>11</v>
      </c>
      <c r="D11445" s="5" t="s">
        <v>12</v>
      </c>
      <c r="E11445" s="5" t="s">
        <v>13</v>
      </c>
    </row>
    <row r="11446" spans="1:5" x14ac:dyDescent="0.25">
      <c r="A11446" s="5">
        <f>11438</f>
      </c>
      <c r="B11446" s="5" t="s">
        <v>11448</v>
      </c>
      <c r="C11446" s="5" t="s">
        <v>11</v>
      </c>
      <c r="D11446" s="5" t="s">
        <v>12</v>
      </c>
      <c r="E11446" s="5" t="s">
        <v>13</v>
      </c>
    </row>
    <row r="11447" spans="1:5" x14ac:dyDescent="0.25">
      <c r="A11447" s="5">
        <f>11439</f>
      </c>
      <c r="B11447" s="5" t="s">
        <v>11449</v>
      </c>
      <c r="C11447" s="5" t="s">
        <v>11</v>
      </c>
      <c r="D11447" s="5" t="s">
        <v>12</v>
      </c>
      <c r="E11447" s="5" t="s">
        <v>13</v>
      </c>
    </row>
    <row r="11448" spans="1:5" x14ac:dyDescent="0.25">
      <c r="A11448" s="5">
        <f>11440</f>
      </c>
      <c r="B11448" s="5" t="s">
        <v>11450</v>
      </c>
      <c r="C11448" s="5" t="s">
        <v>11</v>
      </c>
      <c r="D11448" s="5" t="s">
        <v>12</v>
      </c>
      <c r="E11448" s="5" t="s">
        <v>13</v>
      </c>
    </row>
    <row r="11449" spans="1:5" x14ac:dyDescent="0.25">
      <c r="A11449" s="5">
        <f>11441</f>
      </c>
      <c r="B11449" s="5" t="s">
        <v>11451</v>
      </c>
      <c r="C11449" s="5" t="s">
        <v>11</v>
      </c>
      <c r="D11449" s="5" t="s">
        <v>12</v>
      </c>
      <c r="E11449" s="5" t="s">
        <v>13</v>
      </c>
    </row>
    <row r="11450" spans="1:5" x14ac:dyDescent="0.25">
      <c r="A11450" s="5">
        <f>11442</f>
      </c>
      <c r="B11450" s="5" t="s">
        <v>11452</v>
      </c>
      <c r="C11450" s="5" t="s">
        <v>11</v>
      </c>
      <c r="D11450" s="5" t="s">
        <v>12</v>
      </c>
      <c r="E11450" s="5" t="s">
        <v>13</v>
      </c>
    </row>
    <row r="11451" spans="1:5" x14ac:dyDescent="0.25">
      <c r="A11451" s="5">
        <f>11443</f>
      </c>
      <c r="B11451" s="5" t="s">
        <v>11453</v>
      </c>
      <c r="C11451" s="5" t="s">
        <v>11</v>
      </c>
      <c r="D11451" s="5" t="s">
        <v>12</v>
      </c>
      <c r="E11451" s="5" t="s">
        <v>13</v>
      </c>
    </row>
    <row r="11452" spans="1:5" x14ac:dyDescent="0.25">
      <c r="A11452" s="5">
        <f>11444</f>
      </c>
      <c r="B11452" s="5" t="s">
        <v>11454</v>
      </c>
      <c r="C11452" s="5" t="s">
        <v>11</v>
      </c>
      <c r="D11452" s="5" t="s">
        <v>12</v>
      </c>
      <c r="E11452" s="5" t="s">
        <v>13</v>
      </c>
    </row>
    <row r="11453" spans="1:5" x14ac:dyDescent="0.25">
      <c r="A11453" s="5">
        <f>11445</f>
      </c>
      <c r="B11453" s="5" t="s">
        <v>11455</v>
      </c>
      <c r="C11453" s="5" t="s">
        <v>11</v>
      </c>
      <c r="D11453" s="5" t="s">
        <v>12</v>
      </c>
      <c r="E11453" s="5" t="s">
        <v>13</v>
      </c>
    </row>
    <row r="11454" spans="1:5" x14ac:dyDescent="0.25">
      <c r="A11454" s="5">
        <f>11446</f>
      </c>
      <c r="B11454" s="5" t="s">
        <v>11456</v>
      </c>
      <c r="C11454" s="5" t="s">
        <v>11</v>
      </c>
      <c r="D11454" s="5" t="s">
        <v>12</v>
      </c>
      <c r="E11454" s="5" t="s">
        <v>13</v>
      </c>
    </row>
    <row r="11455" spans="1:5" x14ac:dyDescent="0.25">
      <c r="A11455" s="5">
        <f>11447</f>
      </c>
      <c r="B11455" s="5" t="s">
        <v>11457</v>
      </c>
      <c r="C11455" s="5" t="s">
        <v>11</v>
      </c>
      <c r="D11455" s="5" t="s">
        <v>12</v>
      </c>
      <c r="E11455" s="5" t="s">
        <v>13</v>
      </c>
    </row>
    <row r="11456" spans="1:5" x14ac:dyDescent="0.25">
      <c r="A11456" s="5">
        <f>11448</f>
      </c>
      <c r="B11456" s="5" t="s">
        <v>11458</v>
      </c>
      <c r="C11456" s="5" t="s">
        <v>11</v>
      </c>
      <c r="D11456" s="5" t="s">
        <v>12</v>
      </c>
      <c r="E11456" s="5" t="s">
        <v>13</v>
      </c>
    </row>
    <row r="11457" spans="1:5" x14ac:dyDescent="0.25">
      <c r="A11457" s="5">
        <f>11449</f>
      </c>
      <c r="B11457" s="5" t="s">
        <v>11459</v>
      </c>
      <c r="C11457" s="5" t="s">
        <v>11</v>
      </c>
      <c r="D11457" s="5" t="s">
        <v>12</v>
      </c>
      <c r="E11457" s="5" t="s">
        <v>13</v>
      </c>
    </row>
    <row r="11458" spans="1:5" x14ac:dyDescent="0.25">
      <c r="A11458" s="5">
        <f>11450</f>
      </c>
      <c r="B11458" s="5" t="s">
        <v>11460</v>
      </c>
      <c r="C11458" s="5" t="s">
        <v>11</v>
      </c>
      <c r="D11458" s="5" t="s">
        <v>12</v>
      </c>
      <c r="E11458" s="5" t="s">
        <v>13</v>
      </c>
    </row>
    <row r="11459" spans="1:5" x14ac:dyDescent="0.25">
      <c r="A11459" s="5">
        <f>11451</f>
      </c>
      <c r="B11459" s="5" t="s">
        <v>11461</v>
      </c>
      <c r="C11459" s="5" t="s">
        <v>11</v>
      </c>
      <c r="D11459" s="5" t="s">
        <v>12</v>
      </c>
      <c r="E11459" s="5" t="s">
        <v>13</v>
      </c>
    </row>
    <row r="11460" spans="1:5" x14ac:dyDescent="0.25">
      <c r="A11460" s="5">
        <f>11452</f>
      </c>
      <c r="B11460" s="5" t="s">
        <v>11462</v>
      </c>
      <c r="C11460" s="5" t="s">
        <v>11</v>
      </c>
      <c r="D11460" s="5" t="s">
        <v>12</v>
      </c>
      <c r="E11460" s="5" t="s">
        <v>13</v>
      </c>
    </row>
    <row r="11461" spans="1:5" x14ac:dyDescent="0.25">
      <c r="A11461" s="5">
        <f>11453</f>
      </c>
      <c r="B11461" s="5" t="s">
        <v>11463</v>
      </c>
      <c r="C11461" s="5" t="s">
        <v>11</v>
      </c>
      <c r="D11461" s="5" t="s">
        <v>12</v>
      </c>
      <c r="E11461" s="5" t="s">
        <v>13</v>
      </c>
    </row>
    <row r="11462" spans="1:5" x14ac:dyDescent="0.25">
      <c r="A11462" s="5">
        <f>11454</f>
      </c>
      <c r="B11462" s="5" t="s">
        <v>11464</v>
      </c>
      <c r="C11462" s="5" t="s">
        <v>11</v>
      </c>
      <c r="D11462" s="5" t="s">
        <v>12</v>
      </c>
      <c r="E11462" s="5" t="s">
        <v>13</v>
      </c>
    </row>
    <row r="11463" spans="1:5" x14ac:dyDescent="0.25">
      <c r="A11463" s="5">
        <f>11455</f>
      </c>
      <c r="B11463" s="5" t="s">
        <v>11465</v>
      </c>
      <c r="C11463" s="5" t="s">
        <v>11</v>
      </c>
      <c r="D11463" s="5" t="s">
        <v>12</v>
      </c>
      <c r="E11463" s="5" t="s">
        <v>13</v>
      </c>
    </row>
    <row r="11464" spans="1:5" x14ac:dyDescent="0.25">
      <c r="A11464" s="5">
        <f>11456</f>
      </c>
      <c r="B11464" s="5" t="s">
        <v>11466</v>
      </c>
      <c r="C11464" s="5" t="s">
        <v>11</v>
      </c>
      <c r="D11464" s="5" t="s">
        <v>12</v>
      </c>
      <c r="E11464" s="5" t="s">
        <v>13</v>
      </c>
    </row>
    <row r="11465" spans="1:5" x14ac:dyDescent="0.25">
      <c r="A11465" s="5">
        <f>11457</f>
      </c>
      <c r="B11465" s="5" t="s">
        <v>11467</v>
      </c>
      <c r="C11465" s="5" t="s">
        <v>11</v>
      </c>
      <c r="D11465" s="5" t="s">
        <v>12</v>
      </c>
      <c r="E11465" s="5" t="s">
        <v>13</v>
      </c>
    </row>
    <row r="11466" spans="1:5" x14ac:dyDescent="0.25">
      <c r="A11466" s="5">
        <f>11458</f>
      </c>
      <c r="B11466" s="5" t="s">
        <v>11468</v>
      </c>
      <c r="C11466" s="5" t="s">
        <v>11</v>
      </c>
      <c r="D11466" s="5" t="s">
        <v>12</v>
      </c>
      <c r="E11466" s="5" t="s">
        <v>13</v>
      </c>
    </row>
    <row r="11467" spans="1:5" x14ac:dyDescent="0.25">
      <c r="A11467" s="5">
        <f>11459</f>
      </c>
      <c r="B11467" s="5" t="s">
        <v>11469</v>
      </c>
      <c r="C11467" s="5" t="s">
        <v>11</v>
      </c>
      <c r="D11467" s="5" t="s">
        <v>12</v>
      </c>
      <c r="E11467" s="5" t="s">
        <v>13</v>
      </c>
    </row>
    <row r="11468" spans="1:5" x14ac:dyDescent="0.25">
      <c r="A11468" s="5">
        <f>11460</f>
      </c>
      <c r="B11468" s="5" t="s">
        <v>11470</v>
      </c>
      <c r="C11468" s="5" t="s">
        <v>11</v>
      </c>
      <c r="D11468" s="5" t="s">
        <v>12</v>
      </c>
      <c r="E11468" s="5" t="s">
        <v>13</v>
      </c>
    </row>
    <row r="11469" spans="1:5" x14ac:dyDescent="0.25">
      <c r="A11469" s="5">
        <f>11461</f>
      </c>
      <c r="B11469" s="5" t="s">
        <v>11471</v>
      </c>
      <c r="C11469" s="5" t="s">
        <v>11</v>
      </c>
      <c r="D11469" s="5" t="s">
        <v>12</v>
      </c>
      <c r="E11469" s="5" t="s">
        <v>13</v>
      </c>
    </row>
    <row r="11470" spans="1:5" x14ac:dyDescent="0.25">
      <c r="A11470" s="5">
        <f>11462</f>
      </c>
      <c r="B11470" s="5" t="s">
        <v>11472</v>
      </c>
      <c r="C11470" s="5" t="s">
        <v>11</v>
      </c>
      <c r="D11470" s="5" t="s">
        <v>12</v>
      </c>
      <c r="E11470" s="5" t="s">
        <v>13</v>
      </c>
    </row>
    <row r="11471" spans="1:5" x14ac:dyDescent="0.25">
      <c r="A11471" s="5">
        <f>11463</f>
      </c>
      <c r="B11471" s="5" t="s">
        <v>11473</v>
      </c>
      <c r="C11471" s="5" t="s">
        <v>11</v>
      </c>
      <c r="D11471" s="5" t="s">
        <v>12</v>
      </c>
      <c r="E11471" s="5" t="s">
        <v>13</v>
      </c>
    </row>
    <row r="11472" spans="1:5" x14ac:dyDescent="0.25">
      <c r="A11472" s="5">
        <f>11464</f>
      </c>
      <c r="B11472" s="5" t="s">
        <v>11474</v>
      </c>
      <c r="C11472" s="5" t="s">
        <v>11</v>
      </c>
      <c r="D11472" s="5" t="s">
        <v>12</v>
      </c>
      <c r="E11472" s="5" t="s">
        <v>13</v>
      </c>
    </row>
    <row r="11473" spans="1:5" x14ac:dyDescent="0.25">
      <c r="A11473" s="5">
        <f>11465</f>
      </c>
      <c r="B11473" s="5" t="s">
        <v>11475</v>
      </c>
      <c r="C11473" s="5" t="s">
        <v>11</v>
      </c>
      <c r="D11473" s="5" t="s">
        <v>12</v>
      </c>
      <c r="E11473" s="5" t="s">
        <v>13</v>
      </c>
    </row>
    <row r="11474" spans="1:5" x14ac:dyDescent="0.25">
      <c r="A11474" s="5">
        <f>11466</f>
      </c>
      <c r="B11474" s="5" t="s">
        <v>11476</v>
      </c>
      <c r="C11474" s="5" t="s">
        <v>11</v>
      </c>
      <c r="D11474" s="5" t="s">
        <v>12</v>
      </c>
      <c r="E11474" s="5" t="s">
        <v>13</v>
      </c>
    </row>
    <row r="11475" spans="1:5" x14ac:dyDescent="0.25">
      <c r="A11475" s="5">
        <f>11467</f>
      </c>
      <c r="B11475" s="5" t="s">
        <v>11477</v>
      </c>
      <c r="C11475" s="5" t="s">
        <v>11</v>
      </c>
      <c r="D11475" s="5" t="s">
        <v>12</v>
      </c>
      <c r="E11475" s="5" t="s">
        <v>13</v>
      </c>
    </row>
    <row r="11476" spans="1:5" x14ac:dyDescent="0.25">
      <c r="A11476" s="5">
        <f>11468</f>
      </c>
      <c r="B11476" s="5" t="s">
        <v>11478</v>
      </c>
      <c r="C11476" s="5" t="s">
        <v>11</v>
      </c>
      <c r="D11476" s="5" t="s">
        <v>12</v>
      </c>
      <c r="E11476" s="5" t="s">
        <v>13</v>
      </c>
    </row>
    <row r="11477" spans="1:5" x14ac:dyDescent="0.25">
      <c r="A11477" s="5">
        <f>11469</f>
      </c>
      <c r="B11477" s="5" t="s">
        <v>11479</v>
      </c>
      <c r="C11477" s="5" t="s">
        <v>11</v>
      </c>
      <c r="D11477" s="5" t="s">
        <v>12</v>
      </c>
      <c r="E11477" s="5" t="s">
        <v>13</v>
      </c>
    </row>
    <row r="11478" spans="1:5" x14ac:dyDescent="0.25">
      <c r="A11478" s="5">
        <f>11470</f>
      </c>
      <c r="B11478" s="5" t="s">
        <v>11480</v>
      </c>
      <c r="C11478" s="5" t="s">
        <v>11</v>
      </c>
      <c r="D11478" s="5" t="s">
        <v>12</v>
      </c>
      <c r="E11478" s="5" t="s">
        <v>13</v>
      </c>
    </row>
    <row r="11479" spans="1:5" x14ac:dyDescent="0.25">
      <c r="A11479" s="5">
        <f>11471</f>
      </c>
      <c r="B11479" s="5" t="s">
        <v>11481</v>
      </c>
      <c r="C11479" s="5" t="s">
        <v>11</v>
      </c>
      <c r="D11479" s="5" t="s">
        <v>12</v>
      </c>
      <c r="E11479" s="5" t="s">
        <v>13</v>
      </c>
    </row>
    <row r="11480" spans="1:5" x14ac:dyDescent="0.25">
      <c r="A11480" s="5">
        <f>11472</f>
      </c>
      <c r="B11480" s="5" t="s">
        <v>11482</v>
      </c>
      <c r="C11480" s="5" t="s">
        <v>11</v>
      </c>
      <c r="D11480" s="5" t="s">
        <v>12</v>
      </c>
      <c r="E11480" s="5" t="s">
        <v>13</v>
      </c>
    </row>
    <row r="11481" spans="1:5" x14ac:dyDescent="0.25">
      <c r="A11481" s="5">
        <f>11473</f>
      </c>
      <c r="B11481" s="5" t="s">
        <v>11483</v>
      </c>
      <c r="C11481" s="5" t="s">
        <v>11</v>
      </c>
      <c r="D11481" s="5" t="s">
        <v>12</v>
      </c>
      <c r="E11481" s="5" t="s">
        <v>13</v>
      </c>
    </row>
    <row r="11482" spans="1:5" x14ac:dyDescent="0.25">
      <c r="A11482" s="5">
        <f>11474</f>
      </c>
      <c r="B11482" s="5" t="s">
        <v>11484</v>
      </c>
      <c r="C11482" s="5" t="s">
        <v>11</v>
      </c>
      <c r="D11482" s="5" t="s">
        <v>12</v>
      </c>
      <c r="E11482" s="5" t="s">
        <v>13</v>
      </c>
    </row>
    <row r="11483" spans="1:5" x14ac:dyDescent="0.25">
      <c r="A11483" s="5">
        <f>11475</f>
      </c>
      <c r="B11483" s="5" t="s">
        <v>11485</v>
      </c>
      <c r="C11483" s="5" t="s">
        <v>11</v>
      </c>
      <c r="D11483" s="5" t="s">
        <v>12</v>
      </c>
      <c r="E11483" s="5" t="s">
        <v>13</v>
      </c>
    </row>
    <row r="11484" spans="1:5" x14ac:dyDescent="0.25">
      <c r="A11484" s="5">
        <f>11476</f>
      </c>
      <c r="B11484" s="5" t="s">
        <v>11486</v>
      </c>
      <c r="C11484" s="5" t="s">
        <v>11</v>
      </c>
      <c r="D11484" s="5" t="s">
        <v>12</v>
      </c>
      <c r="E11484" s="5" t="s">
        <v>13</v>
      </c>
    </row>
    <row r="11485" spans="1:5" x14ac:dyDescent="0.25">
      <c r="A11485" s="5">
        <f>11477</f>
      </c>
      <c r="B11485" s="5" t="s">
        <v>11487</v>
      </c>
      <c r="C11485" s="5" t="s">
        <v>11</v>
      </c>
      <c r="D11485" s="5" t="s">
        <v>12</v>
      </c>
      <c r="E11485" s="5" t="s">
        <v>13</v>
      </c>
    </row>
    <row r="11486" spans="1:5" x14ac:dyDescent="0.25">
      <c r="A11486" s="5">
        <f>11478</f>
      </c>
      <c r="B11486" s="5" t="s">
        <v>11488</v>
      </c>
      <c r="C11486" s="5" t="s">
        <v>11</v>
      </c>
      <c r="D11486" s="5" t="s">
        <v>12</v>
      </c>
      <c r="E11486" s="5" t="s">
        <v>13</v>
      </c>
    </row>
    <row r="11487" spans="1:5" x14ac:dyDescent="0.25">
      <c r="A11487" s="5">
        <f>11479</f>
      </c>
      <c r="B11487" s="5" t="s">
        <v>11489</v>
      </c>
      <c r="C11487" s="5" t="s">
        <v>11</v>
      </c>
      <c r="D11487" s="5" t="s">
        <v>12</v>
      </c>
      <c r="E11487" s="5" t="s">
        <v>13</v>
      </c>
    </row>
    <row r="11488" spans="1:5" x14ac:dyDescent="0.25">
      <c r="A11488" s="5">
        <f>11480</f>
      </c>
      <c r="B11488" s="5" t="s">
        <v>11490</v>
      </c>
      <c r="C11488" s="5" t="s">
        <v>11</v>
      </c>
      <c r="D11488" s="5" t="s">
        <v>12</v>
      </c>
      <c r="E11488" s="5" t="s">
        <v>13</v>
      </c>
    </row>
    <row r="11489" spans="1:5" x14ac:dyDescent="0.25">
      <c r="A11489" s="5">
        <f>11481</f>
      </c>
      <c r="B11489" s="5" t="s">
        <v>11491</v>
      </c>
      <c r="C11489" s="5" t="s">
        <v>11</v>
      </c>
      <c r="D11489" s="5" t="s">
        <v>12</v>
      </c>
      <c r="E11489" s="5" t="s">
        <v>13</v>
      </c>
    </row>
    <row r="11490" spans="1:5" x14ac:dyDescent="0.25">
      <c r="A11490" s="5">
        <f>11482</f>
      </c>
      <c r="B11490" s="5" t="s">
        <v>11492</v>
      </c>
      <c r="C11490" s="5" t="s">
        <v>11</v>
      </c>
      <c r="D11490" s="5" t="s">
        <v>12</v>
      </c>
      <c r="E11490" s="5" t="s">
        <v>13</v>
      </c>
    </row>
    <row r="11491" spans="1:5" x14ac:dyDescent="0.25">
      <c r="A11491" s="5">
        <f>11483</f>
      </c>
      <c r="B11491" s="5" t="s">
        <v>11493</v>
      </c>
      <c r="C11491" s="5" t="s">
        <v>11</v>
      </c>
      <c r="D11491" s="5" t="s">
        <v>12</v>
      </c>
      <c r="E11491" s="5" t="s">
        <v>13</v>
      </c>
    </row>
    <row r="11492" spans="1:5" x14ac:dyDescent="0.25">
      <c r="A11492" s="5">
        <f>11484</f>
      </c>
      <c r="B11492" s="5" t="s">
        <v>11494</v>
      </c>
      <c r="C11492" s="5" t="s">
        <v>11</v>
      </c>
      <c r="D11492" s="5" t="s">
        <v>12</v>
      </c>
      <c r="E11492" s="5" t="s">
        <v>13</v>
      </c>
    </row>
    <row r="11493" spans="1:5" x14ac:dyDescent="0.25">
      <c r="A11493" s="5">
        <f>11485</f>
      </c>
      <c r="B11493" s="5" t="s">
        <v>11495</v>
      </c>
      <c r="C11493" s="5" t="s">
        <v>11</v>
      </c>
      <c r="D11493" s="5" t="s">
        <v>12</v>
      </c>
      <c r="E11493" s="5" t="s">
        <v>13</v>
      </c>
    </row>
    <row r="11494" spans="1:5" x14ac:dyDescent="0.25">
      <c r="A11494" s="5">
        <f>11486</f>
      </c>
      <c r="B11494" s="5" t="s">
        <v>11496</v>
      </c>
      <c r="C11494" s="5" t="s">
        <v>11</v>
      </c>
      <c r="D11494" s="5" t="s">
        <v>12</v>
      </c>
      <c r="E11494" s="5" t="s">
        <v>13</v>
      </c>
    </row>
    <row r="11495" spans="1:5" x14ac:dyDescent="0.25">
      <c r="A11495" s="5">
        <f>11487</f>
      </c>
      <c r="B11495" s="5" t="s">
        <v>11497</v>
      </c>
      <c r="C11495" s="5" t="s">
        <v>11</v>
      </c>
      <c r="D11495" s="5" t="s">
        <v>12</v>
      </c>
      <c r="E11495" s="5" t="s">
        <v>13</v>
      </c>
    </row>
    <row r="11496" spans="1:5" x14ac:dyDescent="0.25">
      <c r="A11496" s="5">
        <f>11488</f>
      </c>
      <c r="B11496" s="5" t="s">
        <v>11498</v>
      </c>
      <c r="C11496" s="5" t="s">
        <v>11</v>
      </c>
      <c r="D11496" s="5" t="s">
        <v>12</v>
      </c>
      <c r="E11496" s="5" t="s">
        <v>13</v>
      </c>
    </row>
    <row r="11497" spans="1:5" x14ac:dyDescent="0.25">
      <c r="A11497" s="5">
        <f>11489</f>
      </c>
      <c r="B11497" s="5" t="s">
        <v>11499</v>
      </c>
      <c r="C11497" s="5" t="s">
        <v>11</v>
      </c>
      <c r="D11497" s="5" t="s">
        <v>12</v>
      </c>
      <c r="E11497" s="5" t="s">
        <v>13</v>
      </c>
    </row>
    <row r="11498" spans="1:5" x14ac:dyDescent="0.25">
      <c r="A11498" s="5">
        <f>11490</f>
      </c>
      <c r="B11498" s="5" t="s">
        <v>11500</v>
      </c>
      <c r="C11498" s="5" t="s">
        <v>11</v>
      </c>
      <c r="D11498" s="5" t="s">
        <v>12</v>
      </c>
      <c r="E11498" s="5" t="s">
        <v>13</v>
      </c>
    </row>
    <row r="11499" spans="1:5" x14ac:dyDescent="0.25">
      <c r="A11499" s="5">
        <f>11491</f>
      </c>
      <c r="B11499" s="5" t="s">
        <v>11501</v>
      </c>
      <c r="C11499" s="5" t="s">
        <v>11</v>
      </c>
      <c r="D11499" s="5" t="s">
        <v>12</v>
      </c>
      <c r="E11499" s="5" t="s">
        <v>13</v>
      </c>
    </row>
    <row r="11500" spans="1:5" x14ac:dyDescent="0.25">
      <c r="A11500" s="5">
        <f>11492</f>
      </c>
      <c r="B11500" s="5" t="s">
        <v>11502</v>
      </c>
      <c r="C11500" s="5" t="s">
        <v>11</v>
      </c>
      <c r="D11500" s="5" t="s">
        <v>12</v>
      </c>
      <c r="E11500" s="5" t="s">
        <v>13</v>
      </c>
    </row>
    <row r="11501" spans="1:5" x14ac:dyDescent="0.25">
      <c r="A11501" s="5">
        <f>11493</f>
      </c>
      <c r="B11501" s="5" t="s">
        <v>11503</v>
      </c>
      <c r="C11501" s="5" t="s">
        <v>11</v>
      </c>
      <c r="D11501" s="5" t="s">
        <v>12</v>
      </c>
      <c r="E11501" s="5" t="s">
        <v>13</v>
      </c>
    </row>
    <row r="11502" spans="1:5" x14ac:dyDescent="0.25">
      <c r="A11502" s="5">
        <f>11494</f>
      </c>
      <c r="B11502" s="5" t="s">
        <v>11504</v>
      </c>
      <c r="C11502" s="5" t="s">
        <v>11</v>
      </c>
      <c r="D11502" s="5" t="s">
        <v>12</v>
      </c>
      <c r="E11502" s="5" t="s">
        <v>13</v>
      </c>
    </row>
    <row r="11503" spans="1:5" x14ac:dyDescent="0.25">
      <c r="A11503" s="5">
        <f>11495</f>
      </c>
      <c r="B11503" s="5" t="s">
        <v>11505</v>
      </c>
      <c r="C11503" s="5" t="s">
        <v>11</v>
      </c>
      <c r="D11503" s="5" t="s">
        <v>12</v>
      </c>
      <c r="E11503" s="5" t="s">
        <v>13</v>
      </c>
    </row>
    <row r="11504" spans="1:5" x14ac:dyDescent="0.25">
      <c r="A11504" s="5">
        <f>11496</f>
      </c>
      <c r="B11504" s="5" t="s">
        <v>11506</v>
      </c>
      <c r="C11504" s="5" t="s">
        <v>11</v>
      </c>
      <c r="D11504" s="5" t="s">
        <v>12</v>
      </c>
      <c r="E11504" s="5" t="s">
        <v>13</v>
      </c>
    </row>
    <row r="11505" spans="1:5" x14ac:dyDescent="0.25">
      <c r="A11505" s="5">
        <f>11497</f>
      </c>
      <c r="B11505" s="5" t="s">
        <v>11507</v>
      </c>
      <c r="C11505" s="5" t="s">
        <v>11</v>
      </c>
      <c r="D11505" s="5" t="s">
        <v>12</v>
      </c>
      <c r="E11505" s="5" t="s">
        <v>13</v>
      </c>
    </row>
    <row r="11506" spans="1:5" x14ac:dyDescent="0.25">
      <c r="A11506" s="5">
        <f>11498</f>
      </c>
      <c r="B11506" s="5" t="s">
        <v>11508</v>
      </c>
      <c r="C11506" s="5" t="s">
        <v>11</v>
      </c>
      <c r="D11506" s="5" t="s">
        <v>12</v>
      </c>
      <c r="E11506" s="5" t="s">
        <v>13</v>
      </c>
    </row>
    <row r="11507" spans="1:5" x14ac:dyDescent="0.25">
      <c r="A11507" s="5">
        <f>11499</f>
      </c>
      <c r="B11507" s="5" t="s">
        <v>11509</v>
      </c>
      <c r="C11507" s="5" t="s">
        <v>11</v>
      </c>
      <c r="D11507" s="5" t="s">
        <v>12</v>
      </c>
      <c r="E11507" s="5" t="s">
        <v>13</v>
      </c>
    </row>
    <row r="11508" spans="1:5" x14ac:dyDescent="0.25">
      <c r="A11508" s="5">
        <f>11500</f>
      </c>
      <c r="B11508" s="5" t="s">
        <v>11510</v>
      </c>
      <c r="C11508" s="5" t="s">
        <v>11</v>
      </c>
      <c r="D11508" s="5" t="s">
        <v>12</v>
      </c>
      <c r="E11508" s="5" t="s">
        <v>13</v>
      </c>
    </row>
    <row r="11509" spans="1:5" x14ac:dyDescent="0.25">
      <c r="A11509" s="5">
        <f>11501</f>
      </c>
      <c r="B11509" s="5" t="s">
        <v>11511</v>
      </c>
      <c r="C11509" s="5" t="s">
        <v>11</v>
      </c>
      <c r="D11509" s="5" t="s">
        <v>12</v>
      </c>
      <c r="E11509" s="5" t="s">
        <v>13</v>
      </c>
    </row>
    <row r="11510" spans="1:5" x14ac:dyDescent="0.25">
      <c r="A11510" s="5">
        <f>11502</f>
      </c>
      <c r="B11510" s="5" t="s">
        <v>11512</v>
      </c>
      <c r="C11510" s="5" t="s">
        <v>11</v>
      </c>
      <c r="D11510" s="5" t="s">
        <v>12</v>
      </c>
      <c r="E11510" s="5" t="s">
        <v>13</v>
      </c>
    </row>
    <row r="11511" spans="1:5" x14ac:dyDescent="0.25">
      <c r="A11511" s="5">
        <f>11503</f>
      </c>
      <c r="B11511" s="5" t="s">
        <v>11513</v>
      </c>
      <c r="C11511" s="5" t="s">
        <v>11</v>
      </c>
      <c r="D11511" s="5" t="s">
        <v>12</v>
      </c>
      <c r="E11511" s="5" t="s">
        <v>13</v>
      </c>
    </row>
    <row r="11512" spans="1:5" x14ac:dyDescent="0.25">
      <c r="A11512" s="5">
        <f>11504</f>
      </c>
      <c r="B11512" s="5" t="s">
        <v>11514</v>
      </c>
      <c r="C11512" s="5" t="s">
        <v>11</v>
      </c>
      <c r="D11512" s="5" t="s">
        <v>12</v>
      </c>
      <c r="E11512" s="5" t="s">
        <v>13</v>
      </c>
    </row>
    <row r="11513" spans="1:5" x14ac:dyDescent="0.25">
      <c r="A11513" s="5">
        <f>11505</f>
      </c>
      <c r="B11513" s="5" t="s">
        <v>11515</v>
      </c>
      <c r="C11513" s="5" t="s">
        <v>11</v>
      </c>
      <c r="D11513" s="5" t="s">
        <v>12</v>
      </c>
      <c r="E11513" s="5" t="s">
        <v>13</v>
      </c>
    </row>
    <row r="11514" spans="1:5" x14ac:dyDescent="0.25">
      <c r="A11514" s="5">
        <f>11506</f>
      </c>
      <c r="B11514" s="5" t="s">
        <v>11516</v>
      </c>
      <c r="C11514" s="5" t="s">
        <v>11</v>
      </c>
      <c r="D11514" s="5" t="s">
        <v>12</v>
      </c>
      <c r="E11514" s="5" t="s">
        <v>13</v>
      </c>
    </row>
    <row r="11515" spans="1:5" x14ac:dyDescent="0.25">
      <c r="A11515" s="5">
        <f>11507</f>
      </c>
      <c r="B11515" s="5" t="s">
        <v>11517</v>
      </c>
      <c r="C11515" s="5" t="s">
        <v>11</v>
      </c>
      <c r="D11515" s="5" t="s">
        <v>12</v>
      </c>
      <c r="E11515" s="5" t="s">
        <v>13</v>
      </c>
    </row>
    <row r="11516" spans="1:5" x14ac:dyDescent="0.25">
      <c r="A11516" s="5">
        <f>11508</f>
      </c>
      <c r="B11516" s="5" t="s">
        <v>11518</v>
      </c>
      <c r="C11516" s="5" t="s">
        <v>11</v>
      </c>
      <c r="D11516" s="5" t="s">
        <v>12</v>
      </c>
      <c r="E11516" s="5" t="s">
        <v>13</v>
      </c>
    </row>
    <row r="11517" spans="1:5" x14ac:dyDescent="0.25">
      <c r="A11517" s="5">
        <f>11509</f>
      </c>
      <c r="B11517" s="5" t="s">
        <v>11519</v>
      </c>
      <c r="C11517" s="5" t="s">
        <v>11</v>
      </c>
      <c r="D11517" s="5" t="s">
        <v>12</v>
      </c>
      <c r="E11517" s="5" t="s">
        <v>13</v>
      </c>
    </row>
    <row r="11518" spans="1:5" x14ac:dyDescent="0.25">
      <c r="A11518" s="5">
        <f>11510</f>
      </c>
      <c r="B11518" s="5" t="s">
        <v>11520</v>
      </c>
      <c r="C11518" s="5" t="s">
        <v>11</v>
      </c>
      <c r="D11518" s="5" t="s">
        <v>12</v>
      </c>
      <c r="E11518" s="5" t="s">
        <v>13</v>
      </c>
    </row>
    <row r="11519" spans="1:5" x14ac:dyDescent="0.25">
      <c r="A11519" s="5">
        <f>11511</f>
      </c>
      <c r="B11519" s="5" t="s">
        <v>11521</v>
      </c>
      <c r="C11519" s="5" t="s">
        <v>11</v>
      </c>
      <c r="D11519" s="5" t="s">
        <v>12</v>
      </c>
      <c r="E11519" s="5" t="s">
        <v>13</v>
      </c>
    </row>
    <row r="11520" spans="1:5" x14ac:dyDescent="0.25">
      <c r="A11520" s="5">
        <f>11512</f>
      </c>
      <c r="B11520" s="5" t="s">
        <v>11522</v>
      </c>
      <c r="C11520" s="5" t="s">
        <v>11</v>
      </c>
      <c r="D11520" s="5" t="s">
        <v>12</v>
      </c>
      <c r="E11520" s="5" t="s">
        <v>13</v>
      </c>
    </row>
    <row r="11521" spans="1:5" x14ac:dyDescent="0.25">
      <c r="A11521" s="5">
        <f>11513</f>
      </c>
      <c r="B11521" s="5" t="s">
        <v>11523</v>
      </c>
      <c r="C11521" s="5" t="s">
        <v>11</v>
      </c>
      <c r="D11521" s="5" t="s">
        <v>12</v>
      </c>
      <c r="E11521" s="5" t="s">
        <v>13</v>
      </c>
    </row>
    <row r="11522" spans="1:5" x14ac:dyDescent="0.25">
      <c r="A11522" s="5">
        <f>11514</f>
      </c>
      <c r="B11522" s="5" t="s">
        <v>11524</v>
      </c>
      <c r="C11522" s="5" t="s">
        <v>11</v>
      </c>
      <c r="D11522" s="5" t="s">
        <v>12</v>
      </c>
      <c r="E11522" s="5" t="s">
        <v>13</v>
      </c>
    </row>
    <row r="11523" spans="1:5" x14ac:dyDescent="0.25">
      <c r="A11523" s="5">
        <f>11515</f>
      </c>
      <c r="B11523" s="5" t="s">
        <v>11525</v>
      </c>
      <c r="C11523" s="5" t="s">
        <v>11</v>
      </c>
      <c r="D11523" s="5" t="s">
        <v>12</v>
      </c>
      <c r="E11523" s="5" t="s">
        <v>13</v>
      </c>
    </row>
    <row r="11524" spans="1:5" x14ac:dyDescent="0.25">
      <c r="A11524" s="5">
        <f>11516</f>
      </c>
      <c r="B11524" s="5" t="s">
        <v>11526</v>
      </c>
      <c r="C11524" s="5" t="s">
        <v>11</v>
      </c>
      <c r="D11524" s="5" t="s">
        <v>12</v>
      </c>
      <c r="E11524" s="5" t="s">
        <v>13</v>
      </c>
    </row>
    <row r="11525" spans="1:5" x14ac:dyDescent="0.25">
      <c r="A11525" s="5">
        <f>11517</f>
      </c>
      <c r="B11525" s="5" t="s">
        <v>11527</v>
      </c>
      <c r="C11525" s="5" t="s">
        <v>11</v>
      </c>
      <c r="D11525" s="5" t="s">
        <v>12</v>
      </c>
      <c r="E11525" s="5" t="s">
        <v>13</v>
      </c>
    </row>
    <row r="11526" spans="1:5" x14ac:dyDescent="0.25">
      <c r="A11526" s="5">
        <f>11518</f>
      </c>
      <c r="B11526" s="5" t="s">
        <v>11528</v>
      </c>
      <c r="C11526" s="5" t="s">
        <v>11</v>
      </c>
      <c r="D11526" s="5" t="s">
        <v>12</v>
      </c>
      <c r="E11526" s="5" t="s">
        <v>13</v>
      </c>
    </row>
    <row r="11527" spans="1:5" x14ac:dyDescent="0.25">
      <c r="A11527" s="5">
        <f>11519</f>
      </c>
      <c r="B11527" s="5" t="s">
        <v>11529</v>
      </c>
      <c r="C11527" s="5" t="s">
        <v>11</v>
      </c>
      <c r="D11527" s="5" t="s">
        <v>12</v>
      </c>
      <c r="E11527" s="5" t="s">
        <v>13</v>
      </c>
    </row>
    <row r="11528" spans="1:5" x14ac:dyDescent="0.25">
      <c r="A11528" s="5">
        <f>11520</f>
      </c>
      <c r="B11528" s="5" t="s">
        <v>11530</v>
      </c>
      <c r="C11528" s="5" t="s">
        <v>11</v>
      </c>
      <c r="D11528" s="5" t="s">
        <v>12</v>
      </c>
      <c r="E11528" s="5" t="s">
        <v>13</v>
      </c>
    </row>
    <row r="11529" spans="1:5" x14ac:dyDescent="0.25">
      <c r="A11529" s="5">
        <f>11521</f>
      </c>
      <c r="B11529" s="5" t="s">
        <v>11531</v>
      </c>
      <c r="C11529" s="5" t="s">
        <v>11</v>
      </c>
      <c r="D11529" s="5" t="s">
        <v>12</v>
      </c>
      <c r="E11529" s="5" t="s">
        <v>13</v>
      </c>
    </row>
    <row r="11530" spans="1:5" x14ac:dyDescent="0.25">
      <c r="A11530" s="5">
        <f>11522</f>
      </c>
      <c r="B11530" s="5" t="s">
        <v>11532</v>
      </c>
      <c r="C11530" s="5" t="s">
        <v>11</v>
      </c>
      <c r="D11530" s="5" t="s">
        <v>12</v>
      </c>
      <c r="E11530" s="5" t="s">
        <v>13</v>
      </c>
    </row>
    <row r="11531" spans="1:5" x14ac:dyDescent="0.25">
      <c r="A11531" s="5">
        <f>11523</f>
      </c>
      <c r="B11531" s="5" t="s">
        <v>11533</v>
      </c>
      <c r="C11531" s="5" t="s">
        <v>11</v>
      </c>
      <c r="D11531" s="5" t="s">
        <v>12</v>
      </c>
      <c r="E11531" s="5" t="s">
        <v>13</v>
      </c>
    </row>
    <row r="11532" spans="1:5" x14ac:dyDescent="0.25">
      <c r="A11532" s="5">
        <f>11524</f>
      </c>
      <c r="B11532" s="5" t="s">
        <v>11534</v>
      </c>
      <c r="C11532" s="5" t="s">
        <v>11</v>
      </c>
      <c r="D11532" s="5" t="s">
        <v>12</v>
      </c>
      <c r="E11532" s="5" t="s">
        <v>13</v>
      </c>
    </row>
    <row r="11533" spans="1:5" x14ac:dyDescent="0.25">
      <c r="A11533" s="5">
        <f>11525</f>
      </c>
      <c r="B11533" s="5" t="s">
        <v>11535</v>
      </c>
      <c r="C11533" s="5" t="s">
        <v>11</v>
      </c>
      <c r="D11533" s="5" t="s">
        <v>12</v>
      </c>
      <c r="E11533" s="5" t="s">
        <v>13</v>
      </c>
    </row>
    <row r="11534" spans="1:5" x14ac:dyDescent="0.25">
      <c r="A11534" s="5">
        <f>11526</f>
      </c>
      <c r="B11534" s="5" t="s">
        <v>11536</v>
      </c>
      <c r="C11534" s="5" t="s">
        <v>11</v>
      </c>
      <c r="D11534" s="5" t="s">
        <v>12</v>
      </c>
      <c r="E11534" s="5" t="s">
        <v>13</v>
      </c>
    </row>
    <row r="11535" spans="1:5" x14ac:dyDescent="0.25">
      <c r="A11535" s="5">
        <f>11527</f>
      </c>
      <c r="B11535" s="5" t="s">
        <v>11537</v>
      </c>
      <c r="C11535" s="5" t="s">
        <v>11</v>
      </c>
      <c r="D11535" s="5" t="s">
        <v>12</v>
      </c>
      <c r="E11535" s="5" t="s">
        <v>13</v>
      </c>
    </row>
    <row r="11536" spans="1:5" x14ac:dyDescent="0.25">
      <c r="A11536" s="5">
        <f>11528</f>
      </c>
      <c r="B11536" s="5" t="s">
        <v>11538</v>
      </c>
      <c r="C11536" s="5" t="s">
        <v>11</v>
      </c>
      <c r="D11536" s="5" t="s">
        <v>12</v>
      </c>
      <c r="E11536" s="5" t="s">
        <v>13</v>
      </c>
    </row>
    <row r="11537" spans="1:5" x14ac:dyDescent="0.25">
      <c r="A11537" s="5">
        <f>11529</f>
      </c>
      <c r="B11537" s="5" t="s">
        <v>11539</v>
      </c>
      <c r="C11537" s="5" t="s">
        <v>11</v>
      </c>
      <c r="D11537" s="5" t="s">
        <v>12</v>
      </c>
      <c r="E11537" s="5" t="s">
        <v>13</v>
      </c>
    </row>
    <row r="11538" spans="1:5" x14ac:dyDescent="0.25">
      <c r="A11538" s="5">
        <f>11530</f>
      </c>
      <c r="B11538" s="5" t="s">
        <v>11540</v>
      </c>
      <c r="C11538" s="5" t="s">
        <v>11</v>
      </c>
      <c r="D11538" s="5" t="s">
        <v>12</v>
      </c>
      <c r="E11538" s="5" t="s">
        <v>13</v>
      </c>
    </row>
    <row r="11539" spans="1:5" x14ac:dyDescent="0.25">
      <c r="A11539" s="5">
        <f>11531</f>
      </c>
      <c r="B11539" s="5" t="s">
        <v>11541</v>
      </c>
      <c r="C11539" s="5" t="s">
        <v>11</v>
      </c>
      <c r="D11539" s="5" t="s">
        <v>12</v>
      </c>
      <c r="E11539" s="5" t="s">
        <v>13</v>
      </c>
    </row>
    <row r="11540" spans="1:5" x14ac:dyDescent="0.25">
      <c r="A11540" s="5">
        <f>11532</f>
      </c>
      <c r="B11540" s="5" t="s">
        <v>11542</v>
      </c>
      <c r="C11540" s="5" t="s">
        <v>11</v>
      </c>
      <c r="D11540" s="5" t="s">
        <v>12</v>
      </c>
      <c r="E11540" s="5" t="s">
        <v>13</v>
      </c>
    </row>
    <row r="11541" spans="1:5" x14ac:dyDescent="0.25">
      <c r="A11541" s="5">
        <f>11533</f>
      </c>
      <c r="B11541" s="5" t="s">
        <v>11543</v>
      </c>
      <c r="C11541" s="5" t="s">
        <v>11</v>
      </c>
      <c r="D11541" s="5" t="s">
        <v>12</v>
      </c>
      <c r="E11541" s="5" t="s">
        <v>13</v>
      </c>
    </row>
    <row r="11542" spans="1:5" x14ac:dyDescent="0.25">
      <c r="A11542" s="5">
        <f>11534</f>
      </c>
      <c r="B11542" s="5" t="s">
        <v>11544</v>
      </c>
      <c r="C11542" s="5" t="s">
        <v>11</v>
      </c>
      <c r="D11542" s="5" t="s">
        <v>12</v>
      </c>
      <c r="E11542" s="5" t="s">
        <v>13</v>
      </c>
    </row>
    <row r="11543" spans="1:5" x14ac:dyDescent="0.25">
      <c r="A11543" s="5">
        <f>11535</f>
      </c>
      <c r="B11543" s="5" t="s">
        <v>11545</v>
      </c>
      <c r="C11543" s="5" t="s">
        <v>11</v>
      </c>
      <c r="D11543" s="5" t="s">
        <v>12</v>
      </c>
      <c r="E11543" s="5" t="s">
        <v>13</v>
      </c>
    </row>
    <row r="11544" spans="1:5" x14ac:dyDescent="0.25">
      <c r="A11544" s="5">
        <f>11536</f>
      </c>
      <c r="B11544" s="5" t="s">
        <v>11546</v>
      </c>
      <c r="C11544" s="5" t="s">
        <v>11</v>
      </c>
      <c r="D11544" s="5" t="s">
        <v>12</v>
      </c>
      <c r="E11544" s="5" t="s">
        <v>13</v>
      </c>
    </row>
    <row r="11545" spans="1:5" x14ac:dyDescent="0.25">
      <c r="A11545" s="5">
        <f>11537</f>
      </c>
      <c r="B11545" s="5" t="s">
        <v>11547</v>
      </c>
      <c r="C11545" s="5" t="s">
        <v>11</v>
      </c>
      <c r="D11545" s="5" t="s">
        <v>12</v>
      </c>
      <c r="E11545" s="5" t="s">
        <v>13</v>
      </c>
    </row>
    <row r="11546" spans="1:5" x14ac:dyDescent="0.25">
      <c r="A11546" s="5">
        <f>11538</f>
      </c>
      <c r="B11546" s="5" t="s">
        <v>11548</v>
      </c>
      <c r="C11546" s="5" t="s">
        <v>11</v>
      </c>
      <c r="D11546" s="5" t="s">
        <v>12</v>
      </c>
      <c r="E11546" s="5" t="s">
        <v>13</v>
      </c>
    </row>
    <row r="11547" spans="1:5" x14ac:dyDescent="0.25">
      <c r="A11547" s="5">
        <f>11539</f>
      </c>
      <c r="B11547" s="5" t="s">
        <v>11549</v>
      </c>
      <c r="C11547" s="5" t="s">
        <v>11</v>
      </c>
      <c r="D11547" s="5" t="s">
        <v>12</v>
      </c>
      <c r="E11547" s="5" t="s">
        <v>13</v>
      </c>
    </row>
    <row r="11548" spans="1:5" x14ac:dyDescent="0.25">
      <c r="A11548" s="5">
        <f>11540</f>
      </c>
      <c r="B11548" s="5" t="s">
        <v>11550</v>
      </c>
      <c r="C11548" s="5" t="s">
        <v>11</v>
      </c>
      <c r="D11548" s="5" t="s">
        <v>12</v>
      </c>
      <c r="E11548" s="5" t="s">
        <v>13</v>
      </c>
    </row>
    <row r="11549" spans="1:5" x14ac:dyDescent="0.25">
      <c r="A11549" s="5">
        <f>11541</f>
      </c>
      <c r="B11549" s="5" t="s">
        <v>11551</v>
      </c>
      <c r="C11549" s="5" t="s">
        <v>11</v>
      </c>
      <c r="D11549" s="5" t="s">
        <v>12</v>
      </c>
      <c r="E11549" s="5" t="s">
        <v>13</v>
      </c>
    </row>
    <row r="11550" spans="1:5" x14ac:dyDescent="0.25">
      <c r="A11550" s="5">
        <f>11542</f>
      </c>
      <c r="B11550" s="5" t="s">
        <v>11552</v>
      </c>
      <c r="C11550" s="5" t="s">
        <v>11</v>
      </c>
      <c r="D11550" s="5" t="s">
        <v>12</v>
      </c>
      <c r="E11550" s="5" t="s">
        <v>13</v>
      </c>
    </row>
    <row r="11551" spans="1:5" x14ac:dyDescent="0.25">
      <c r="A11551" s="5">
        <f>11543</f>
      </c>
      <c r="B11551" s="5" t="s">
        <v>11553</v>
      </c>
      <c r="C11551" s="5" t="s">
        <v>11</v>
      </c>
      <c r="D11551" s="5" t="s">
        <v>12</v>
      </c>
      <c r="E11551" s="5" t="s">
        <v>13</v>
      </c>
    </row>
    <row r="11552" spans="1:5" x14ac:dyDescent="0.25">
      <c r="A11552" s="5">
        <f>11544</f>
      </c>
      <c r="B11552" s="5" t="s">
        <v>11554</v>
      </c>
      <c r="C11552" s="5" t="s">
        <v>11</v>
      </c>
      <c r="D11552" s="5" t="s">
        <v>12</v>
      </c>
      <c r="E11552" s="5" t="s">
        <v>13</v>
      </c>
    </row>
    <row r="11553" spans="1:5" x14ac:dyDescent="0.25">
      <c r="A11553" s="5">
        <f>11545</f>
      </c>
      <c r="B11553" s="5" t="s">
        <v>11555</v>
      </c>
      <c r="C11553" s="5" t="s">
        <v>11</v>
      </c>
      <c r="D11553" s="5" t="s">
        <v>12</v>
      </c>
      <c r="E11553" s="5" t="s">
        <v>13</v>
      </c>
    </row>
    <row r="11554" spans="1:5" x14ac:dyDescent="0.25">
      <c r="A11554" s="5">
        <f>11546</f>
      </c>
      <c r="B11554" s="5" t="s">
        <v>11556</v>
      </c>
      <c r="C11554" s="5" t="s">
        <v>11</v>
      </c>
      <c r="D11554" s="5" t="s">
        <v>12</v>
      </c>
      <c r="E11554" s="5" t="s">
        <v>13</v>
      </c>
    </row>
    <row r="11555" spans="1:5" x14ac:dyDescent="0.25">
      <c r="A11555" s="5">
        <f>11547</f>
      </c>
      <c r="B11555" s="5" t="s">
        <v>11557</v>
      </c>
      <c r="C11555" s="5" t="s">
        <v>11</v>
      </c>
      <c r="D11555" s="5" t="s">
        <v>12</v>
      </c>
      <c r="E11555" s="5" t="s">
        <v>13</v>
      </c>
    </row>
    <row r="11556" spans="1:5" x14ac:dyDescent="0.25">
      <c r="A11556" s="5">
        <f>11548</f>
      </c>
      <c r="B11556" s="5" t="s">
        <v>11558</v>
      </c>
      <c r="C11556" s="5" t="s">
        <v>11</v>
      </c>
      <c r="D11556" s="5" t="s">
        <v>12</v>
      </c>
      <c r="E11556" s="5" t="s">
        <v>13</v>
      </c>
    </row>
    <row r="11557" spans="1:5" x14ac:dyDescent="0.25">
      <c r="A11557" s="5">
        <f>11549</f>
      </c>
      <c r="B11557" s="5" t="s">
        <v>11559</v>
      </c>
      <c r="C11557" s="5" t="s">
        <v>11</v>
      </c>
      <c r="D11557" s="5" t="s">
        <v>12</v>
      </c>
      <c r="E11557" s="5" t="s">
        <v>13</v>
      </c>
    </row>
    <row r="11558" spans="1:5" x14ac:dyDescent="0.25">
      <c r="A11558" s="5">
        <f>11550</f>
      </c>
      <c r="B11558" s="5" t="s">
        <v>11560</v>
      </c>
      <c r="C11558" s="5" t="s">
        <v>11</v>
      </c>
      <c r="D11558" s="5" t="s">
        <v>12</v>
      </c>
      <c r="E11558" s="5" t="s">
        <v>13</v>
      </c>
    </row>
    <row r="11559" spans="1:5" x14ac:dyDescent="0.25">
      <c r="A11559" s="5">
        <f>11551</f>
      </c>
      <c r="B11559" s="5" t="s">
        <v>11561</v>
      </c>
      <c r="C11559" s="5" t="s">
        <v>11</v>
      </c>
      <c r="D11559" s="5" t="s">
        <v>12</v>
      </c>
      <c r="E11559" s="5" t="s">
        <v>13</v>
      </c>
    </row>
    <row r="11560" spans="1:5" x14ac:dyDescent="0.25">
      <c r="A11560" s="5">
        <f>11552</f>
      </c>
      <c r="B11560" s="5" t="s">
        <v>11562</v>
      </c>
      <c r="C11560" s="5" t="s">
        <v>11</v>
      </c>
      <c r="D11560" s="5" t="s">
        <v>12</v>
      </c>
      <c r="E11560" s="5" t="s">
        <v>13</v>
      </c>
    </row>
    <row r="11561" spans="1:5" x14ac:dyDescent="0.25">
      <c r="A11561" s="5">
        <f>11553</f>
      </c>
      <c r="B11561" s="5" t="s">
        <v>11563</v>
      </c>
      <c r="C11561" s="5" t="s">
        <v>11</v>
      </c>
      <c r="D11561" s="5" t="s">
        <v>12</v>
      </c>
      <c r="E11561" s="5" t="s">
        <v>13</v>
      </c>
    </row>
    <row r="11562" spans="1:5" x14ac:dyDescent="0.25">
      <c r="A11562" s="5">
        <f>11554</f>
      </c>
      <c r="B11562" s="5" t="s">
        <v>11564</v>
      </c>
      <c r="C11562" s="5" t="s">
        <v>11</v>
      </c>
      <c r="D11562" s="5" t="s">
        <v>12</v>
      </c>
      <c r="E11562" s="5" t="s">
        <v>13</v>
      </c>
    </row>
    <row r="11563" spans="1:5" x14ac:dyDescent="0.25">
      <c r="A11563" s="5">
        <f>11555</f>
      </c>
      <c r="B11563" s="5" t="s">
        <v>11565</v>
      </c>
      <c r="C11563" s="5" t="s">
        <v>11</v>
      </c>
      <c r="D11563" s="5" t="s">
        <v>12</v>
      </c>
      <c r="E11563" s="5" t="s">
        <v>13</v>
      </c>
    </row>
    <row r="11564" spans="1:5" x14ac:dyDescent="0.25">
      <c r="A11564" s="5">
        <f>11556</f>
      </c>
      <c r="B11564" s="5" t="s">
        <v>11566</v>
      </c>
      <c r="C11564" s="5" t="s">
        <v>11</v>
      </c>
      <c r="D11564" s="5" t="s">
        <v>12</v>
      </c>
      <c r="E11564" s="5" t="s">
        <v>13</v>
      </c>
    </row>
    <row r="11565" spans="1:5" x14ac:dyDescent="0.25">
      <c r="A11565" s="5">
        <f>11557</f>
      </c>
      <c r="B11565" s="5" t="s">
        <v>11567</v>
      </c>
      <c r="C11565" s="5" t="s">
        <v>11</v>
      </c>
      <c r="D11565" s="5" t="s">
        <v>12</v>
      </c>
      <c r="E11565" s="5" t="s">
        <v>13</v>
      </c>
    </row>
    <row r="11566" spans="1:5" x14ac:dyDescent="0.25">
      <c r="A11566" s="5">
        <f>11558</f>
      </c>
      <c r="B11566" s="5" t="s">
        <v>11568</v>
      </c>
      <c r="C11566" s="5" t="s">
        <v>11</v>
      </c>
      <c r="D11566" s="5" t="s">
        <v>12</v>
      </c>
      <c r="E11566" s="5" t="s">
        <v>13</v>
      </c>
    </row>
    <row r="11567" spans="1:5" x14ac:dyDescent="0.25">
      <c r="A11567" s="5">
        <f>11559</f>
      </c>
      <c r="B11567" s="5" t="s">
        <v>11569</v>
      </c>
      <c r="C11567" s="5" t="s">
        <v>11</v>
      </c>
      <c r="D11567" s="5" t="s">
        <v>12</v>
      </c>
      <c r="E11567" s="5" t="s">
        <v>13</v>
      </c>
    </row>
    <row r="11568" spans="1:5" x14ac:dyDescent="0.25">
      <c r="A11568" s="5">
        <f>11560</f>
      </c>
      <c r="B11568" s="5" t="s">
        <v>11570</v>
      </c>
      <c r="C11568" s="5" t="s">
        <v>11</v>
      </c>
      <c r="D11568" s="5" t="s">
        <v>12</v>
      </c>
      <c r="E11568" s="5" t="s">
        <v>13</v>
      </c>
    </row>
    <row r="11569" spans="1:5" x14ac:dyDescent="0.25">
      <c r="A11569" s="5">
        <f>11561</f>
      </c>
      <c r="B11569" s="5" t="s">
        <v>11571</v>
      </c>
      <c r="C11569" s="5" t="s">
        <v>11</v>
      </c>
      <c r="D11569" s="5" t="s">
        <v>12</v>
      </c>
      <c r="E11569" s="5" t="s">
        <v>13</v>
      </c>
    </row>
    <row r="11570" spans="1:5" x14ac:dyDescent="0.25">
      <c r="A11570" s="5">
        <f>11562</f>
      </c>
      <c r="B11570" s="5" t="s">
        <v>11572</v>
      </c>
      <c r="C11570" s="5" t="s">
        <v>11</v>
      </c>
      <c r="D11570" s="5" t="s">
        <v>12</v>
      </c>
      <c r="E11570" s="5" t="s">
        <v>13</v>
      </c>
    </row>
    <row r="11571" spans="1:5" x14ac:dyDescent="0.25">
      <c r="A11571" s="5">
        <f>11563</f>
      </c>
      <c r="B11571" s="5" t="s">
        <v>11573</v>
      </c>
      <c r="C11571" s="5" t="s">
        <v>11</v>
      </c>
      <c r="D11571" s="5" t="s">
        <v>12</v>
      </c>
      <c r="E11571" s="5" t="s">
        <v>13</v>
      </c>
    </row>
    <row r="11572" spans="1:5" x14ac:dyDescent="0.25">
      <c r="A11572" s="5">
        <f>11564</f>
      </c>
      <c r="B11572" s="5" t="s">
        <v>11574</v>
      </c>
      <c r="C11572" s="5" t="s">
        <v>11</v>
      </c>
      <c r="D11572" s="5" t="s">
        <v>12</v>
      </c>
      <c r="E11572" s="5" t="s">
        <v>13</v>
      </c>
    </row>
    <row r="11573" spans="1:5" x14ac:dyDescent="0.25">
      <c r="A11573" s="5">
        <f>11565</f>
      </c>
      <c r="B11573" s="5" t="s">
        <v>11575</v>
      </c>
      <c r="C11573" s="5" t="s">
        <v>11</v>
      </c>
      <c r="D11573" s="5" t="s">
        <v>12</v>
      </c>
      <c r="E11573" s="5" t="s">
        <v>13</v>
      </c>
    </row>
    <row r="11574" spans="1:5" x14ac:dyDescent="0.25">
      <c r="A11574" s="5">
        <f>11566</f>
      </c>
      <c r="B11574" s="5" t="s">
        <v>11576</v>
      </c>
      <c r="C11574" s="5" t="s">
        <v>11</v>
      </c>
      <c r="D11574" s="5" t="s">
        <v>12</v>
      </c>
      <c r="E11574" s="5" t="s">
        <v>13</v>
      </c>
    </row>
    <row r="11575" spans="1:5" x14ac:dyDescent="0.25">
      <c r="A11575" s="5">
        <f>11567</f>
      </c>
      <c r="B11575" s="5" t="s">
        <v>11577</v>
      </c>
      <c r="C11575" s="5" t="s">
        <v>11</v>
      </c>
      <c r="D11575" s="5" t="s">
        <v>12</v>
      </c>
      <c r="E11575" s="5" t="s">
        <v>13</v>
      </c>
    </row>
    <row r="11576" spans="1:5" x14ac:dyDescent="0.25">
      <c r="A11576" s="5">
        <f>11568</f>
      </c>
      <c r="B11576" s="5" t="s">
        <v>11578</v>
      </c>
      <c r="C11576" s="5" t="s">
        <v>11</v>
      </c>
      <c r="D11576" s="5" t="s">
        <v>12</v>
      </c>
      <c r="E11576" s="5" t="s">
        <v>13</v>
      </c>
    </row>
    <row r="11577" spans="1:5" x14ac:dyDescent="0.25">
      <c r="A11577" s="5">
        <f>11569</f>
      </c>
      <c r="B11577" s="5" t="s">
        <v>11579</v>
      </c>
      <c r="C11577" s="5" t="s">
        <v>11</v>
      </c>
      <c r="D11577" s="5" t="s">
        <v>12</v>
      </c>
      <c r="E11577" s="5" t="s">
        <v>13</v>
      </c>
    </row>
    <row r="11578" spans="1:5" x14ac:dyDescent="0.25">
      <c r="A11578" s="5">
        <f>11570</f>
      </c>
      <c r="B11578" s="5" t="s">
        <v>11580</v>
      </c>
      <c r="C11578" s="5" t="s">
        <v>11</v>
      </c>
      <c r="D11578" s="5" t="s">
        <v>12</v>
      </c>
      <c r="E11578" s="5" t="s">
        <v>13</v>
      </c>
    </row>
    <row r="11579" spans="1:5" x14ac:dyDescent="0.25">
      <c r="A11579" s="5">
        <f>11571</f>
      </c>
      <c r="B11579" s="5" t="s">
        <v>11581</v>
      </c>
      <c r="C11579" s="5" t="s">
        <v>11</v>
      </c>
      <c r="D11579" s="5" t="s">
        <v>12</v>
      </c>
      <c r="E11579" s="5" t="s">
        <v>13</v>
      </c>
    </row>
    <row r="11580" spans="1:5" x14ac:dyDescent="0.25">
      <c r="A11580" s="5">
        <f>11572</f>
      </c>
      <c r="B11580" s="5" t="s">
        <v>11582</v>
      </c>
      <c r="C11580" s="5" t="s">
        <v>11</v>
      </c>
      <c r="D11580" s="5" t="s">
        <v>12</v>
      </c>
      <c r="E11580" s="5" t="s">
        <v>13</v>
      </c>
    </row>
    <row r="11581" spans="1:5" x14ac:dyDescent="0.25">
      <c r="A11581" s="5">
        <f>11573</f>
      </c>
      <c r="B11581" s="5" t="s">
        <v>11583</v>
      </c>
      <c r="C11581" s="5" t="s">
        <v>11</v>
      </c>
      <c r="D11581" s="5" t="s">
        <v>12</v>
      </c>
      <c r="E11581" s="5" t="s">
        <v>13</v>
      </c>
    </row>
    <row r="11582" spans="1:5" x14ac:dyDescent="0.25">
      <c r="A11582" s="5">
        <f>11574</f>
      </c>
      <c r="B11582" s="5" t="s">
        <v>11584</v>
      </c>
      <c r="C11582" s="5" t="s">
        <v>11</v>
      </c>
      <c r="D11582" s="5" t="s">
        <v>12</v>
      </c>
      <c r="E11582" s="5" t="s">
        <v>13</v>
      </c>
    </row>
    <row r="11583" spans="1:5" x14ac:dyDescent="0.25">
      <c r="A11583" s="5">
        <f>11575</f>
      </c>
      <c r="B11583" s="5" t="s">
        <v>11585</v>
      </c>
      <c r="C11583" s="5" t="s">
        <v>11</v>
      </c>
      <c r="D11583" s="5" t="s">
        <v>12</v>
      </c>
      <c r="E11583" s="5" t="s">
        <v>13</v>
      </c>
    </row>
    <row r="11584" spans="1:5" x14ac:dyDescent="0.25">
      <c r="A11584" s="5">
        <f>11576</f>
      </c>
      <c r="B11584" s="5" t="s">
        <v>11586</v>
      </c>
      <c r="C11584" s="5" t="s">
        <v>11</v>
      </c>
      <c r="D11584" s="5" t="s">
        <v>12</v>
      </c>
      <c r="E11584" s="5" t="s">
        <v>13</v>
      </c>
    </row>
    <row r="11585" spans="1:5" x14ac:dyDescent="0.25">
      <c r="A11585" s="5">
        <f>11577</f>
      </c>
      <c r="B11585" s="5" t="s">
        <v>11587</v>
      </c>
      <c r="C11585" s="5" t="s">
        <v>11</v>
      </c>
      <c r="D11585" s="5" t="s">
        <v>12</v>
      </c>
      <c r="E11585" s="5" t="s">
        <v>13</v>
      </c>
    </row>
    <row r="11586" spans="1:5" x14ac:dyDescent="0.25">
      <c r="A11586" s="5">
        <f>11578</f>
      </c>
      <c r="B11586" s="5" t="s">
        <v>11588</v>
      </c>
      <c r="C11586" s="5" t="s">
        <v>11</v>
      </c>
      <c r="D11586" s="5" t="s">
        <v>12</v>
      </c>
      <c r="E11586" s="5" t="s">
        <v>13</v>
      </c>
    </row>
    <row r="11587" spans="1:5" x14ac:dyDescent="0.25">
      <c r="A11587" s="5">
        <f>11579</f>
      </c>
      <c r="B11587" s="5" t="s">
        <v>11589</v>
      </c>
      <c r="C11587" s="5" t="s">
        <v>11</v>
      </c>
      <c r="D11587" s="5" t="s">
        <v>12</v>
      </c>
      <c r="E11587" s="5" t="s">
        <v>13</v>
      </c>
    </row>
    <row r="11588" spans="1:5" x14ac:dyDescent="0.25">
      <c r="A11588" s="5">
        <f>11580</f>
      </c>
      <c r="B11588" s="5" t="s">
        <v>11590</v>
      </c>
      <c r="C11588" s="5" t="s">
        <v>11</v>
      </c>
      <c r="D11588" s="5" t="s">
        <v>12</v>
      </c>
      <c r="E11588" s="5" t="s">
        <v>13</v>
      </c>
    </row>
    <row r="11589" spans="1:5" x14ac:dyDescent="0.25">
      <c r="A11589" s="5">
        <f>11581</f>
      </c>
      <c r="B11589" s="5" t="s">
        <v>11591</v>
      </c>
      <c r="C11589" s="5" t="s">
        <v>11</v>
      </c>
      <c r="D11589" s="5" t="s">
        <v>12</v>
      </c>
      <c r="E11589" s="5" t="s">
        <v>13</v>
      </c>
    </row>
    <row r="11590" spans="1:5" x14ac:dyDescent="0.25">
      <c r="A11590" s="5">
        <f>11582</f>
      </c>
      <c r="B11590" s="5" t="s">
        <v>11592</v>
      </c>
      <c r="C11590" s="5" t="s">
        <v>11</v>
      </c>
      <c r="D11590" s="5" t="s">
        <v>12</v>
      </c>
      <c r="E11590" s="5" t="s">
        <v>13</v>
      </c>
    </row>
    <row r="11591" spans="1:5" x14ac:dyDescent="0.25">
      <c r="A11591" s="5">
        <f>11583</f>
      </c>
      <c r="B11591" s="5" t="s">
        <v>11593</v>
      </c>
      <c r="C11591" s="5" t="s">
        <v>11</v>
      </c>
      <c r="D11591" s="5" t="s">
        <v>12</v>
      </c>
      <c r="E11591" s="5" t="s">
        <v>13</v>
      </c>
    </row>
    <row r="11592" spans="1:5" x14ac:dyDescent="0.25">
      <c r="A11592" s="5">
        <f>11584</f>
      </c>
      <c r="B11592" s="5" t="s">
        <v>11594</v>
      </c>
      <c r="C11592" s="5" t="s">
        <v>11</v>
      </c>
      <c r="D11592" s="5" t="s">
        <v>12</v>
      </c>
      <c r="E11592" s="5" t="s">
        <v>13</v>
      </c>
    </row>
    <row r="11593" spans="1:5" x14ac:dyDescent="0.25">
      <c r="A11593" s="5">
        <f>11585</f>
      </c>
      <c r="B11593" s="5" t="s">
        <v>11595</v>
      </c>
      <c r="C11593" s="5" t="s">
        <v>11</v>
      </c>
      <c r="D11593" s="5" t="s">
        <v>12</v>
      </c>
      <c r="E11593" s="5" t="s">
        <v>13</v>
      </c>
    </row>
    <row r="11594" spans="1:5" x14ac:dyDescent="0.25">
      <c r="A11594" s="5">
        <f>11586</f>
      </c>
      <c r="B11594" s="5" t="s">
        <v>11596</v>
      </c>
      <c r="C11594" s="5" t="s">
        <v>11</v>
      </c>
      <c r="D11594" s="5" t="s">
        <v>12</v>
      </c>
      <c r="E11594" s="5" t="s">
        <v>13</v>
      </c>
    </row>
    <row r="11595" spans="1:5" x14ac:dyDescent="0.25">
      <c r="A11595" s="5">
        <f>11587</f>
      </c>
      <c r="B11595" s="5" t="s">
        <v>11597</v>
      </c>
      <c r="C11595" s="5" t="s">
        <v>11</v>
      </c>
      <c r="D11595" s="5" t="s">
        <v>12</v>
      </c>
      <c r="E11595" s="5" t="s">
        <v>13</v>
      </c>
    </row>
    <row r="11596" spans="1:5" x14ac:dyDescent="0.25">
      <c r="A11596" s="5">
        <f>11588</f>
      </c>
      <c r="B11596" s="5" t="s">
        <v>11598</v>
      </c>
      <c r="C11596" s="5" t="s">
        <v>11</v>
      </c>
      <c r="D11596" s="5" t="s">
        <v>12</v>
      </c>
      <c r="E11596" s="5" t="s">
        <v>13</v>
      </c>
    </row>
    <row r="11597" spans="1:5" x14ac:dyDescent="0.25">
      <c r="A11597" s="5">
        <f>11589</f>
      </c>
      <c r="B11597" s="5" t="s">
        <v>11599</v>
      </c>
      <c r="C11597" s="5" t="s">
        <v>11</v>
      </c>
      <c r="D11597" s="5" t="s">
        <v>12</v>
      </c>
      <c r="E11597" s="5" t="s">
        <v>13</v>
      </c>
    </row>
    <row r="11598" spans="1:5" x14ac:dyDescent="0.25">
      <c r="A11598" s="5">
        <f>11590</f>
      </c>
      <c r="B11598" s="5" t="s">
        <v>11600</v>
      </c>
      <c r="C11598" s="5" t="s">
        <v>11</v>
      </c>
      <c r="D11598" s="5" t="s">
        <v>12</v>
      </c>
      <c r="E11598" s="5" t="s">
        <v>13</v>
      </c>
    </row>
    <row r="11599" spans="1:5" x14ac:dyDescent="0.25">
      <c r="A11599" s="5">
        <f>11591</f>
      </c>
      <c r="B11599" s="5" t="s">
        <v>11601</v>
      </c>
      <c r="C11599" s="5" t="s">
        <v>11</v>
      </c>
      <c r="D11599" s="5" t="s">
        <v>12</v>
      </c>
      <c r="E11599" s="5" t="s">
        <v>13</v>
      </c>
    </row>
    <row r="11600" spans="1:5" x14ac:dyDescent="0.25">
      <c r="A11600" s="5">
        <f>11592</f>
      </c>
      <c r="B11600" s="5" t="s">
        <v>11602</v>
      </c>
      <c r="C11600" s="5" t="s">
        <v>11</v>
      </c>
      <c r="D11600" s="5" t="s">
        <v>12</v>
      </c>
      <c r="E11600" s="5" t="s">
        <v>13</v>
      </c>
    </row>
    <row r="11601" spans="1:5" x14ac:dyDescent="0.25">
      <c r="A11601" s="5">
        <f>11593</f>
      </c>
      <c r="B11601" s="5" t="s">
        <v>11603</v>
      </c>
      <c r="C11601" s="5" t="s">
        <v>11</v>
      </c>
      <c r="D11601" s="5" t="s">
        <v>12</v>
      </c>
      <c r="E11601" s="5" t="s">
        <v>13</v>
      </c>
    </row>
    <row r="11602" spans="1:5" x14ac:dyDescent="0.25">
      <c r="A11602" s="5">
        <f>11594</f>
      </c>
      <c r="B11602" s="5" t="s">
        <v>11604</v>
      </c>
      <c r="C11602" s="5" t="s">
        <v>11</v>
      </c>
      <c r="D11602" s="5" t="s">
        <v>12</v>
      </c>
      <c r="E11602" s="5" t="s">
        <v>13</v>
      </c>
    </row>
    <row r="11603" spans="1:5" x14ac:dyDescent="0.25">
      <c r="A11603" s="5">
        <f>11595</f>
      </c>
      <c r="B11603" s="5" t="s">
        <v>11605</v>
      </c>
      <c r="C11603" s="5" t="s">
        <v>11</v>
      </c>
      <c r="D11603" s="5" t="s">
        <v>12</v>
      </c>
      <c r="E11603" s="5" t="s">
        <v>13</v>
      </c>
    </row>
    <row r="11604" spans="1:5" x14ac:dyDescent="0.25">
      <c r="A11604" s="5">
        <f>11596</f>
      </c>
      <c r="B11604" s="5" t="s">
        <v>11606</v>
      </c>
      <c r="C11604" s="5" t="s">
        <v>11</v>
      </c>
      <c r="D11604" s="5" t="s">
        <v>12</v>
      </c>
      <c r="E11604" s="5" t="s">
        <v>13</v>
      </c>
    </row>
    <row r="11605" spans="1:5" x14ac:dyDescent="0.25">
      <c r="A11605" s="5">
        <f>11597</f>
      </c>
      <c r="B11605" s="5" t="s">
        <v>11607</v>
      </c>
      <c r="C11605" s="5" t="s">
        <v>11</v>
      </c>
      <c r="D11605" s="5" t="s">
        <v>12</v>
      </c>
      <c r="E11605" s="5" t="s">
        <v>13</v>
      </c>
    </row>
    <row r="11606" spans="1:5" x14ac:dyDescent="0.25">
      <c r="A11606" s="5">
        <f>11598</f>
      </c>
      <c r="B11606" s="5" t="s">
        <v>11608</v>
      </c>
      <c r="C11606" s="5" t="s">
        <v>11</v>
      </c>
      <c r="D11606" s="5" t="s">
        <v>12</v>
      </c>
      <c r="E11606" s="5" t="s">
        <v>13</v>
      </c>
    </row>
    <row r="11607" spans="1:5" x14ac:dyDescent="0.25">
      <c r="A11607" s="5">
        <f>11599</f>
      </c>
      <c r="B11607" s="5" t="s">
        <v>11609</v>
      </c>
      <c r="C11607" s="5" t="s">
        <v>11</v>
      </c>
      <c r="D11607" s="5" t="s">
        <v>12</v>
      </c>
      <c r="E11607" s="5" t="s">
        <v>13</v>
      </c>
    </row>
    <row r="11608" spans="1:5" x14ac:dyDescent="0.25">
      <c r="A11608" s="5">
        <f>11600</f>
      </c>
      <c r="B11608" s="5" t="s">
        <v>11610</v>
      </c>
      <c r="C11608" s="5" t="s">
        <v>11</v>
      </c>
      <c r="D11608" s="5" t="s">
        <v>12</v>
      </c>
      <c r="E11608" s="5" t="s">
        <v>13</v>
      </c>
    </row>
    <row r="11609" spans="1:5" x14ac:dyDescent="0.25">
      <c r="A11609" s="5">
        <f>11601</f>
      </c>
      <c r="B11609" s="5" t="s">
        <v>11611</v>
      </c>
      <c r="C11609" s="5" t="s">
        <v>11</v>
      </c>
      <c r="D11609" s="5" t="s">
        <v>12</v>
      </c>
      <c r="E11609" s="5" t="s">
        <v>13</v>
      </c>
    </row>
    <row r="11610" spans="1:5" x14ac:dyDescent="0.25">
      <c r="A11610" s="5">
        <f>11602</f>
      </c>
      <c r="B11610" s="5" t="s">
        <v>11612</v>
      </c>
      <c r="C11610" s="5" t="s">
        <v>11</v>
      </c>
      <c r="D11610" s="5" t="s">
        <v>12</v>
      </c>
      <c r="E11610" s="5" t="s">
        <v>13</v>
      </c>
    </row>
    <row r="11611" spans="1:5" x14ac:dyDescent="0.25">
      <c r="A11611" s="5">
        <f>11603</f>
      </c>
      <c r="B11611" s="5" t="s">
        <v>11613</v>
      </c>
      <c r="C11611" s="5" t="s">
        <v>11</v>
      </c>
      <c r="D11611" s="5" t="s">
        <v>12</v>
      </c>
      <c r="E11611" s="5" t="s">
        <v>13</v>
      </c>
    </row>
    <row r="11612" spans="1:5" x14ac:dyDescent="0.25">
      <c r="A11612" s="5">
        <f>11604</f>
      </c>
      <c r="B11612" s="5" t="s">
        <v>11614</v>
      </c>
      <c r="C11612" s="5" t="s">
        <v>11</v>
      </c>
      <c r="D11612" s="5" t="s">
        <v>12</v>
      </c>
      <c r="E11612" s="5" t="s">
        <v>13</v>
      </c>
    </row>
    <row r="11613" spans="1:5" x14ac:dyDescent="0.25">
      <c r="A11613" s="5">
        <f>11605</f>
      </c>
      <c r="B11613" s="5" t="s">
        <v>11615</v>
      </c>
      <c r="C11613" s="5" t="s">
        <v>11</v>
      </c>
      <c r="D11613" s="5" t="s">
        <v>12</v>
      </c>
      <c r="E11613" s="5" t="s">
        <v>13</v>
      </c>
    </row>
    <row r="11614" spans="1:5" x14ac:dyDescent="0.25">
      <c r="A11614" s="5">
        <f>11606</f>
      </c>
      <c r="B11614" s="5" t="s">
        <v>11616</v>
      </c>
      <c r="C11614" s="5" t="s">
        <v>11</v>
      </c>
      <c r="D11614" s="5" t="s">
        <v>12</v>
      </c>
      <c r="E11614" s="5" t="s">
        <v>13</v>
      </c>
    </row>
    <row r="11615" spans="1:5" x14ac:dyDescent="0.25">
      <c r="A11615" s="5">
        <f>11607</f>
      </c>
      <c r="B11615" s="5" t="s">
        <v>11617</v>
      </c>
      <c r="C11615" s="5" t="s">
        <v>11</v>
      </c>
      <c r="D11615" s="5" t="s">
        <v>12</v>
      </c>
      <c r="E11615" s="5" t="s">
        <v>13</v>
      </c>
    </row>
    <row r="11616" spans="1:5" x14ac:dyDescent="0.25">
      <c r="A11616" s="5">
        <f>11608</f>
      </c>
      <c r="B11616" s="5" t="s">
        <v>11618</v>
      </c>
      <c r="C11616" s="5" t="s">
        <v>11</v>
      </c>
      <c r="D11616" s="5" t="s">
        <v>12</v>
      </c>
      <c r="E11616" s="5" t="s">
        <v>13</v>
      </c>
    </row>
    <row r="11617" spans="1:5" x14ac:dyDescent="0.25">
      <c r="A11617" s="5">
        <f>11609</f>
      </c>
      <c r="B11617" s="5" t="s">
        <v>11619</v>
      </c>
      <c r="C11617" s="5" t="s">
        <v>11</v>
      </c>
      <c r="D11617" s="5" t="s">
        <v>12</v>
      </c>
      <c r="E11617" s="5" t="s">
        <v>13</v>
      </c>
    </row>
    <row r="11618" spans="1:5" x14ac:dyDescent="0.25">
      <c r="A11618" s="5">
        <f>11610</f>
      </c>
      <c r="B11618" s="5" t="s">
        <v>11620</v>
      </c>
      <c r="C11618" s="5" t="s">
        <v>11</v>
      </c>
      <c r="D11618" s="5" t="s">
        <v>12</v>
      </c>
      <c r="E11618" s="5" t="s">
        <v>13</v>
      </c>
    </row>
    <row r="11619" spans="1:5" x14ac:dyDescent="0.25">
      <c r="A11619" s="5">
        <f>11611</f>
      </c>
      <c r="B11619" s="5" t="s">
        <v>11621</v>
      </c>
      <c r="C11619" s="5" t="s">
        <v>11</v>
      </c>
      <c r="D11619" s="5" t="s">
        <v>12</v>
      </c>
      <c r="E11619" s="5" t="s">
        <v>13</v>
      </c>
    </row>
    <row r="11620" spans="1:5" x14ac:dyDescent="0.25">
      <c r="A11620" s="5">
        <f>11612</f>
      </c>
      <c r="B11620" s="5" t="s">
        <v>11622</v>
      </c>
      <c r="C11620" s="5" t="s">
        <v>11</v>
      </c>
      <c r="D11620" s="5" t="s">
        <v>12</v>
      </c>
      <c r="E11620" s="5" t="s">
        <v>13</v>
      </c>
    </row>
    <row r="11621" spans="1:5" x14ac:dyDescent="0.25">
      <c r="A11621" s="5">
        <f>11613</f>
      </c>
      <c r="B11621" s="5" t="s">
        <v>11623</v>
      </c>
      <c r="C11621" s="5" t="s">
        <v>11</v>
      </c>
      <c r="D11621" s="5" t="s">
        <v>12</v>
      </c>
      <c r="E11621" s="5" t="s">
        <v>13</v>
      </c>
    </row>
    <row r="11622" spans="1:5" x14ac:dyDescent="0.25">
      <c r="A11622" s="5">
        <f>11614</f>
      </c>
      <c r="B11622" s="5" t="s">
        <v>11624</v>
      </c>
      <c r="C11622" s="5" t="s">
        <v>11</v>
      </c>
      <c r="D11622" s="5" t="s">
        <v>12</v>
      </c>
      <c r="E11622" s="5" t="s">
        <v>13</v>
      </c>
    </row>
    <row r="11623" spans="1:5" x14ac:dyDescent="0.25">
      <c r="A11623" s="5">
        <f>11615</f>
      </c>
      <c r="B11623" s="5" t="s">
        <v>11625</v>
      </c>
      <c r="C11623" s="5" t="s">
        <v>11</v>
      </c>
      <c r="D11623" s="5" t="s">
        <v>12</v>
      </c>
      <c r="E11623" s="5" t="s">
        <v>13</v>
      </c>
    </row>
    <row r="11624" spans="1:5" x14ac:dyDescent="0.25">
      <c r="A11624" s="5">
        <f>11616</f>
      </c>
      <c r="B11624" s="5" t="s">
        <v>11626</v>
      </c>
      <c r="C11624" s="5" t="s">
        <v>11</v>
      </c>
      <c r="D11624" s="5" t="s">
        <v>12</v>
      </c>
      <c r="E11624" s="5" t="s">
        <v>13</v>
      </c>
    </row>
    <row r="11625" spans="1:5" x14ac:dyDescent="0.25">
      <c r="A11625" s="5">
        <f>11617</f>
      </c>
      <c r="B11625" s="5" t="s">
        <v>11627</v>
      </c>
      <c r="C11625" s="5" t="s">
        <v>11</v>
      </c>
      <c r="D11625" s="5" t="s">
        <v>12</v>
      </c>
      <c r="E11625" s="5" t="s">
        <v>13</v>
      </c>
    </row>
    <row r="11626" spans="1:5" x14ac:dyDescent="0.25">
      <c r="A11626" s="5">
        <f>11618</f>
      </c>
      <c r="B11626" s="5" t="s">
        <v>11628</v>
      </c>
      <c r="C11626" s="5" t="s">
        <v>11</v>
      </c>
      <c r="D11626" s="5" t="s">
        <v>12</v>
      </c>
      <c r="E11626" s="5" t="s">
        <v>13</v>
      </c>
    </row>
    <row r="11627" spans="1:5" x14ac:dyDescent="0.25">
      <c r="A11627" s="5">
        <f>11619</f>
      </c>
      <c r="B11627" s="5" t="s">
        <v>11629</v>
      </c>
      <c r="C11627" s="5" t="s">
        <v>11</v>
      </c>
      <c r="D11627" s="5" t="s">
        <v>12</v>
      </c>
      <c r="E11627" s="5" t="s">
        <v>13</v>
      </c>
    </row>
    <row r="11628" spans="1:5" x14ac:dyDescent="0.25">
      <c r="A11628" s="5">
        <f>11620</f>
      </c>
      <c r="B11628" s="5" t="s">
        <v>11630</v>
      </c>
      <c r="C11628" s="5" t="s">
        <v>11</v>
      </c>
      <c r="D11628" s="5" t="s">
        <v>12</v>
      </c>
      <c r="E11628" s="5" t="s">
        <v>13</v>
      </c>
    </row>
    <row r="11629" spans="1:5" x14ac:dyDescent="0.25">
      <c r="A11629" s="5">
        <f>11621</f>
      </c>
      <c r="B11629" s="5" t="s">
        <v>11631</v>
      </c>
      <c r="C11629" s="5" t="s">
        <v>11</v>
      </c>
      <c r="D11629" s="5" t="s">
        <v>12</v>
      </c>
      <c r="E11629" s="5" t="s">
        <v>13</v>
      </c>
    </row>
    <row r="11630" spans="1:5" x14ac:dyDescent="0.25">
      <c r="A11630" s="5">
        <f>11622</f>
      </c>
      <c r="B11630" s="5" t="s">
        <v>11632</v>
      </c>
      <c r="C11630" s="5" t="s">
        <v>11</v>
      </c>
      <c r="D11630" s="5" t="s">
        <v>12</v>
      </c>
      <c r="E11630" s="5" t="s">
        <v>13</v>
      </c>
    </row>
    <row r="11631" spans="1:5" x14ac:dyDescent="0.25">
      <c r="A11631" s="5">
        <f>11623</f>
      </c>
      <c r="B11631" s="5" t="s">
        <v>11633</v>
      </c>
      <c r="C11631" s="5" t="s">
        <v>11</v>
      </c>
      <c r="D11631" s="5" t="s">
        <v>12</v>
      </c>
      <c r="E11631" s="5" t="s">
        <v>13</v>
      </c>
    </row>
    <row r="11632" spans="1:5" x14ac:dyDescent="0.25">
      <c r="A11632" s="5">
        <f>11624</f>
      </c>
      <c r="B11632" s="5" t="s">
        <v>11634</v>
      </c>
      <c r="C11632" s="5" t="s">
        <v>11</v>
      </c>
      <c r="D11632" s="5" t="s">
        <v>12</v>
      </c>
      <c r="E11632" s="5" t="s">
        <v>13</v>
      </c>
    </row>
    <row r="11633" spans="1:5" x14ac:dyDescent="0.25">
      <c r="A11633" s="5">
        <f>11625</f>
      </c>
      <c r="B11633" s="5" t="s">
        <v>11635</v>
      </c>
      <c r="C11633" s="5" t="s">
        <v>11</v>
      </c>
      <c r="D11633" s="5" t="s">
        <v>12</v>
      </c>
      <c r="E11633" s="5" t="s">
        <v>13</v>
      </c>
    </row>
    <row r="11634" spans="1:5" x14ac:dyDescent="0.25">
      <c r="A11634" s="5">
        <f>11626</f>
      </c>
      <c r="B11634" s="5" t="s">
        <v>11636</v>
      </c>
      <c r="C11634" s="5" t="s">
        <v>11</v>
      </c>
      <c r="D11634" s="5" t="s">
        <v>12</v>
      </c>
      <c r="E11634" s="5" t="s">
        <v>13</v>
      </c>
    </row>
    <row r="11635" spans="1:5" x14ac:dyDescent="0.25">
      <c r="A11635" s="5">
        <f>11627</f>
      </c>
      <c r="B11635" s="5" t="s">
        <v>11637</v>
      </c>
      <c r="C11635" s="5" t="s">
        <v>11</v>
      </c>
      <c r="D11635" s="5" t="s">
        <v>12</v>
      </c>
      <c r="E11635" s="5" t="s">
        <v>13</v>
      </c>
    </row>
    <row r="11636" spans="1:5" x14ac:dyDescent="0.25">
      <c r="A11636" s="5">
        <f>11628</f>
      </c>
      <c r="B11636" s="5" t="s">
        <v>11638</v>
      </c>
      <c r="C11636" s="5" t="s">
        <v>11</v>
      </c>
      <c r="D11636" s="5" t="s">
        <v>12</v>
      </c>
      <c r="E11636" s="5" t="s">
        <v>13</v>
      </c>
    </row>
    <row r="11637" spans="1:5" x14ac:dyDescent="0.25">
      <c r="A11637" s="5">
        <f>11629</f>
      </c>
      <c r="B11637" s="5" t="s">
        <v>11639</v>
      </c>
      <c r="C11637" s="5" t="s">
        <v>11</v>
      </c>
      <c r="D11637" s="5" t="s">
        <v>12</v>
      </c>
      <c r="E11637" s="5" t="s">
        <v>13</v>
      </c>
    </row>
    <row r="11638" spans="1:5" x14ac:dyDescent="0.25">
      <c r="A11638" s="5">
        <f>11630</f>
      </c>
      <c r="B11638" s="5" t="s">
        <v>11640</v>
      </c>
      <c r="C11638" s="5" t="s">
        <v>11</v>
      </c>
      <c r="D11638" s="5" t="s">
        <v>12</v>
      </c>
      <c r="E11638" s="5" t="s">
        <v>13</v>
      </c>
    </row>
    <row r="11639" spans="1:5" x14ac:dyDescent="0.25">
      <c r="A11639" s="5">
        <f>11631</f>
      </c>
      <c r="B11639" s="5" t="s">
        <v>11641</v>
      </c>
      <c r="C11639" s="5" t="s">
        <v>11</v>
      </c>
      <c r="D11639" s="5" t="s">
        <v>12</v>
      </c>
      <c r="E11639" s="5" t="s">
        <v>13</v>
      </c>
    </row>
    <row r="11640" spans="1:5" x14ac:dyDescent="0.25">
      <c r="A11640" s="5">
        <f>11632</f>
      </c>
      <c r="B11640" s="5" t="s">
        <v>11642</v>
      </c>
      <c r="C11640" s="5" t="s">
        <v>11</v>
      </c>
      <c r="D11640" s="5" t="s">
        <v>12</v>
      </c>
      <c r="E11640" s="5" t="s">
        <v>13</v>
      </c>
    </row>
    <row r="11641" spans="1:5" x14ac:dyDescent="0.25">
      <c r="A11641" s="5">
        <f>11633</f>
      </c>
      <c r="B11641" s="5" t="s">
        <v>11643</v>
      </c>
      <c r="C11641" s="5" t="s">
        <v>11</v>
      </c>
      <c r="D11641" s="5" t="s">
        <v>12</v>
      </c>
      <c r="E11641" s="5" t="s">
        <v>13</v>
      </c>
    </row>
    <row r="11642" spans="1:5" x14ac:dyDescent="0.25">
      <c r="A11642" s="5">
        <f>11634</f>
      </c>
      <c r="B11642" s="5" t="s">
        <v>11644</v>
      </c>
      <c r="C11642" s="5" t="s">
        <v>11</v>
      </c>
      <c r="D11642" s="5" t="s">
        <v>12</v>
      </c>
      <c r="E11642" s="5" t="s">
        <v>13</v>
      </c>
    </row>
    <row r="11643" spans="1:5" x14ac:dyDescent="0.25">
      <c r="A11643" s="5">
        <f>11635</f>
      </c>
      <c r="B11643" s="5" t="s">
        <v>11645</v>
      </c>
      <c r="C11643" s="5" t="s">
        <v>11</v>
      </c>
      <c r="D11643" s="5" t="s">
        <v>12</v>
      </c>
      <c r="E11643" s="5" t="s">
        <v>13</v>
      </c>
    </row>
    <row r="11644" spans="1:5" x14ac:dyDescent="0.25">
      <c r="A11644" s="5">
        <f>11636</f>
      </c>
      <c r="B11644" s="5" t="s">
        <v>11646</v>
      </c>
      <c r="C11644" s="5" t="s">
        <v>11</v>
      </c>
      <c r="D11644" s="5" t="s">
        <v>12</v>
      </c>
      <c r="E11644" s="5" t="s">
        <v>13</v>
      </c>
    </row>
    <row r="11645" spans="1:5" x14ac:dyDescent="0.25">
      <c r="A11645" s="5">
        <f>11637</f>
      </c>
      <c r="B11645" s="5" t="s">
        <v>11647</v>
      </c>
      <c r="C11645" s="5" t="s">
        <v>11</v>
      </c>
      <c r="D11645" s="5" t="s">
        <v>12</v>
      </c>
      <c r="E11645" s="5" t="s">
        <v>13</v>
      </c>
    </row>
    <row r="11646" spans="1:5" x14ac:dyDescent="0.25">
      <c r="A11646" s="5">
        <f>11638</f>
      </c>
      <c r="B11646" s="5" t="s">
        <v>11648</v>
      </c>
      <c r="C11646" s="5" t="s">
        <v>11</v>
      </c>
      <c r="D11646" s="5" t="s">
        <v>12</v>
      </c>
      <c r="E11646" s="5" t="s">
        <v>13</v>
      </c>
    </row>
    <row r="11647" spans="1:5" x14ac:dyDescent="0.25">
      <c r="A11647" s="5">
        <f>11639</f>
      </c>
      <c r="B11647" s="5" t="s">
        <v>11649</v>
      </c>
      <c r="C11647" s="5" t="s">
        <v>11</v>
      </c>
      <c r="D11647" s="5" t="s">
        <v>12</v>
      </c>
      <c r="E11647" s="5" t="s">
        <v>13</v>
      </c>
    </row>
    <row r="11648" spans="1:5" x14ac:dyDescent="0.25">
      <c r="A11648" s="5">
        <f>11640</f>
      </c>
      <c r="B11648" s="5" t="s">
        <v>11650</v>
      </c>
      <c r="C11648" s="5" t="s">
        <v>11</v>
      </c>
      <c r="D11648" s="5" t="s">
        <v>12</v>
      </c>
      <c r="E11648" s="5" t="s">
        <v>13</v>
      </c>
    </row>
    <row r="11649" spans="1:5" x14ac:dyDescent="0.25">
      <c r="A11649" s="5">
        <f>11641</f>
      </c>
      <c r="B11649" s="5" t="s">
        <v>11651</v>
      </c>
      <c r="C11649" s="5" t="s">
        <v>11</v>
      </c>
      <c r="D11649" s="5" t="s">
        <v>12</v>
      </c>
      <c r="E11649" s="5" t="s">
        <v>13</v>
      </c>
    </row>
    <row r="11650" spans="1:5" x14ac:dyDescent="0.25">
      <c r="A11650" s="5">
        <f>11642</f>
      </c>
      <c r="B11650" s="5" t="s">
        <v>11652</v>
      </c>
      <c r="C11650" s="5" t="s">
        <v>11</v>
      </c>
      <c r="D11650" s="5" t="s">
        <v>12</v>
      </c>
      <c r="E11650" s="5" t="s">
        <v>13</v>
      </c>
    </row>
    <row r="11651" spans="1:5" x14ac:dyDescent="0.25">
      <c r="A11651" s="5">
        <f>11643</f>
      </c>
      <c r="B11651" s="5" t="s">
        <v>11653</v>
      </c>
      <c r="C11651" s="5" t="s">
        <v>11</v>
      </c>
      <c r="D11651" s="5" t="s">
        <v>12</v>
      </c>
      <c r="E11651" s="5" t="s">
        <v>13</v>
      </c>
    </row>
    <row r="11652" spans="1:5" x14ac:dyDescent="0.25">
      <c r="A11652" s="5">
        <f>11644</f>
      </c>
      <c r="B11652" s="5" t="s">
        <v>11654</v>
      </c>
      <c r="C11652" s="5" t="s">
        <v>11</v>
      </c>
      <c r="D11652" s="5" t="s">
        <v>12</v>
      </c>
      <c r="E11652" s="5" t="s">
        <v>13</v>
      </c>
    </row>
    <row r="11653" spans="1:5" x14ac:dyDescent="0.25">
      <c r="A11653" s="5">
        <f>11645</f>
      </c>
      <c r="B11653" s="5" t="s">
        <v>11655</v>
      </c>
      <c r="C11653" s="5" t="s">
        <v>11</v>
      </c>
      <c r="D11653" s="5" t="s">
        <v>12</v>
      </c>
      <c r="E11653" s="5" t="s">
        <v>13</v>
      </c>
    </row>
    <row r="11654" spans="1:5" x14ac:dyDescent="0.25">
      <c r="A11654" s="5">
        <f>11646</f>
      </c>
      <c r="B11654" s="5" t="s">
        <v>11656</v>
      </c>
      <c r="C11654" s="5" t="s">
        <v>11</v>
      </c>
      <c r="D11654" s="5" t="s">
        <v>12</v>
      </c>
      <c r="E11654" s="5" t="s">
        <v>13</v>
      </c>
    </row>
    <row r="11655" spans="1:5" x14ac:dyDescent="0.25">
      <c r="A11655" s="5">
        <f>11647</f>
      </c>
      <c r="B11655" s="5" t="s">
        <v>11657</v>
      </c>
      <c r="C11655" s="5" t="s">
        <v>11</v>
      </c>
      <c r="D11655" s="5" t="s">
        <v>12</v>
      </c>
      <c r="E11655" s="5" t="s">
        <v>13</v>
      </c>
    </row>
    <row r="11656" spans="1:5" x14ac:dyDescent="0.25">
      <c r="A11656" s="5">
        <f>11648</f>
      </c>
      <c r="B11656" s="5" t="s">
        <v>11658</v>
      </c>
      <c r="C11656" s="5" t="s">
        <v>11</v>
      </c>
      <c r="D11656" s="5" t="s">
        <v>12</v>
      </c>
      <c r="E11656" s="5" t="s">
        <v>13</v>
      </c>
    </row>
    <row r="11657" spans="1:5" x14ac:dyDescent="0.25">
      <c r="A11657" s="5">
        <f>11649</f>
      </c>
      <c r="B11657" s="5" t="s">
        <v>11659</v>
      </c>
      <c r="C11657" s="5" t="s">
        <v>11</v>
      </c>
      <c r="D11657" s="5" t="s">
        <v>12</v>
      </c>
      <c r="E11657" s="5" t="s">
        <v>13</v>
      </c>
    </row>
    <row r="11658" spans="1:5" x14ac:dyDescent="0.25">
      <c r="A11658" s="5">
        <f>11650</f>
      </c>
      <c r="B11658" s="5" t="s">
        <v>11660</v>
      </c>
      <c r="C11658" s="5" t="s">
        <v>11</v>
      </c>
      <c r="D11658" s="5" t="s">
        <v>12</v>
      </c>
      <c r="E11658" s="5" t="s">
        <v>13</v>
      </c>
    </row>
    <row r="11659" spans="1:5" x14ac:dyDescent="0.25">
      <c r="A11659" s="5">
        <f>11651</f>
      </c>
      <c r="B11659" s="5" t="s">
        <v>11661</v>
      </c>
      <c r="C11659" s="5" t="s">
        <v>11</v>
      </c>
      <c r="D11659" s="5" t="s">
        <v>12</v>
      </c>
      <c r="E11659" s="5" t="s">
        <v>13</v>
      </c>
    </row>
    <row r="11660" spans="1:5" x14ac:dyDescent="0.25">
      <c r="A11660" s="5">
        <f>11652</f>
      </c>
      <c r="B11660" s="5" t="s">
        <v>11662</v>
      </c>
      <c r="C11660" s="5" t="s">
        <v>11</v>
      </c>
      <c r="D11660" s="5" t="s">
        <v>12</v>
      </c>
      <c r="E11660" s="5" t="s">
        <v>13</v>
      </c>
    </row>
    <row r="11661" spans="1:5" x14ac:dyDescent="0.25">
      <c r="A11661" s="5">
        <f>11653</f>
      </c>
      <c r="B11661" s="5" t="s">
        <v>11663</v>
      </c>
      <c r="C11661" s="5" t="s">
        <v>11</v>
      </c>
      <c r="D11661" s="5" t="s">
        <v>12</v>
      </c>
      <c r="E11661" s="5" t="s">
        <v>13</v>
      </c>
    </row>
    <row r="11662" spans="1:5" x14ac:dyDescent="0.25">
      <c r="A11662" s="5">
        <f>11654</f>
      </c>
      <c r="B11662" s="5" t="s">
        <v>11664</v>
      </c>
      <c r="C11662" s="5" t="s">
        <v>11</v>
      </c>
      <c r="D11662" s="5" t="s">
        <v>12</v>
      </c>
      <c r="E11662" s="5" t="s">
        <v>13</v>
      </c>
    </row>
    <row r="11663" spans="1:5" x14ac:dyDescent="0.25">
      <c r="A11663" s="5">
        <f>11655</f>
      </c>
      <c r="B11663" s="5" t="s">
        <v>11665</v>
      </c>
      <c r="C11663" s="5" t="s">
        <v>11</v>
      </c>
      <c r="D11663" s="5" t="s">
        <v>12</v>
      </c>
      <c r="E11663" s="5" t="s">
        <v>13</v>
      </c>
    </row>
    <row r="11664" spans="1:5" x14ac:dyDescent="0.25">
      <c r="A11664" s="5">
        <f>11656</f>
      </c>
      <c r="B11664" s="5" t="s">
        <v>11666</v>
      </c>
      <c r="C11664" s="5" t="s">
        <v>11</v>
      </c>
      <c r="D11664" s="5" t="s">
        <v>12</v>
      </c>
      <c r="E11664" s="5" t="s">
        <v>13</v>
      </c>
    </row>
    <row r="11665" spans="1:5" x14ac:dyDescent="0.25">
      <c r="A11665" s="5">
        <f>11657</f>
      </c>
      <c r="B11665" s="5" t="s">
        <v>11667</v>
      </c>
      <c r="C11665" s="5" t="s">
        <v>11</v>
      </c>
      <c r="D11665" s="5" t="s">
        <v>12</v>
      </c>
      <c r="E11665" s="5" t="s">
        <v>13</v>
      </c>
    </row>
    <row r="11666" spans="1:5" x14ac:dyDescent="0.25">
      <c r="A11666" s="5">
        <f>11658</f>
      </c>
      <c r="B11666" s="5" t="s">
        <v>11668</v>
      </c>
      <c r="C11666" s="5" t="s">
        <v>11</v>
      </c>
      <c r="D11666" s="5" t="s">
        <v>12</v>
      </c>
      <c r="E11666" s="5" t="s">
        <v>13</v>
      </c>
    </row>
    <row r="11667" spans="1:5" x14ac:dyDescent="0.25">
      <c r="A11667" s="5">
        <f>11659</f>
      </c>
      <c r="B11667" s="5" t="s">
        <v>11669</v>
      </c>
      <c r="C11667" s="5" t="s">
        <v>11</v>
      </c>
      <c r="D11667" s="5" t="s">
        <v>12</v>
      </c>
      <c r="E11667" s="5" t="s">
        <v>13</v>
      </c>
    </row>
    <row r="11668" spans="1:5" x14ac:dyDescent="0.25">
      <c r="A11668" s="5">
        <f>11660</f>
      </c>
      <c r="B11668" s="5" t="s">
        <v>11670</v>
      </c>
      <c r="C11668" s="5" t="s">
        <v>11</v>
      </c>
      <c r="D11668" s="5" t="s">
        <v>12</v>
      </c>
      <c r="E11668" s="5" t="s">
        <v>13</v>
      </c>
    </row>
    <row r="11669" spans="1:5" x14ac:dyDescent="0.25">
      <c r="A11669" s="5">
        <f>11661</f>
      </c>
      <c r="B11669" s="5" t="s">
        <v>11671</v>
      </c>
      <c r="C11669" s="5" t="s">
        <v>11</v>
      </c>
      <c r="D11669" s="5" t="s">
        <v>12</v>
      </c>
      <c r="E11669" s="5" t="s">
        <v>13</v>
      </c>
    </row>
    <row r="11670" spans="1:5" x14ac:dyDescent="0.25">
      <c r="A11670" s="5">
        <f>11662</f>
      </c>
      <c r="B11670" s="5" t="s">
        <v>11672</v>
      </c>
      <c r="C11670" s="5" t="s">
        <v>11</v>
      </c>
      <c r="D11670" s="5" t="s">
        <v>12</v>
      </c>
      <c r="E11670" s="5" t="s">
        <v>13</v>
      </c>
    </row>
    <row r="11671" spans="1:5" x14ac:dyDescent="0.25">
      <c r="A11671" s="5">
        <f>11663</f>
      </c>
      <c r="B11671" s="5" t="s">
        <v>11673</v>
      </c>
      <c r="C11671" s="5" t="s">
        <v>11</v>
      </c>
      <c r="D11671" s="5" t="s">
        <v>12</v>
      </c>
      <c r="E11671" s="5" t="s">
        <v>13</v>
      </c>
    </row>
    <row r="11672" spans="1:5" x14ac:dyDescent="0.25">
      <c r="A11672" s="5">
        <f>11664</f>
      </c>
      <c r="B11672" s="5" t="s">
        <v>11674</v>
      </c>
      <c r="C11672" s="5" t="s">
        <v>11</v>
      </c>
      <c r="D11672" s="5" t="s">
        <v>12</v>
      </c>
      <c r="E11672" s="5" t="s">
        <v>13</v>
      </c>
    </row>
    <row r="11673" spans="1:5" x14ac:dyDescent="0.25">
      <c r="A11673" s="5">
        <f>11665</f>
      </c>
      <c r="B11673" s="5" t="s">
        <v>11675</v>
      </c>
      <c r="C11673" s="5" t="s">
        <v>11</v>
      </c>
      <c r="D11673" s="5" t="s">
        <v>12</v>
      </c>
      <c r="E11673" s="5" t="s">
        <v>13</v>
      </c>
    </row>
    <row r="11674" spans="1:5" x14ac:dyDescent="0.25">
      <c r="A11674" s="5">
        <f>11666</f>
      </c>
      <c r="B11674" s="5" t="s">
        <v>11676</v>
      </c>
      <c r="C11674" s="5" t="s">
        <v>11</v>
      </c>
      <c r="D11674" s="5" t="s">
        <v>12</v>
      </c>
      <c r="E11674" s="5" t="s">
        <v>13</v>
      </c>
    </row>
    <row r="11675" spans="1:5" x14ac:dyDescent="0.25">
      <c r="A11675" s="5">
        <f>11667</f>
      </c>
      <c r="B11675" s="5" t="s">
        <v>11677</v>
      </c>
      <c r="C11675" s="5" t="s">
        <v>11</v>
      </c>
      <c r="D11675" s="5" t="s">
        <v>12</v>
      </c>
      <c r="E11675" s="5" t="s">
        <v>13</v>
      </c>
    </row>
    <row r="11676" spans="1:5" x14ac:dyDescent="0.25">
      <c r="A11676" s="5">
        <f>11668</f>
      </c>
      <c r="B11676" s="5" t="s">
        <v>11678</v>
      </c>
      <c r="C11676" s="5" t="s">
        <v>11</v>
      </c>
      <c r="D11676" s="5" t="s">
        <v>12</v>
      </c>
      <c r="E11676" s="5" t="s">
        <v>13</v>
      </c>
    </row>
    <row r="11677" spans="1:5" x14ac:dyDescent="0.25">
      <c r="A11677" s="5">
        <f>11669</f>
      </c>
      <c r="B11677" s="5" t="s">
        <v>11679</v>
      </c>
      <c r="C11677" s="5" t="s">
        <v>11</v>
      </c>
      <c r="D11677" s="5" t="s">
        <v>12</v>
      </c>
      <c r="E11677" s="5" t="s">
        <v>13</v>
      </c>
    </row>
    <row r="11678" spans="1:5" x14ac:dyDescent="0.25">
      <c r="A11678" s="5">
        <f>11670</f>
      </c>
      <c r="B11678" s="5" t="s">
        <v>11680</v>
      </c>
      <c r="C11678" s="5" t="s">
        <v>11</v>
      </c>
      <c r="D11678" s="5" t="s">
        <v>12</v>
      </c>
      <c r="E11678" s="5" t="s">
        <v>13</v>
      </c>
    </row>
    <row r="11679" spans="1:5" x14ac:dyDescent="0.25">
      <c r="A11679" s="5">
        <f>11671</f>
      </c>
      <c r="B11679" s="5" t="s">
        <v>11681</v>
      </c>
      <c r="C11679" s="5" t="s">
        <v>11</v>
      </c>
      <c r="D11679" s="5" t="s">
        <v>12</v>
      </c>
      <c r="E11679" s="5" t="s">
        <v>13</v>
      </c>
    </row>
    <row r="11680" spans="1:5" x14ac:dyDescent="0.25">
      <c r="A11680" s="5">
        <f>11672</f>
      </c>
      <c r="B11680" s="5" t="s">
        <v>11682</v>
      </c>
      <c r="C11680" s="5" t="s">
        <v>11</v>
      </c>
      <c r="D11680" s="5" t="s">
        <v>12</v>
      </c>
      <c r="E11680" s="5" t="s">
        <v>13</v>
      </c>
    </row>
    <row r="11681" spans="1:5" x14ac:dyDescent="0.25">
      <c r="A11681" s="5">
        <f>11673</f>
      </c>
      <c r="B11681" s="5" t="s">
        <v>11683</v>
      </c>
      <c r="C11681" s="5" t="s">
        <v>11</v>
      </c>
      <c r="D11681" s="5" t="s">
        <v>12</v>
      </c>
      <c r="E11681" s="5" t="s">
        <v>13</v>
      </c>
    </row>
    <row r="11682" spans="1:5" x14ac:dyDescent="0.25">
      <c r="A11682" s="5">
        <f>11674</f>
      </c>
      <c r="B11682" s="5" t="s">
        <v>11684</v>
      </c>
      <c r="C11682" s="5" t="s">
        <v>11</v>
      </c>
      <c r="D11682" s="5" t="s">
        <v>12</v>
      </c>
      <c r="E11682" s="5" t="s">
        <v>13</v>
      </c>
    </row>
    <row r="11683" spans="1:5" x14ac:dyDescent="0.25">
      <c r="A11683" s="5">
        <f>11675</f>
      </c>
      <c r="B11683" s="5" t="s">
        <v>11685</v>
      </c>
      <c r="C11683" s="5" t="s">
        <v>11</v>
      </c>
      <c r="D11683" s="5" t="s">
        <v>12</v>
      </c>
      <c r="E11683" s="5" t="s">
        <v>13</v>
      </c>
    </row>
    <row r="11684" spans="1:5" x14ac:dyDescent="0.25">
      <c r="A11684" s="5">
        <f>11676</f>
      </c>
      <c r="B11684" s="5" t="s">
        <v>11686</v>
      </c>
      <c r="C11684" s="5" t="s">
        <v>11</v>
      </c>
      <c r="D11684" s="5" t="s">
        <v>12</v>
      </c>
      <c r="E11684" s="5" t="s">
        <v>13</v>
      </c>
    </row>
    <row r="11685" spans="1:5" x14ac:dyDescent="0.25">
      <c r="A11685" s="5">
        <f>11677</f>
      </c>
      <c r="B11685" s="5" t="s">
        <v>11687</v>
      </c>
      <c r="C11685" s="5" t="s">
        <v>11</v>
      </c>
      <c r="D11685" s="5" t="s">
        <v>12</v>
      </c>
      <c r="E11685" s="5" t="s">
        <v>13</v>
      </c>
    </row>
    <row r="11686" spans="1:5" x14ac:dyDescent="0.25">
      <c r="A11686" s="5">
        <f>11678</f>
      </c>
      <c r="B11686" s="5" t="s">
        <v>11688</v>
      </c>
      <c r="C11686" s="5" t="s">
        <v>11</v>
      </c>
      <c r="D11686" s="5" t="s">
        <v>12</v>
      </c>
      <c r="E11686" s="5" t="s">
        <v>13</v>
      </c>
    </row>
    <row r="11687" spans="1:5" x14ac:dyDescent="0.25">
      <c r="A11687" s="5">
        <f>11679</f>
      </c>
      <c r="B11687" s="5" t="s">
        <v>11689</v>
      </c>
      <c r="C11687" s="5" t="s">
        <v>11</v>
      </c>
      <c r="D11687" s="5" t="s">
        <v>12</v>
      </c>
      <c r="E11687" s="5" t="s">
        <v>13</v>
      </c>
    </row>
    <row r="11688" spans="1:5" x14ac:dyDescent="0.25">
      <c r="A11688" s="5">
        <f>11680</f>
      </c>
      <c r="B11688" s="5" t="s">
        <v>11690</v>
      </c>
      <c r="C11688" s="5" t="s">
        <v>11</v>
      </c>
      <c r="D11688" s="5" t="s">
        <v>12</v>
      </c>
      <c r="E11688" s="5" t="s">
        <v>13</v>
      </c>
    </row>
    <row r="11689" spans="1:5" x14ac:dyDescent="0.25">
      <c r="A11689" s="5">
        <f>11681</f>
      </c>
      <c r="B11689" s="5" t="s">
        <v>11691</v>
      </c>
      <c r="C11689" s="5" t="s">
        <v>11</v>
      </c>
      <c r="D11689" s="5" t="s">
        <v>12</v>
      </c>
      <c r="E11689" s="5" t="s">
        <v>13</v>
      </c>
    </row>
    <row r="11690" spans="1:5" x14ac:dyDescent="0.25">
      <c r="A11690" s="5">
        <f>11682</f>
      </c>
      <c r="B11690" s="5" t="s">
        <v>11692</v>
      </c>
      <c r="C11690" s="5" t="s">
        <v>11</v>
      </c>
      <c r="D11690" s="5" t="s">
        <v>12</v>
      </c>
      <c r="E11690" s="5" t="s">
        <v>13</v>
      </c>
    </row>
    <row r="11691" spans="1:5" x14ac:dyDescent="0.25">
      <c r="A11691" s="5">
        <f>11683</f>
      </c>
      <c r="B11691" s="5" t="s">
        <v>11693</v>
      </c>
      <c r="C11691" s="5" t="s">
        <v>11</v>
      </c>
      <c r="D11691" s="5" t="s">
        <v>12</v>
      </c>
      <c r="E11691" s="5" t="s">
        <v>13</v>
      </c>
    </row>
    <row r="11692" spans="1:5" x14ac:dyDescent="0.25">
      <c r="A11692" s="5">
        <f>11684</f>
      </c>
      <c r="B11692" s="5" t="s">
        <v>11694</v>
      </c>
      <c r="C11692" s="5" t="s">
        <v>11</v>
      </c>
      <c r="D11692" s="5" t="s">
        <v>12</v>
      </c>
      <c r="E11692" s="5" t="s">
        <v>13</v>
      </c>
    </row>
    <row r="11693" spans="1:5" x14ac:dyDescent="0.25">
      <c r="A11693" s="5">
        <f>11685</f>
      </c>
      <c r="B11693" s="5" t="s">
        <v>11695</v>
      </c>
      <c r="C11693" s="5" t="s">
        <v>11</v>
      </c>
      <c r="D11693" s="5" t="s">
        <v>12</v>
      </c>
      <c r="E11693" s="5" t="s">
        <v>13</v>
      </c>
    </row>
    <row r="11694" spans="1:5" x14ac:dyDescent="0.25">
      <c r="A11694" s="5">
        <f>11686</f>
      </c>
      <c r="B11694" s="5" t="s">
        <v>11696</v>
      </c>
      <c r="C11694" s="5" t="s">
        <v>11</v>
      </c>
      <c r="D11694" s="5" t="s">
        <v>12</v>
      </c>
      <c r="E11694" s="5" t="s">
        <v>13</v>
      </c>
    </row>
    <row r="11695" spans="1:5" x14ac:dyDescent="0.25">
      <c r="A11695" s="5">
        <f>11687</f>
      </c>
      <c r="B11695" s="5" t="s">
        <v>11697</v>
      </c>
      <c r="C11695" s="5" t="s">
        <v>11</v>
      </c>
      <c r="D11695" s="5" t="s">
        <v>12</v>
      </c>
      <c r="E11695" s="5" t="s">
        <v>13</v>
      </c>
    </row>
    <row r="11696" spans="1:5" x14ac:dyDescent="0.25">
      <c r="A11696" s="5">
        <f>11688</f>
      </c>
      <c r="B11696" s="5" t="s">
        <v>11698</v>
      </c>
      <c r="C11696" s="5" t="s">
        <v>11</v>
      </c>
      <c r="D11696" s="5" t="s">
        <v>12</v>
      </c>
      <c r="E11696" s="5" t="s">
        <v>13</v>
      </c>
    </row>
    <row r="11697" spans="1:5" x14ac:dyDescent="0.25">
      <c r="A11697" s="5">
        <f>11689</f>
      </c>
      <c r="B11697" s="5" t="s">
        <v>11699</v>
      </c>
      <c r="C11697" s="5" t="s">
        <v>11</v>
      </c>
      <c r="D11697" s="5" t="s">
        <v>12</v>
      </c>
      <c r="E11697" s="5" t="s">
        <v>13</v>
      </c>
    </row>
    <row r="11698" spans="1:5" x14ac:dyDescent="0.25">
      <c r="A11698" s="5">
        <f>11690</f>
      </c>
      <c r="B11698" s="5" t="s">
        <v>11700</v>
      </c>
      <c r="C11698" s="5" t="s">
        <v>11</v>
      </c>
      <c r="D11698" s="5" t="s">
        <v>12</v>
      </c>
      <c r="E11698" s="5" t="s">
        <v>13</v>
      </c>
    </row>
    <row r="11699" spans="1:5" x14ac:dyDescent="0.25">
      <c r="A11699" s="5">
        <f>11691</f>
      </c>
      <c r="B11699" s="5" t="s">
        <v>11701</v>
      </c>
      <c r="C11699" s="5" t="s">
        <v>11</v>
      </c>
      <c r="D11699" s="5" t="s">
        <v>12</v>
      </c>
      <c r="E11699" s="5" t="s">
        <v>13</v>
      </c>
    </row>
    <row r="11700" spans="1:5" x14ac:dyDescent="0.25">
      <c r="A11700" s="5">
        <f>11692</f>
      </c>
      <c r="B11700" s="5" t="s">
        <v>11702</v>
      </c>
      <c r="C11700" s="5" t="s">
        <v>11</v>
      </c>
      <c r="D11700" s="5" t="s">
        <v>12</v>
      </c>
      <c r="E11700" s="5" t="s">
        <v>13</v>
      </c>
    </row>
    <row r="11701" spans="1:5" x14ac:dyDescent="0.25">
      <c r="A11701" s="5">
        <f>11693</f>
      </c>
      <c r="B11701" s="5" t="s">
        <v>11703</v>
      </c>
      <c r="C11701" s="5" t="s">
        <v>11</v>
      </c>
      <c r="D11701" s="5" t="s">
        <v>12</v>
      </c>
      <c r="E11701" s="5" t="s">
        <v>13</v>
      </c>
    </row>
    <row r="11702" spans="1:5" x14ac:dyDescent="0.25">
      <c r="A11702" s="5">
        <f>11694</f>
      </c>
      <c r="B11702" s="5" t="s">
        <v>11704</v>
      </c>
      <c r="C11702" s="5" t="s">
        <v>11</v>
      </c>
      <c r="D11702" s="5" t="s">
        <v>12</v>
      </c>
      <c r="E11702" s="5" t="s">
        <v>13</v>
      </c>
    </row>
    <row r="11703" spans="1:5" x14ac:dyDescent="0.25">
      <c r="A11703" s="5">
        <f>11695</f>
      </c>
      <c r="B11703" s="5" t="s">
        <v>11705</v>
      </c>
      <c r="C11703" s="5" t="s">
        <v>11</v>
      </c>
      <c r="D11703" s="5" t="s">
        <v>12</v>
      </c>
      <c r="E11703" s="5" t="s">
        <v>13</v>
      </c>
    </row>
    <row r="11704" spans="1:5" x14ac:dyDescent="0.25">
      <c r="A11704" s="5">
        <f>11696</f>
      </c>
      <c r="B11704" s="5" t="s">
        <v>11706</v>
      </c>
      <c r="C11704" s="5" t="s">
        <v>11</v>
      </c>
      <c r="D11704" s="5" t="s">
        <v>12</v>
      </c>
      <c r="E11704" s="5" t="s">
        <v>13</v>
      </c>
    </row>
    <row r="11705" spans="1:5" x14ac:dyDescent="0.25">
      <c r="A11705" s="5">
        <f>11697</f>
      </c>
      <c r="B11705" s="5" t="s">
        <v>11707</v>
      </c>
      <c r="C11705" s="5" t="s">
        <v>11</v>
      </c>
      <c r="D11705" s="5" t="s">
        <v>12</v>
      </c>
      <c r="E11705" s="5" t="s">
        <v>13</v>
      </c>
    </row>
    <row r="11706" spans="1:5" x14ac:dyDescent="0.25">
      <c r="A11706" s="5">
        <f>11698</f>
      </c>
      <c r="B11706" s="5" t="s">
        <v>11708</v>
      </c>
      <c r="C11706" s="5" t="s">
        <v>11</v>
      </c>
      <c r="D11706" s="5" t="s">
        <v>12</v>
      </c>
      <c r="E11706" s="5" t="s">
        <v>13</v>
      </c>
    </row>
    <row r="11707" spans="1:5" x14ac:dyDescent="0.25">
      <c r="A11707" s="5">
        <f>11699</f>
      </c>
      <c r="B11707" s="5" t="s">
        <v>11709</v>
      </c>
      <c r="C11707" s="5" t="s">
        <v>11</v>
      </c>
      <c r="D11707" s="5" t="s">
        <v>12</v>
      </c>
      <c r="E11707" s="5" t="s">
        <v>13</v>
      </c>
    </row>
    <row r="11708" spans="1:5" x14ac:dyDescent="0.25">
      <c r="A11708" s="5">
        <f>11700</f>
      </c>
      <c r="B11708" s="5" t="s">
        <v>11710</v>
      </c>
      <c r="C11708" s="5" t="s">
        <v>11</v>
      </c>
      <c r="D11708" s="5" t="s">
        <v>12</v>
      </c>
      <c r="E11708" s="5" t="s">
        <v>13</v>
      </c>
    </row>
    <row r="11709" spans="1:5" x14ac:dyDescent="0.25">
      <c r="A11709" s="5">
        <f>11701</f>
      </c>
      <c r="B11709" s="5" t="s">
        <v>11711</v>
      </c>
      <c r="C11709" s="5" t="s">
        <v>11</v>
      </c>
      <c r="D11709" s="5" t="s">
        <v>12</v>
      </c>
      <c r="E11709" s="5" t="s">
        <v>13</v>
      </c>
    </row>
    <row r="11710" spans="1:5" x14ac:dyDescent="0.25">
      <c r="A11710" s="5">
        <f>11702</f>
      </c>
      <c r="B11710" s="5" t="s">
        <v>11712</v>
      </c>
      <c r="C11710" s="5" t="s">
        <v>11</v>
      </c>
      <c r="D11710" s="5" t="s">
        <v>12</v>
      </c>
      <c r="E11710" s="5" t="s">
        <v>13</v>
      </c>
    </row>
    <row r="11711" spans="1:5" x14ac:dyDescent="0.25">
      <c r="A11711" s="5">
        <f>11703</f>
      </c>
      <c r="B11711" s="5" t="s">
        <v>11713</v>
      </c>
      <c r="C11711" s="5" t="s">
        <v>11</v>
      </c>
      <c r="D11711" s="5" t="s">
        <v>12</v>
      </c>
      <c r="E11711" s="5" t="s">
        <v>13</v>
      </c>
    </row>
    <row r="11712" spans="1:5" x14ac:dyDescent="0.25">
      <c r="A11712" s="5">
        <f>11704</f>
      </c>
      <c r="B11712" s="5" t="s">
        <v>11714</v>
      </c>
      <c r="C11712" s="5" t="s">
        <v>11</v>
      </c>
      <c r="D11712" s="5" t="s">
        <v>12</v>
      </c>
      <c r="E11712" s="5" t="s">
        <v>13</v>
      </c>
    </row>
    <row r="11713" spans="1:5" x14ac:dyDescent="0.25">
      <c r="A11713" s="5">
        <f>11705</f>
      </c>
      <c r="B11713" s="5" t="s">
        <v>11715</v>
      </c>
      <c r="C11713" s="5" t="s">
        <v>11</v>
      </c>
      <c r="D11713" s="5" t="s">
        <v>12</v>
      </c>
      <c r="E11713" s="5" t="s">
        <v>13</v>
      </c>
    </row>
    <row r="11714" spans="1:5" x14ac:dyDescent="0.25">
      <c r="A11714" s="5">
        <f>11706</f>
      </c>
      <c r="B11714" s="5" t="s">
        <v>11716</v>
      </c>
      <c r="C11714" s="5" t="s">
        <v>11</v>
      </c>
      <c r="D11714" s="5" t="s">
        <v>12</v>
      </c>
      <c r="E11714" s="5" t="s">
        <v>13</v>
      </c>
    </row>
    <row r="11715" spans="1:5" x14ac:dyDescent="0.25">
      <c r="A11715" s="5">
        <f>11707</f>
      </c>
      <c r="B11715" s="5" t="s">
        <v>11717</v>
      </c>
      <c r="C11715" s="5" t="s">
        <v>11</v>
      </c>
      <c r="D11715" s="5" t="s">
        <v>12</v>
      </c>
      <c r="E11715" s="5" t="s">
        <v>13</v>
      </c>
    </row>
    <row r="11716" spans="1:5" x14ac:dyDescent="0.25">
      <c r="A11716" s="5">
        <f>11708</f>
      </c>
      <c r="B11716" s="5" t="s">
        <v>11718</v>
      </c>
      <c r="C11716" s="5" t="s">
        <v>11</v>
      </c>
      <c r="D11716" s="5" t="s">
        <v>12</v>
      </c>
      <c r="E11716" s="5" t="s">
        <v>13</v>
      </c>
    </row>
    <row r="11717" spans="1:5" x14ac:dyDescent="0.25">
      <c r="A11717" s="5">
        <f>11709</f>
      </c>
      <c r="B11717" s="5" t="s">
        <v>11719</v>
      </c>
      <c r="C11717" s="5" t="s">
        <v>11</v>
      </c>
      <c r="D11717" s="5" t="s">
        <v>12</v>
      </c>
      <c r="E11717" s="5" t="s">
        <v>13</v>
      </c>
    </row>
    <row r="11718" spans="1:5" x14ac:dyDescent="0.25">
      <c r="A11718" s="5">
        <f>11710</f>
      </c>
      <c r="B11718" s="5" t="s">
        <v>11720</v>
      </c>
      <c r="C11718" s="5" t="s">
        <v>11</v>
      </c>
      <c r="D11718" s="5" t="s">
        <v>12</v>
      </c>
      <c r="E11718" s="5" t="s">
        <v>13</v>
      </c>
    </row>
    <row r="11719" spans="1:5" x14ac:dyDescent="0.25">
      <c r="A11719" s="5">
        <f>11711</f>
      </c>
      <c r="B11719" s="5" t="s">
        <v>11721</v>
      </c>
      <c r="C11719" s="5" t="s">
        <v>11</v>
      </c>
      <c r="D11719" s="5" t="s">
        <v>12</v>
      </c>
      <c r="E11719" s="5" t="s">
        <v>13</v>
      </c>
    </row>
    <row r="11720" spans="1:5" x14ac:dyDescent="0.25">
      <c r="A11720" s="5">
        <f>11712</f>
      </c>
      <c r="B11720" s="5" t="s">
        <v>11722</v>
      </c>
      <c r="C11720" s="5" t="s">
        <v>11</v>
      </c>
      <c r="D11720" s="5" t="s">
        <v>12</v>
      </c>
      <c r="E11720" s="5" t="s">
        <v>13</v>
      </c>
    </row>
    <row r="11721" spans="1:5" x14ac:dyDescent="0.25">
      <c r="A11721" s="5">
        <f>11713</f>
      </c>
      <c r="B11721" s="5" t="s">
        <v>11723</v>
      </c>
      <c r="C11721" s="5" t="s">
        <v>11</v>
      </c>
      <c r="D11721" s="5" t="s">
        <v>12</v>
      </c>
      <c r="E11721" s="5" t="s">
        <v>13</v>
      </c>
    </row>
    <row r="11722" spans="1:5" x14ac:dyDescent="0.25">
      <c r="A11722" s="5">
        <f>11714</f>
      </c>
      <c r="B11722" s="5" t="s">
        <v>11724</v>
      </c>
      <c r="C11722" s="5" t="s">
        <v>11</v>
      </c>
      <c r="D11722" s="5" t="s">
        <v>12</v>
      </c>
      <c r="E11722" s="5" t="s">
        <v>13</v>
      </c>
    </row>
    <row r="11723" spans="1:5" x14ac:dyDescent="0.25">
      <c r="A11723" s="5">
        <f>11715</f>
      </c>
      <c r="B11723" s="5" t="s">
        <v>11725</v>
      </c>
      <c r="C11723" s="5" t="s">
        <v>11</v>
      </c>
      <c r="D11723" s="5" t="s">
        <v>12</v>
      </c>
      <c r="E11723" s="5" t="s">
        <v>13</v>
      </c>
    </row>
    <row r="11724" spans="1:5" x14ac:dyDescent="0.25">
      <c r="A11724" s="5">
        <f>11716</f>
      </c>
      <c r="B11724" s="5" t="s">
        <v>11726</v>
      </c>
      <c r="C11724" s="5" t="s">
        <v>11</v>
      </c>
      <c r="D11724" s="5" t="s">
        <v>12</v>
      </c>
      <c r="E11724" s="5" t="s">
        <v>13</v>
      </c>
    </row>
    <row r="11725" spans="1:5" x14ac:dyDescent="0.25">
      <c r="A11725" s="5">
        <f>11717</f>
      </c>
      <c r="B11725" s="5" t="s">
        <v>11727</v>
      </c>
      <c r="C11725" s="5" t="s">
        <v>11</v>
      </c>
      <c r="D11725" s="5" t="s">
        <v>12</v>
      </c>
      <c r="E11725" s="5" t="s">
        <v>13</v>
      </c>
    </row>
    <row r="11726" spans="1:5" x14ac:dyDescent="0.25">
      <c r="A11726" s="5">
        <f>11718</f>
      </c>
      <c r="B11726" s="5" t="s">
        <v>11728</v>
      </c>
      <c r="C11726" s="5" t="s">
        <v>11</v>
      </c>
      <c r="D11726" s="5" t="s">
        <v>12</v>
      </c>
      <c r="E11726" s="5" t="s">
        <v>13</v>
      </c>
    </row>
    <row r="11727" spans="1:5" x14ac:dyDescent="0.25">
      <c r="A11727" s="5">
        <f>11719</f>
      </c>
      <c r="B11727" s="5" t="s">
        <v>11729</v>
      </c>
      <c r="C11727" s="5" t="s">
        <v>11</v>
      </c>
      <c r="D11727" s="5" t="s">
        <v>12</v>
      </c>
      <c r="E11727" s="5" t="s">
        <v>13</v>
      </c>
    </row>
    <row r="11728" spans="1:5" x14ac:dyDescent="0.25">
      <c r="A11728" s="5">
        <f>11720</f>
      </c>
      <c r="B11728" s="5" t="s">
        <v>11730</v>
      </c>
      <c r="C11728" s="5" t="s">
        <v>11</v>
      </c>
      <c r="D11728" s="5" t="s">
        <v>12</v>
      </c>
      <c r="E11728" s="5" t="s">
        <v>13</v>
      </c>
    </row>
    <row r="11729" spans="1:5" x14ac:dyDescent="0.25">
      <c r="A11729" s="5">
        <f>11721</f>
      </c>
      <c r="B11729" s="5" t="s">
        <v>11731</v>
      </c>
      <c r="C11729" s="5" t="s">
        <v>11</v>
      </c>
      <c r="D11729" s="5" t="s">
        <v>12</v>
      </c>
      <c r="E11729" s="5" t="s">
        <v>13</v>
      </c>
    </row>
    <row r="11730" spans="1:5" x14ac:dyDescent="0.25">
      <c r="A11730" s="5">
        <f>11722</f>
      </c>
      <c r="B11730" s="5" t="s">
        <v>11732</v>
      </c>
      <c r="C11730" s="5" t="s">
        <v>11</v>
      </c>
      <c r="D11730" s="5" t="s">
        <v>12</v>
      </c>
      <c r="E11730" s="5" t="s">
        <v>13</v>
      </c>
    </row>
    <row r="11731" spans="1:5" x14ac:dyDescent="0.25">
      <c r="A11731" s="5">
        <f>11723</f>
      </c>
      <c r="B11731" s="5" t="s">
        <v>11733</v>
      </c>
      <c r="C11731" s="5" t="s">
        <v>11</v>
      </c>
      <c r="D11731" s="5" t="s">
        <v>12</v>
      </c>
      <c r="E11731" s="5" t="s">
        <v>13</v>
      </c>
    </row>
    <row r="11732" spans="1:5" x14ac:dyDescent="0.25">
      <c r="A11732" s="5">
        <f>11724</f>
      </c>
      <c r="B11732" s="5" t="s">
        <v>11734</v>
      </c>
      <c r="C11732" s="5" t="s">
        <v>11</v>
      </c>
      <c r="D11732" s="5" t="s">
        <v>12</v>
      </c>
      <c r="E11732" s="5" t="s">
        <v>13</v>
      </c>
    </row>
    <row r="11733" spans="1:5" x14ac:dyDescent="0.25">
      <c r="A11733" s="5">
        <f>11725</f>
      </c>
      <c r="B11733" s="5" t="s">
        <v>11735</v>
      </c>
      <c r="C11733" s="5" t="s">
        <v>11</v>
      </c>
      <c r="D11733" s="5" t="s">
        <v>12</v>
      </c>
      <c r="E11733" s="5" t="s">
        <v>13</v>
      </c>
    </row>
    <row r="11734" spans="1:5" x14ac:dyDescent="0.25">
      <c r="A11734" s="5">
        <f>11726</f>
      </c>
      <c r="B11734" s="5" t="s">
        <v>11736</v>
      </c>
      <c r="C11734" s="5" t="s">
        <v>11</v>
      </c>
      <c r="D11734" s="5" t="s">
        <v>12</v>
      </c>
      <c r="E11734" s="5" t="s">
        <v>13</v>
      </c>
    </row>
    <row r="11735" spans="1:5" x14ac:dyDescent="0.25">
      <c r="A11735" s="5">
        <f>11727</f>
      </c>
      <c r="B11735" s="5" t="s">
        <v>11737</v>
      </c>
      <c r="C11735" s="5" t="s">
        <v>11</v>
      </c>
      <c r="D11735" s="5" t="s">
        <v>12</v>
      </c>
      <c r="E11735" s="5" t="s">
        <v>13</v>
      </c>
    </row>
    <row r="11736" spans="1:5" x14ac:dyDescent="0.25">
      <c r="A11736" s="5">
        <f>11728</f>
      </c>
      <c r="B11736" s="5" t="s">
        <v>11738</v>
      </c>
      <c r="C11736" s="5" t="s">
        <v>11</v>
      </c>
      <c r="D11736" s="5" t="s">
        <v>12</v>
      </c>
      <c r="E11736" s="5" t="s">
        <v>13</v>
      </c>
    </row>
    <row r="11737" spans="1:5" x14ac:dyDescent="0.25">
      <c r="A11737" s="5">
        <f>11729</f>
      </c>
      <c r="B11737" s="5" t="s">
        <v>11739</v>
      </c>
      <c r="C11737" s="5" t="s">
        <v>11</v>
      </c>
      <c r="D11737" s="5" t="s">
        <v>12</v>
      </c>
      <c r="E11737" s="5" t="s">
        <v>13</v>
      </c>
    </row>
    <row r="11738" spans="1:5" x14ac:dyDescent="0.25">
      <c r="A11738" s="5">
        <f>11730</f>
      </c>
      <c r="B11738" s="5" t="s">
        <v>11740</v>
      </c>
      <c r="C11738" s="5" t="s">
        <v>11</v>
      </c>
      <c r="D11738" s="5" t="s">
        <v>12</v>
      </c>
      <c r="E11738" s="5" t="s">
        <v>13</v>
      </c>
    </row>
    <row r="11739" spans="1:5" x14ac:dyDescent="0.25">
      <c r="A11739" s="5">
        <f>11731</f>
      </c>
      <c r="B11739" s="5" t="s">
        <v>11741</v>
      </c>
      <c r="C11739" s="5" t="s">
        <v>11</v>
      </c>
      <c r="D11739" s="5" t="s">
        <v>12</v>
      </c>
      <c r="E11739" s="5" t="s">
        <v>13</v>
      </c>
    </row>
    <row r="11740" spans="1:5" x14ac:dyDescent="0.25">
      <c r="A11740" s="5">
        <f>11732</f>
      </c>
      <c r="B11740" s="5" t="s">
        <v>11742</v>
      </c>
      <c r="C11740" s="5" t="s">
        <v>11</v>
      </c>
      <c r="D11740" s="5" t="s">
        <v>12</v>
      </c>
      <c r="E11740" s="5" t="s">
        <v>13</v>
      </c>
    </row>
    <row r="11741" spans="1:5" x14ac:dyDescent="0.25">
      <c r="A11741" s="5">
        <f>11733</f>
      </c>
      <c r="B11741" s="5" t="s">
        <v>11743</v>
      </c>
      <c r="C11741" s="5" t="s">
        <v>11</v>
      </c>
      <c r="D11741" s="5" t="s">
        <v>12</v>
      </c>
      <c r="E11741" s="5" t="s">
        <v>13</v>
      </c>
    </row>
    <row r="11742" spans="1:5" x14ac:dyDescent="0.25">
      <c r="A11742" s="5">
        <f>11734</f>
      </c>
      <c r="B11742" s="5" t="s">
        <v>11744</v>
      </c>
      <c r="C11742" s="5" t="s">
        <v>11</v>
      </c>
      <c r="D11742" s="5" t="s">
        <v>12</v>
      </c>
      <c r="E11742" s="5" t="s">
        <v>13</v>
      </c>
    </row>
    <row r="11743" spans="1:5" x14ac:dyDescent="0.25">
      <c r="A11743" s="5">
        <f>11735</f>
      </c>
      <c r="B11743" s="5" t="s">
        <v>11745</v>
      </c>
      <c r="C11743" s="5" t="s">
        <v>11</v>
      </c>
      <c r="D11743" s="5" t="s">
        <v>12</v>
      </c>
      <c r="E11743" s="5" t="s">
        <v>13</v>
      </c>
    </row>
    <row r="11744" spans="1:5" x14ac:dyDescent="0.25">
      <c r="A11744" s="5">
        <f>11736</f>
      </c>
      <c r="B11744" s="5" t="s">
        <v>11746</v>
      </c>
      <c r="C11744" s="5" t="s">
        <v>11</v>
      </c>
      <c r="D11744" s="5" t="s">
        <v>12</v>
      </c>
      <c r="E11744" s="5" t="s">
        <v>13</v>
      </c>
    </row>
    <row r="11745" spans="1:5" x14ac:dyDescent="0.25">
      <c r="A11745" s="5">
        <f>11737</f>
      </c>
      <c r="B11745" s="5" t="s">
        <v>11747</v>
      </c>
      <c r="C11745" s="5" t="s">
        <v>11</v>
      </c>
      <c r="D11745" s="5" t="s">
        <v>12</v>
      </c>
      <c r="E11745" s="5" t="s">
        <v>13</v>
      </c>
    </row>
    <row r="11746" spans="1:5" x14ac:dyDescent="0.25">
      <c r="A11746" s="5">
        <f>11738</f>
      </c>
      <c r="B11746" s="5" t="s">
        <v>11748</v>
      </c>
      <c r="C11746" s="5" t="s">
        <v>11</v>
      </c>
      <c r="D11746" s="5" t="s">
        <v>12</v>
      </c>
      <c r="E11746" s="5" t="s">
        <v>13</v>
      </c>
    </row>
    <row r="11747" spans="1:5" x14ac:dyDescent="0.25">
      <c r="A11747" s="5">
        <f>11739</f>
      </c>
      <c r="B11747" s="5" t="s">
        <v>11749</v>
      </c>
      <c r="C11747" s="5" t="s">
        <v>11</v>
      </c>
      <c r="D11747" s="5" t="s">
        <v>12</v>
      </c>
      <c r="E11747" s="5" t="s">
        <v>13</v>
      </c>
    </row>
    <row r="11748" spans="1:5" x14ac:dyDescent="0.25">
      <c r="A11748" s="5">
        <f>11740</f>
      </c>
      <c r="B11748" s="5" t="s">
        <v>11750</v>
      </c>
      <c r="C11748" s="5" t="s">
        <v>11</v>
      </c>
      <c r="D11748" s="5" t="s">
        <v>12</v>
      </c>
      <c r="E11748" s="5" t="s">
        <v>13</v>
      </c>
    </row>
    <row r="11749" spans="1:5" x14ac:dyDescent="0.25">
      <c r="A11749" s="5">
        <f>11741</f>
      </c>
      <c r="B11749" s="5" t="s">
        <v>11751</v>
      </c>
      <c r="C11749" s="5" t="s">
        <v>11</v>
      </c>
      <c r="D11749" s="5" t="s">
        <v>12</v>
      </c>
      <c r="E11749" s="5" t="s">
        <v>13</v>
      </c>
    </row>
    <row r="11750" spans="1:5" x14ac:dyDescent="0.25">
      <c r="A11750" s="5">
        <f>11742</f>
      </c>
      <c r="B11750" s="5" t="s">
        <v>11752</v>
      </c>
      <c r="C11750" s="5" t="s">
        <v>11</v>
      </c>
      <c r="D11750" s="5" t="s">
        <v>12</v>
      </c>
      <c r="E11750" s="5" t="s">
        <v>13</v>
      </c>
    </row>
    <row r="11751" spans="1:5" x14ac:dyDescent="0.25">
      <c r="A11751" s="5">
        <f>11743</f>
      </c>
      <c r="B11751" s="5" t="s">
        <v>11753</v>
      </c>
      <c r="C11751" s="5" t="s">
        <v>11</v>
      </c>
      <c r="D11751" s="5" t="s">
        <v>12</v>
      </c>
      <c r="E11751" s="5" t="s">
        <v>13</v>
      </c>
    </row>
    <row r="11752" spans="1:5" x14ac:dyDescent="0.25">
      <c r="A11752" s="5">
        <f>11744</f>
      </c>
      <c r="B11752" s="5" t="s">
        <v>11754</v>
      </c>
      <c r="C11752" s="5" t="s">
        <v>11</v>
      </c>
      <c r="D11752" s="5" t="s">
        <v>12</v>
      </c>
      <c r="E11752" s="5" t="s">
        <v>13</v>
      </c>
    </row>
    <row r="11753" spans="1:5" x14ac:dyDescent="0.25">
      <c r="A11753" s="5">
        <f>11745</f>
      </c>
      <c r="B11753" s="5" t="s">
        <v>11755</v>
      </c>
      <c r="C11753" s="5" t="s">
        <v>11</v>
      </c>
      <c r="D11753" s="5" t="s">
        <v>12</v>
      </c>
      <c r="E11753" s="5" t="s">
        <v>13</v>
      </c>
    </row>
    <row r="11754" spans="1:5" x14ac:dyDescent="0.25">
      <c r="A11754" s="5">
        <f>11746</f>
      </c>
      <c r="B11754" s="5" t="s">
        <v>11756</v>
      </c>
      <c r="C11754" s="5" t="s">
        <v>11</v>
      </c>
      <c r="D11754" s="5" t="s">
        <v>12</v>
      </c>
      <c r="E11754" s="5" t="s">
        <v>13</v>
      </c>
    </row>
    <row r="11755" spans="1:5" x14ac:dyDescent="0.25">
      <c r="A11755" s="5">
        <f>11747</f>
      </c>
      <c r="B11755" s="5" t="s">
        <v>11757</v>
      </c>
      <c r="C11755" s="5" t="s">
        <v>11</v>
      </c>
      <c r="D11755" s="5" t="s">
        <v>12</v>
      </c>
      <c r="E11755" s="5" t="s">
        <v>13</v>
      </c>
    </row>
    <row r="11756" spans="1:5" x14ac:dyDescent="0.25">
      <c r="A11756" s="5">
        <f>11748</f>
      </c>
      <c r="B11756" s="5" t="s">
        <v>11758</v>
      </c>
      <c r="C11756" s="5" t="s">
        <v>11</v>
      </c>
      <c r="D11756" s="5" t="s">
        <v>12</v>
      </c>
      <c r="E11756" s="5" t="s">
        <v>13</v>
      </c>
    </row>
    <row r="11757" spans="1:5" x14ac:dyDescent="0.25">
      <c r="A11757" s="5">
        <f>11749</f>
      </c>
      <c r="B11757" s="5" t="s">
        <v>11759</v>
      </c>
      <c r="C11757" s="5" t="s">
        <v>11</v>
      </c>
      <c r="D11757" s="5" t="s">
        <v>12</v>
      </c>
      <c r="E11757" s="5" t="s">
        <v>13</v>
      </c>
    </row>
    <row r="11758" spans="1:5" x14ac:dyDescent="0.25">
      <c r="A11758" s="5">
        <f>11750</f>
      </c>
      <c r="B11758" s="5" t="s">
        <v>11760</v>
      </c>
      <c r="C11758" s="5" t="s">
        <v>11</v>
      </c>
      <c r="D11758" s="5" t="s">
        <v>12</v>
      </c>
      <c r="E11758" s="5" t="s">
        <v>13</v>
      </c>
    </row>
    <row r="11759" spans="1:5" x14ac:dyDescent="0.25">
      <c r="A11759" s="5">
        <f>11751</f>
      </c>
      <c r="B11759" s="5" t="s">
        <v>11761</v>
      </c>
      <c r="C11759" s="5" t="s">
        <v>11</v>
      </c>
      <c r="D11759" s="5" t="s">
        <v>12</v>
      </c>
      <c r="E11759" s="5" t="s">
        <v>13</v>
      </c>
    </row>
    <row r="11760" spans="1:5" x14ac:dyDescent="0.25">
      <c r="A11760" s="5">
        <f>11752</f>
      </c>
      <c r="B11760" s="5" t="s">
        <v>11762</v>
      </c>
      <c r="C11760" s="5" t="s">
        <v>11</v>
      </c>
      <c r="D11760" s="5" t="s">
        <v>12</v>
      </c>
      <c r="E11760" s="5" t="s">
        <v>13</v>
      </c>
    </row>
    <row r="11761" spans="1:5" x14ac:dyDescent="0.25">
      <c r="A11761" s="5">
        <f>11753</f>
      </c>
      <c r="B11761" s="5" t="s">
        <v>11763</v>
      </c>
      <c r="C11761" s="5" t="s">
        <v>11</v>
      </c>
      <c r="D11761" s="5" t="s">
        <v>12</v>
      </c>
      <c r="E11761" s="5" t="s">
        <v>13</v>
      </c>
    </row>
    <row r="11762" spans="1:5" x14ac:dyDescent="0.25">
      <c r="A11762" s="5">
        <f>11754</f>
      </c>
      <c r="B11762" s="5" t="s">
        <v>11764</v>
      </c>
      <c r="C11762" s="5" t="s">
        <v>11</v>
      </c>
      <c r="D11762" s="5" t="s">
        <v>12</v>
      </c>
      <c r="E11762" s="5" t="s">
        <v>13</v>
      </c>
    </row>
    <row r="11763" spans="1:5" x14ac:dyDescent="0.25">
      <c r="A11763" s="5">
        <f>11755</f>
      </c>
      <c r="B11763" s="5" t="s">
        <v>11765</v>
      </c>
      <c r="C11763" s="5" t="s">
        <v>11</v>
      </c>
      <c r="D11763" s="5" t="s">
        <v>12</v>
      </c>
      <c r="E11763" s="5" t="s">
        <v>13</v>
      </c>
    </row>
    <row r="11764" spans="1:5" x14ac:dyDescent="0.25">
      <c r="A11764" s="5">
        <f>11756</f>
      </c>
      <c r="B11764" s="5" t="s">
        <v>11766</v>
      </c>
      <c r="C11764" s="5" t="s">
        <v>11</v>
      </c>
      <c r="D11764" s="5" t="s">
        <v>12</v>
      </c>
      <c r="E11764" s="5" t="s">
        <v>13</v>
      </c>
    </row>
    <row r="11765" spans="1:5" x14ac:dyDescent="0.25">
      <c r="A11765" s="5">
        <f>11757</f>
      </c>
      <c r="B11765" s="5" t="s">
        <v>11767</v>
      </c>
      <c r="C11765" s="5" t="s">
        <v>11</v>
      </c>
      <c r="D11765" s="5" t="s">
        <v>12</v>
      </c>
      <c r="E11765" s="5" t="s">
        <v>13</v>
      </c>
    </row>
    <row r="11766" spans="1:5" x14ac:dyDescent="0.25">
      <c r="A11766" s="5">
        <f>11758</f>
      </c>
      <c r="B11766" s="5" t="s">
        <v>11768</v>
      </c>
      <c r="C11766" s="5" t="s">
        <v>11</v>
      </c>
      <c r="D11766" s="5" t="s">
        <v>12</v>
      </c>
      <c r="E11766" s="5" t="s">
        <v>13</v>
      </c>
    </row>
    <row r="11767" spans="1:5" x14ac:dyDescent="0.25">
      <c r="A11767" s="5">
        <f>11759</f>
      </c>
      <c r="B11767" s="5" t="s">
        <v>11769</v>
      </c>
      <c r="C11767" s="5" t="s">
        <v>11</v>
      </c>
      <c r="D11767" s="5" t="s">
        <v>12</v>
      </c>
      <c r="E11767" s="5" t="s">
        <v>13</v>
      </c>
    </row>
    <row r="11768" spans="1:5" x14ac:dyDescent="0.25">
      <c r="A11768" s="5">
        <f>11760</f>
      </c>
      <c r="B11768" s="5" t="s">
        <v>11770</v>
      </c>
      <c r="C11768" s="5" t="s">
        <v>11</v>
      </c>
      <c r="D11768" s="5" t="s">
        <v>12</v>
      </c>
      <c r="E11768" s="5" t="s">
        <v>13</v>
      </c>
    </row>
    <row r="11769" spans="1:5" x14ac:dyDescent="0.25">
      <c r="A11769" s="5">
        <f>11761</f>
      </c>
      <c r="B11769" s="5" t="s">
        <v>11771</v>
      </c>
      <c r="C11769" s="5" t="s">
        <v>11</v>
      </c>
      <c r="D11769" s="5" t="s">
        <v>12</v>
      </c>
      <c r="E11769" s="5" t="s">
        <v>13</v>
      </c>
    </row>
    <row r="11770" spans="1:5" x14ac:dyDescent="0.25">
      <c r="A11770" s="5">
        <f>11762</f>
      </c>
      <c r="B11770" s="5" t="s">
        <v>11772</v>
      </c>
      <c r="C11770" s="5" t="s">
        <v>11</v>
      </c>
      <c r="D11770" s="5" t="s">
        <v>12</v>
      </c>
      <c r="E11770" s="5" t="s">
        <v>13</v>
      </c>
    </row>
    <row r="11771" spans="1:5" x14ac:dyDescent="0.25">
      <c r="A11771" s="5">
        <f>11763</f>
      </c>
      <c r="B11771" s="5" t="s">
        <v>11773</v>
      </c>
      <c r="C11771" s="5" t="s">
        <v>11</v>
      </c>
      <c r="D11771" s="5" t="s">
        <v>12</v>
      </c>
      <c r="E11771" s="5" t="s">
        <v>13</v>
      </c>
    </row>
    <row r="11772" spans="1:5" x14ac:dyDescent="0.25">
      <c r="A11772" s="5">
        <f>11764</f>
      </c>
      <c r="B11772" s="5" t="s">
        <v>11774</v>
      </c>
      <c r="C11772" s="5" t="s">
        <v>11</v>
      </c>
      <c r="D11772" s="5" t="s">
        <v>12</v>
      </c>
      <c r="E11772" s="5" t="s">
        <v>13</v>
      </c>
    </row>
    <row r="11773" spans="1:5" x14ac:dyDescent="0.25">
      <c r="A11773" s="5">
        <f>11765</f>
      </c>
      <c r="B11773" s="5" t="s">
        <v>11775</v>
      </c>
      <c r="C11773" s="5" t="s">
        <v>11</v>
      </c>
      <c r="D11773" s="5" t="s">
        <v>12</v>
      </c>
      <c r="E11773" s="5" t="s">
        <v>13</v>
      </c>
    </row>
    <row r="11774" spans="1:5" x14ac:dyDescent="0.25">
      <c r="A11774" s="5">
        <f>11766</f>
      </c>
      <c r="B11774" s="5" t="s">
        <v>11776</v>
      </c>
      <c r="C11774" s="5" t="s">
        <v>11</v>
      </c>
      <c r="D11774" s="5" t="s">
        <v>12</v>
      </c>
      <c r="E11774" s="5" t="s">
        <v>13</v>
      </c>
    </row>
    <row r="11775" spans="1:5" x14ac:dyDescent="0.25">
      <c r="A11775" s="5">
        <f>11767</f>
      </c>
      <c r="B11775" s="5" t="s">
        <v>11777</v>
      </c>
      <c r="C11775" s="5" t="s">
        <v>11</v>
      </c>
      <c r="D11775" s="5" t="s">
        <v>12</v>
      </c>
      <c r="E11775" s="5" t="s">
        <v>13</v>
      </c>
    </row>
    <row r="11776" spans="1:5" x14ac:dyDescent="0.25">
      <c r="A11776" s="5">
        <f>11768</f>
      </c>
      <c r="B11776" s="5" t="s">
        <v>11778</v>
      </c>
      <c r="C11776" s="5" t="s">
        <v>11</v>
      </c>
      <c r="D11776" s="5" t="s">
        <v>12</v>
      </c>
      <c r="E11776" s="5" t="s">
        <v>13</v>
      </c>
    </row>
    <row r="11777" spans="1:5" x14ac:dyDescent="0.25">
      <c r="A11777" s="5">
        <f>11769</f>
      </c>
      <c r="B11777" s="5" t="s">
        <v>11779</v>
      </c>
      <c r="C11777" s="5" t="s">
        <v>11</v>
      </c>
      <c r="D11777" s="5" t="s">
        <v>12</v>
      </c>
      <c r="E11777" s="5" t="s">
        <v>13</v>
      </c>
    </row>
    <row r="11778" spans="1:5" x14ac:dyDescent="0.25">
      <c r="A11778" s="5">
        <f>11770</f>
      </c>
      <c r="B11778" s="5" t="s">
        <v>11780</v>
      </c>
      <c r="C11778" s="5" t="s">
        <v>11</v>
      </c>
      <c r="D11778" s="5" t="s">
        <v>12</v>
      </c>
      <c r="E11778" s="5" t="s">
        <v>13</v>
      </c>
    </row>
    <row r="11779" spans="1:5" x14ac:dyDescent="0.25">
      <c r="A11779" s="5">
        <f>11771</f>
      </c>
      <c r="B11779" s="5" t="s">
        <v>11781</v>
      </c>
      <c r="C11779" s="5" t="s">
        <v>11</v>
      </c>
      <c r="D11779" s="5" t="s">
        <v>12</v>
      </c>
      <c r="E11779" s="5" t="s">
        <v>13</v>
      </c>
    </row>
    <row r="11780" spans="1:5" x14ac:dyDescent="0.25">
      <c r="A11780" s="5">
        <f>11772</f>
      </c>
      <c r="B11780" s="5" t="s">
        <v>11782</v>
      </c>
      <c r="C11780" s="5" t="s">
        <v>11</v>
      </c>
      <c r="D11780" s="5" t="s">
        <v>12</v>
      </c>
      <c r="E11780" s="5" t="s">
        <v>13</v>
      </c>
    </row>
    <row r="11781" spans="1:5" x14ac:dyDescent="0.25">
      <c r="A11781" s="5">
        <f>11773</f>
      </c>
      <c r="B11781" s="5" t="s">
        <v>11783</v>
      </c>
      <c r="C11781" s="5" t="s">
        <v>11</v>
      </c>
      <c r="D11781" s="5" t="s">
        <v>12</v>
      </c>
      <c r="E11781" s="5" t="s">
        <v>13</v>
      </c>
    </row>
    <row r="11782" spans="1:5" x14ac:dyDescent="0.25">
      <c r="A11782" s="5">
        <f>11774</f>
      </c>
      <c r="B11782" s="5" t="s">
        <v>11784</v>
      </c>
      <c r="C11782" s="5" t="s">
        <v>11</v>
      </c>
      <c r="D11782" s="5" t="s">
        <v>12</v>
      </c>
      <c r="E11782" s="5" t="s">
        <v>13</v>
      </c>
    </row>
    <row r="11783" spans="1:5" x14ac:dyDescent="0.25">
      <c r="A11783" s="5">
        <f>11775</f>
      </c>
      <c r="B11783" s="5" t="s">
        <v>11785</v>
      </c>
      <c r="C11783" s="5" t="s">
        <v>11</v>
      </c>
      <c r="D11783" s="5" t="s">
        <v>12</v>
      </c>
      <c r="E11783" s="5" t="s">
        <v>13</v>
      </c>
    </row>
    <row r="11784" spans="1:5" x14ac:dyDescent="0.25">
      <c r="A11784" s="5">
        <f>11776</f>
      </c>
      <c r="B11784" s="5" t="s">
        <v>11786</v>
      </c>
      <c r="C11784" s="5" t="s">
        <v>11</v>
      </c>
      <c r="D11784" s="5" t="s">
        <v>12</v>
      </c>
      <c r="E11784" s="5" t="s">
        <v>13</v>
      </c>
    </row>
    <row r="11785" spans="1:5" x14ac:dyDescent="0.25">
      <c r="A11785" s="5">
        <f>11777</f>
      </c>
      <c r="B11785" s="5" t="s">
        <v>11787</v>
      </c>
      <c r="C11785" s="5" t="s">
        <v>11</v>
      </c>
      <c r="D11785" s="5" t="s">
        <v>12</v>
      </c>
      <c r="E11785" s="5" t="s">
        <v>13</v>
      </c>
    </row>
    <row r="11786" spans="1:5" x14ac:dyDescent="0.25">
      <c r="A11786" s="5">
        <f>11778</f>
      </c>
      <c r="B11786" s="5" t="s">
        <v>11788</v>
      </c>
      <c r="C11786" s="5" t="s">
        <v>11</v>
      </c>
      <c r="D11786" s="5" t="s">
        <v>12</v>
      </c>
      <c r="E11786" s="5" t="s">
        <v>13</v>
      </c>
    </row>
    <row r="11787" spans="1:5" x14ac:dyDescent="0.25">
      <c r="A11787" s="5">
        <f>11779</f>
      </c>
      <c r="B11787" s="5" t="s">
        <v>11789</v>
      </c>
      <c r="C11787" s="5" t="s">
        <v>11</v>
      </c>
      <c r="D11787" s="5" t="s">
        <v>12</v>
      </c>
      <c r="E11787" s="5" t="s">
        <v>13</v>
      </c>
    </row>
    <row r="11788" spans="1:5" x14ac:dyDescent="0.25">
      <c r="A11788" s="5">
        <f>11780</f>
      </c>
      <c r="B11788" s="5" t="s">
        <v>11790</v>
      </c>
      <c r="C11788" s="5" t="s">
        <v>11</v>
      </c>
      <c r="D11788" s="5" t="s">
        <v>12</v>
      </c>
      <c r="E11788" s="5" t="s">
        <v>13</v>
      </c>
    </row>
    <row r="11789" spans="1:5" x14ac:dyDescent="0.25">
      <c r="A11789" s="5">
        <f>11781</f>
      </c>
      <c r="B11789" s="5" t="s">
        <v>11791</v>
      </c>
      <c r="C11789" s="5" t="s">
        <v>11</v>
      </c>
      <c r="D11789" s="5" t="s">
        <v>12</v>
      </c>
      <c r="E11789" s="5" t="s">
        <v>13</v>
      </c>
    </row>
    <row r="11790" spans="1:5" x14ac:dyDescent="0.25">
      <c r="A11790" s="5">
        <f>11782</f>
      </c>
      <c r="B11790" s="5" t="s">
        <v>11792</v>
      </c>
      <c r="C11790" s="5" t="s">
        <v>11</v>
      </c>
      <c r="D11790" s="5" t="s">
        <v>12</v>
      </c>
      <c r="E11790" s="5" t="s">
        <v>13</v>
      </c>
    </row>
    <row r="11791" spans="1:5" x14ac:dyDescent="0.25">
      <c r="A11791" s="5">
        <f>11783</f>
      </c>
      <c r="B11791" s="5" t="s">
        <v>11793</v>
      </c>
      <c r="C11791" s="5" t="s">
        <v>11</v>
      </c>
      <c r="D11791" s="5" t="s">
        <v>12</v>
      </c>
      <c r="E11791" s="5" t="s">
        <v>13</v>
      </c>
    </row>
    <row r="11792" spans="1:5" x14ac:dyDescent="0.25">
      <c r="A11792" s="5">
        <f>11784</f>
      </c>
      <c r="B11792" s="5" t="s">
        <v>11794</v>
      </c>
      <c r="C11792" s="5" t="s">
        <v>11</v>
      </c>
      <c r="D11792" s="5" t="s">
        <v>12</v>
      </c>
      <c r="E11792" s="5" t="s">
        <v>13</v>
      </c>
    </row>
    <row r="11793" spans="1:5" x14ac:dyDescent="0.25">
      <c r="A11793" s="5">
        <f>11785</f>
      </c>
      <c r="B11793" s="5" t="s">
        <v>11795</v>
      </c>
      <c r="C11793" s="5" t="s">
        <v>11</v>
      </c>
      <c r="D11793" s="5" t="s">
        <v>12</v>
      </c>
      <c r="E11793" s="5" t="s">
        <v>13</v>
      </c>
    </row>
    <row r="11794" spans="1:5" x14ac:dyDescent="0.25">
      <c r="A11794" s="5">
        <f>11786</f>
      </c>
      <c r="B11794" s="5" t="s">
        <v>11796</v>
      </c>
      <c r="C11794" s="5" t="s">
        <v>11</v>
      </c>
      <c r="D11794" s="5" t="s">
        <v>12</v>
      </c>
      <c r="E11794" s="5" t="s">
        <v>13</v>
      </c>
    </row>
    <row r="11795" spans="1:5" x14ac:dyDescent="0.25">
      <c r="A11795" s="5">
        <f>11787</f>
      </c>
      <c r="B11795" s="5" t="s">
        <v>11797</v>
      </c>
      <c r="C11795" s="5" t="s">
        <v>11</v>
      </c>
      <c r="D11795" s="5" t="s">
        <v>12</v>
      </c>
      <c r="E11795" s="5" t="s">
        <v>13</v>
      </c>
    </row>
    <row r="11796" spans="1:5" x14ac:dyDescent="0.25">
      <c r="A11796" s="5">
        <f>11788</f>
      </c>
      <c r="B11796" s="5" t="s">
        <v>11798</v>
      </c>
      <c r="C11796" s="5" t="s">
        <v>11</v>
      </c>
      <c r="D11796" s="5" t="s">
        <v>12</v>
      </c>
      <c r="E11796" s="5" t="s">
        <v>13</v>
      </c>
    </row>
    <row r="11797" spans="1:5" x14ac:dyDescent="0.25">
      <c r="A11797" s="5">
        <f>11789</f>
      </c>
      <c r="B11797" s="5" t="s">
        <v>11799</v>
      </c>
      <c r="C11797" s="5" t="s">
        <v>11</v>
      </c>
      <c r="D11797" s="5" t="s">
        <v>12</v>
      </c>
      <c r="E11797" s="5" t="s">
        <v>13</v>
      </c>
    </row>
    <row r="11798" spans="1:5" x14ac:dyDescent="0.25">
      <c r="A11798" s="5">
        <f>11790</f>
      </c>
      <c r="B11798" s="5" t="s">
        <v>11800</v>
      </c>
      <c r="C11798" s="5" t="s">
        <v>11</v>
      </c>
      <c r="D11798" s="5" t="s">
        <v>12</v>
      </c>
      <c r="E11798" s="5" t="s">
        <v>13</v>
      </c>
    </row>
    <row r="11799" spans="1:5" x14ac:dyDescent="0.25">
      <c r="A11799" s="5">
        <f>11791</f>
      </c>
      <c r="B11799" s="5" t="s">
        <v>11801</v>
      </c>
      <c r="C11799" s="5" t="s">
        <v>11</v>
      </c>
      <c r="D11799" s="5" t="s">
        <v>12</v>
      </c>
      <c r="E11799" s="5" t="s">
        <v>13</v>
      </c>
    </row>
    <row r="11800" spans="1:5" x14ac:dyDescent="0.25">
      <c r="A11800" s="5">
        <f>11792</f>
      </c>
      <c r="B11800" s="5" t="s">
        <v>11802</v>
      </c>
      <c r="C11800" s="5" t="s">
        <v>11</v>
      </c>
      <c r="D11800" s="5" t="s">
        <v>12</v>
      </c>
      <c r="E11800" s="5" t="s">
        <v>13</v>
      </c>
    </row>
    <row r="11801" spans="1:5" x14ac:dyDescent="0.25">
      <c r="A11801" s="5">
        <f>11793</f>
      </c>
      <c r="B11801" s="5" t="s">
        <v>11803</v>
      </c>
      <c r="C11801" s="5" t="s">
        <v>11</v>
      </c>
      <c r="D11801" s="5" t="s">
        <v>12</v>
      </c>
      <c r="E11801" s="5" t="s">
        <v>13</v>
      </c>
    </row>
    <row r="11802" spans="1:5" x14ac:dyDescent="0.25">
      <c r="A11802" s="5">
        <f>11794</f>
      </c>
      <c r="B11802" s="5" t="s">
        <v>11804</v>
      </c>
      <c r="C11802" s="5" t="s">
        <v>11</v>
      </c>
      <c r="D11802" s="5" t="s">
        <v>12</v>
      </c>
      <c r="E11802" s="5" t="s">
        <v>13</v>
      </c>
    </row>
    <row r="11803" spans="1:5" x14ac:dyDescent="0.25">
      <c r="A11803" s="5">
        <f>11795</f>
      </c>
      <c r="B11803" s="5" t="s">
        <v>11805</v>
      </c>
      <c r="C11803" s="5" t="s">
        <v>11</v>
      </c>
      <c r="D11803" s="5" t="s">
        <v>12</v>
      </c>
      <c r="E11803" s="5" t="s">
        <v>13</v>
      </c>
    </row>
    <row r="11804" spans="1:5" x14ac:dyDescent="0.25">
      <c r="A11804" s="5">
        <f>11796</f>
      </c>
      <c r="B11804" s="5" t="s">
        <v>11806</v>
      </c>
      <c r="C11804" s="5" t="s">
        <v>11</v>
      </c>
      <c r="D11804" s="5" t="s">
        <v>12</v>
      </c>
      <c r="E11804" s="5" t="s">
        <v>13</v>
      </c>
    </row>
    <row r="11805" spans="1:5" x14ac:dyDescent="0.25">
      <c r="A11805" s="5">
        <f>11797</f>
      </c>
      <c r="B11805" s="5" t="s">
        <v>11807</v>
      </c>
      <c r="C11805" s="5" t="s">
        <v>11</v>
      </c>
      <c r="D11805" s="5" t="s">
        <v>12</v>
      </c>
      <c r="E11805" s="5" t="s">
        <v>13</v>
      </c>
    </row>
    <row r="11806" spans="1:5" x14ac:dyDescent="0.25">
      <c r="A11806" s="5">
        <f>11798</f>
      </c>
      <c r="B11806" s="5" t="s">
        <v>11808</v>
      </c>
      <c r="C11806" s="5" t="s">
        <v>11</v>
      </c>
      <c r="D11806" s="5" t="s">
        <v>12</v>
      </c>
      <c r="E11806" s="5" t="s">
        <v>13</v>
      </c>
    </row>
    <row r="11807" spans="1:5" x14ac:dyDescent="0.25">
      <c r="A11807" s="5">
        <f>11799</f>
      </c>
      <c r="B11807" s="5" t="s">
        <v>11809</v>
      </c>
      <c r="C11807" s="5" t="s">
        <v>11</v>
      </c>
      <c r="D11807" s="5" t="s">
        <v>12</v>
      </c>
      <c r="E11807" s="5" t="s">
        <v>13</v>
      </c>
    </row>
    <row r="11808" spans="1:5" x14ac:dyDescent="0.25">
      <c r="A11808" s="5">
        <f>11800</f>
      </c>
      <c r="B11808" s="5" t="s">
        <v>11810</v>
      </c>
      <c r="C11808" s="5" t="s">
        <v>11</v>
      </c>
      <c r="D11808" s="5" t="s">
        <v>12</v>
      </c>
      <c r="E11808" s="5" t="s">
        <v>13</v>
      </c>
    </row>
    <row r="11809" spans="1:5" x14ac:dyDescent="0.25">
      <c r="A11809" s="5">
        <f>11801</f>
      </c>
      <c r="B11809" s="5" t="s">
        <v>11811</v>
      </c>
      <c r="C11809" s="5" t="s">
        <v>11</v>
      </c>
      <c r="D11809" s="5" t="s">
        <v>12</v>
      </c>
      <c r="E11809" s="5" t="s">
        <v>13</v>
      </c>
    </row>
    <row r="11810" spans="1:5" x14ac:dyDescent="0.25">
      <c r="A11810" s="5">
        <f>11802</f>
      </c>
      <c r="B11810" s="5" t="s">
        <v>11812</v>
      </c>
      <c r="C11810" s="5" t="s">
        <v>11</v>
      </c>
      <c r="D11810" s="5" t="s">
        <v>12</v>
      </c>
      <c r="E11810" s="5" t="s">
        <v>13</v>
      </c>
    </row>
    <row r="11811" spans="1:5" x14ac:dyDescent="0.25">
      <c r="A11811" s="5">
        <f>11803</f>
      </c>
      <c r="B11811" s="5" t="s">
        <v>11813</v>
      </c>
      <c r="C11811" s="5" t="s">
        <v>11</v>
      </c>
      <c r="D11811" s="5" t="s">
        <v>12</v>
      </c>
      <c r="E11811" s="5" t="s">
        <v>13</v>
      </c>
    </row>
    <row r="11812" spans="1:5" x14ac:dyDescent="0.25">
      <c r="A11812" s="5">
        <f>11804</f>
      </c>
      <c r="B11812" s="5" t="s">
        <v>11814</v>
      </c>
      <c r="C11812" s="5" t="s">
        <v>11</v>
      </c>
      <c r="D11812" s="5" t="s">
        <v>12</v>
      </c>
      <c r="E11812" s="5" t="s">
        <v>13</v>
      </c>
    </row>
    <row r="11813" spans="1:5" x14ac:dyDescent="0.25">
      <c r="A11813" s="5">
        <f>11805</f>
      </c>
      <c r="B11813" s="5" t="s">
        <v>11815</v>
      </c>
      <c r="C11813" s="5" t="s">
        <v>11</v>
      </c>
      <c r="D11813" s="5" t="s">
        <v>12</v>
      </c>
      <c r="E11813" s="5" t="s">
        <v>13</v>
      </c>
    </row>
    <row r="11814" spans="1:5" x14ac:dyDescent="0.25">
      <c r="A11814" s="5">
        <f>11806</f>
      </c>
      <c r="B11814" s="5" t="s">
        <v>11816</v>
      </c>
      <c r="C11814" s="5" t="s">
        <v>11</v>
      </c>
      <c r="D11814" s="5" t="s">
        <v>12</v>
      </c>
      <c r="E11814" s="5" t="s">
        <v>13</v>
      </c>
    </row>
    <row r="11815" spans="1:5" x14ac:dyDescent="0.25">
      <c r="A11815" s="5">
        <f>11807</f>
      </c>
      <c r="B11815" s="5" t="s">
        <v>11817</v>
      </c>
      <c r="C11815" s="5" t="s">
        <v>11</v>
      </c>
      <c r="D11815" s="5" t="s">
        <v>12</v>
      </c>
      <c r="E11815" s="5" t="s">
        <v>13</v>
      </c>
    </row>
    <row r="11816" spans="1:5" x14ac:dyDescent="0.25">
      <c r="A11816" s="5">
        <f>11808</f>
      </c>
      <c r="B11816" s="5" t="s">
        <v>11818</v>
      </c>
      <c r="C11816" s="5" t="s">
        <v>11</v>
      </c>
      <c r="D11816" s="5" t="s">
        <v>12</v>
      </c>
      <c r="E11816" s="5" t="s">
        <v>13</v>
      </c>
    </row>
    <row r="11817" spans="1:5" x14ac:dyDescent="0.25">
      <c r="A11817" s="5">
        <f>11809</f>
      </c>
      <c r="B11817" s="5" t="s">
        <v>11819</v>
      </c>
      <c r="C11817" s="5" t="s">
        <v>11</v>
      </c>
      <c r="D11817" s="5" t="s">
        <v>12</v>
      </c>
      <c r="E11817" s="5" t="s">
        <v>13</v>
      </c>
    </row>
    <row r="11818" spans="1:5" x14ac:dyDescent="0.25">
      <c r="A11818" s="5">
        <f>11810</f>
      </c>
      <c r="B11818" s="5" t="s">
        <v>11820</v>
      </c>
      <c r="C11818" s="5" t="s">
        <v>11</v>
      </c>
      <c r="D11818" s="5" t="s">
        <v>12</v>
      </c>
      <c r="E11818" s="5" t="s">
        <v>13</v>
      </c>
    </row>
    <row r="11819" spans="1:5" x14ac:dyDescent="0.25">
      <c r="A11819" s="5">
        <f>11811</f>
      </c>
      <c r="B11819" s="5" t="s">
        <v>11821</v>
      </c>
      <c r="C11819" s="5" t="s">
        <v>11</v>
      </c>
      <c r="D11819" s="5" t="s">
        <v>12</v>
      </c>
      <c r="E11819" s="5" t="s">
        <v>13</v>
      </c>
    </row>
    <row r="11820" spans="1:5" x14ac:dyDescent="0.25">
      <c r="A11820" s="5">
        <f>11812</f>
      </c>
      <c r="B11820" s="5" t="s">
        <v>11822</v>
      </c>
      <c r="C11820" s="5" t="s">
        <v>11</v>
      </c>
      <c r="D11820" s="5" t="s">
        <v>12</v>
      </c>
      <c r="E11820" s="5" t="s">
        <v>13</v>
      </c>
    </row>
    <row r="11821" spans="1:5" x14ac:dyDescent="0.25">
      <c r="A11821" s="5">
        <f>11813</f>
      </c>
      <c r="B11821" s="5" t="s">
        <v>11823</v>
      </c>
      <c r="C11821" s="5" t="s">
        <v>11</v>
      </c>
      <c r="D11821" s="5" t="s">
        <v>12</v>
      </c>
      <c r="E11821" s="5" t="s">
        <v>13</v>
      </c>
    </row>
    <row r="11822" spans="1:5" x14ac:dyDescent="0.25">
      <c r="A11822" s="5">
        <f>11814</f>
      </c>
      <c r="B11822" s="5" t="s">
        <v>11824</v>
      </c>
      <c r="C11822" s="5" t="s">
        <v>11</v>
      </c>
      <c r="D11822" s="5" t="s">
        <v>12</v>
      </c>
      <c r="E11822" s="5" t="s">
        <v>13</v>
      </c>
    </row>
    <row r="11823" spans="1:5" x14ac:dyDescent="0.25">
      <c r="A11823" s="5">
        <f>11815</f>
      </c>
      <c r="B11823" s="5" t="s">
        <v>11825</v>
      </c>
      <c r="C11823" s="5" t="s">
        <v>11</v>
      </c>
      <c r="D11823" s="5" t="s">
        <v>12</v>
      </c>
      <c r="E11823" s="5" t="s">
        <v>13</v>
      </c>
    </row>
    <row r="11824" spans="1:5" x14ac:dyDescent="0.25">
      <c r="A11824" s="5">
        <f>11816</f>
      </c>
      <c r="B11824" s="5" t="s">
        <v>11826</v>
      </c>
      <c r="C11824" s="5" t="s">
        <v>11</v>
      </c>
      <c r="D11824" s="5" t="s">
        <v>12</v>
      </c>
      <c r="E11824" s="5" t="s">
        <v>13</v>
      </c>
    </row>
    <row r="11825" spans="1:5" x14ac:dyDescent="0.25">
      <c r="A11825" s="5">
        <f>11817</f>
      </c>
      <c r="B11825" s="5" t="s">
        <v>11827</v>
      </c>
      <c r="C11825" s="5" t="s">
        <v>11</v>
      </c>
      <c r="D11825" s="5" t="s">
        <v>12</v>
      </c>
      <c r="E11825" s="5" t="s">
        <v>13</v>
      </c>
    </row>
    <row r="11826" spans="1:5" x14ac:dyDescent="0.25">
      <c r="A11826" s="5">
        <f>11818</f>
      </c>
      <c r="B11826" s="5" t="s">
        <v>11828</v>
      </c>
      <c r="C11826" s="5" t="s">
        <v>11</v>
      </c>
      <c r="D11826" s="5" t="s">
        <v>12</v>
      </c>
      <c r="E11826" s="5" t="s">
        <v>13</v>
      </c>
    </row>
    <row r="11827" spans="1:5" x14ac:dyDescent="0.25">
      <c r="A11827" s="5">
        <f>11819</f>
      </c>
      <c r="B11827" s="5" t="s">
        <v>11829</v>
      </c>
      <c r="C11827" s="5" t="s">
        <v>11</v>
      </c>
      <c r="D11827" s="5" t="s">
        <v>12</v>
      </c>
      <c r="E11827" s="5" t="s">
        <v>13</v>
      </c>
    </row>
    <row r="11828" spans="1:5" x14ac:dyDescent="0.25">
      <c r="A11828" s="5">
        <f>11820</f>
      </c>
      <c r="B11828" s="5" t="s">
        <v>11830</v>
      </c>
      <c r="C11828" s="5" t="s">
        <v>11</v>
      </c>
      <c r="D11828" s="5" t="s">
        <v>12</v>
      </c>
      <c r="E11828" s="5" t="s">
        <v>13</v>
      </c>
    </row>
    <row r="11829" spans="1:5" x14ac:dyDescent="0.25">
      <c r="A11829" s="5">
        <f>11821</f>
      </c>
      <c r="B11829" s="5" t="s">
        <v>11831</v>
      </c>
      <c r="C11829" s="5" t="s">
        <v>11</v>
      </c>
      <c r="D11829" s="5" t="s">
        <v>12</v>
      </c>
      <c r="E11829" s="5" t="s">
        <v>13</v>
      </c>
    </row>
    <row r="11830" spans="1:5" x14ac:dyDescent="0.25">
      <c r="A11830" s="5">
        <f>11822</f>
      </c>
      <c r="B11830" s="5" t="s">
        <v>11832</v>
      </c>
      <c r="C11830" s="5" t="s">
        <v>11</v>
      </c>
      <c r="D11830" s="5" t="s">
        <v>12</v>
      </c>
      <c r="E11830" s="5" t="s">
        <v>13</v>
      </c>
    </row>
    <row r="11831" spans="1:5" x14ac:dyDescent="0.25">
      <c r="A11831" s="5">
        <f>11823</f>
      </c>
      <c r="B11831" s="5" t="s">
        <v>11833</v>
      </c>
      <c r="C11831" s="5" t="s">
        <v>11</v>
      </c>
      <c r="D11831" s="5" t="s">
        <v>12</v>
      </c>
      <c r="E11831" s="5" t="s">
        <v>13</v>
      </c>
    </row>
    <row r="11832" spans="1:5" x14ac:dyDescent="0.25">
      <c r="A11832" s="5">
        <f>11824</f>
      </c>
      <c r="B11832" s="5" t="s">
        <v>11834</v>
      </c>
      <c r="C11832" s="5" t="s">
        <v>11</v>
      </c>
      <c r="D11832" s="5" t="s">
        <v>12</v>
      </c>
      <c r="E11832" s="5" t="s">
        <v>13</v>
      </c>
    </row>
    <row r="11833" spans="1:5" x14ac:dyDescent="0.25">
      <c r="A11833" s="5">
        <f>11825</f>
      </c>
      <c r="B11833" s="5" t="s">
        <v>11835</v>
      </c>
      <c r="C11833" s="5" t="s">
        <v>11</v>
      </c>
      <c r="D11833" s="5" t="s">
        <v>12</v>
      </c>
      <c r="E11833" s="5" t="s">
        <v>13</v>
      </c>
    </row>
    <row r="11834" spans="1:5" x14ac:dyDescent="0.25">
      <c r="A11834" s="5">
        <f>11826</f>
      </c>
      <c r="B11834" s="5" t="s">
        <v>11836</v>
      </c>
      <c r="C11834" s="5" t="s">
        <v>11</v>
      </c>
      <c r="D11834" s="5" t="s">
        <v>12</v>
      </c>
      <c r="E11834" s="5" t="s">
        <v>13</v>
      </c>
    </row>
    <row r="11835" spans="1:5" x14ac:dyDescent="0.25">
      <c r="A11835" s="5">
        <f>11827</f>
      </c>
      <c r="B11835" s="5" t="s">
        <v>11837</v>
      </c>
      <c r="C11835" s="5" t="s">
        <v>11</v>
      </c>
      <c r="D11835" s="5" t="s">
        <v>12</v>
      </c>
      <c r="E11835" s="5" t="s">
        <v>13</v>
      </c>
    </row>
    <row r="11836" spans="1:5" x14ac:dyDescent="0.25">
      <c r="A11836" s="5">
        <f>11828</f>
      </c>
      <c r="B11836" s="5" t="s">
        <v>11838</v>
      </c>
      <c r="C11836" s="5" t="s">
        <v>11</v>
      </c>
      <c r="D11836" s="5" t="s">
        <v>12</v>
      </c>
      <c r="E11836" s="5" t="s">
        <v>13</v>
      </c>
    </row>
    <row r="11837" spans="1:5" x14ac:dyDescent="0.25">
      <c r="A11837" s="5">
        <f>11829</f>
      </c>
      <c r="B11837" s="5" t="s">
        <v>11839</v>
      </c>
      <c r="C11837" s="5" t="s">
        <v>11</v>
      </c>
      <c r="D11837" s="5" t="s">
        <v>12</v>
      </c>
      <c r="E11837" s="5" t="s">
        <v>13</v>
      </c>
    </row>
    <row r="11838" spans="1:5" x14ac:dyDescent="0.25">
      <c r="A11838" s="5">
        <f>11830</f>
      </c>
      <c r="B11838" s="5" t="s">
        <v>11840</v>
      </c>
      <c r="C11838" s="5" t="s">
        <v>11</v>
      </c>
      <c r="D11838" s="5" t="s">
        <v>12</v>
      </c>
      <c r="E11838" s="5" t="s">
        <v>13</v>
      </c>
    </row>
    <row r="11839" spans="1:5" x14ac:dyDescent="0.25">
      <c r="A11839" s="5">
        <f>11831</f>
      </c>
      <c r="B11839" s="5" t="s">
        <v>11841</v>
      </c>
      <c r="C11839" s="5" t="s">
        <v>11</v>
      </c>
      <c r="D11839" s="5" t="s">
        <v>12</v>
      </c>
      <c r="E11839" s="5" t="s">
        <v>13</v>
      </c>
    </row>
    <row r="11840" spans="1:5" x14ac:dyDescent="0.25">
      <c r="A11840" s="5">
        <f>11832</f>
      </c>
      <c r="B11840" s="5" t="s">
        <v>11842</v>
      </c>
      <c r="C11840" s="5" t="s">
        <v>11</v>
      </c>
      <c r="D11840" s="5" t="s">
        <v>12</v>
      </c>
      <c r="E11840" s="5" t="s">
        <v>13</v>
      </c>
    </row>
    <row r="11841" spans="1:5" x14ac:dyDescent="0.25">
      <c r="A11841" s="5">
        <f>11833</f>
      </c>
      <c r="B11841" s="5" t="s">
        <v>11843</v>
      </c>
      <c r="C11841" s="5" t="s">
        <v>11</v>
      </c>
      <c r="D11841" s="5" t="s">
        <v>12</v>
      </c>
      <c r="E11841" s="5" t="s">
        <v>13</v>
      </c>
    </row>
    <row r="11842" spans="1:5" x14ac:dyDescent="0.25">
      <c r="A11842" s="5">
        <f>11834</f>
      </c>
      <c r="B11842" s="5" t="s">
        <v>11844</v>
      </c>
      <c r="C11842" s="5" t="s">
        <v>11</v>
      </c>
      <c r="D11842" s="5" t="s">
        <v>12</v>
      </c>
      <c r="E11842" s="5" t="s">
        <v>13</v>
      </c>
    </row>
    <row r="11843" spans="1:5" x14ac:dyDescent="0.25">
      <c r="A11843" s="5">
        <f>11835</f>
      </c>
      <c r="B11843" s="5" t="s">
        <v>11845</v>
      </c>
      <c r="C11843" s="5" t="s">
        <v>11</v>
      </c>
      <c r="D11843" s="5" t="s">
        <v>12</v>
      </c>
      <c r="E11843" s="5" t="s">
        <v>13</v>
      </c>
    </row>
    <row r="11844" spans="1:5" x14ac:dyDescent="0.25">
      <c r="A11844" s="5">
        <f>11836</f>
      </c>
      <c r="B11844" s="5" t="s">
        <v>11846</v>
      </c>
      <c r="C11844" s="5" t="s">
        <v>11</v>
      </c>
      <c r="D11844" s="5" t="s">
        <v>12</v>
      </c>
      <c r="E11844" s="5" t="s">
        <v>13</v>
      </c>
    </row>
    <row r="11845" spans="1:5" x14ac:dyDescent="0.25">
      <c r="A11845" s="5">
        <f>11837</f>
      </c>
      <c r="B11845" s="5" t="s">
        <v>11847</v>
      </c>
      <c r="C11845" s="5" t="s">
        <v>11</v>
      </c>
      <c r="D11845" s="5" t="s">
        <v>12</v>
      </c>
      <c r="E11845" s="5" t="s">
        <v>13</v>
      </c>
    </row>
    <row r="11846" spans="1:5" x14ac:dyDescent="0.25">
      <c r="A11846" s="5">
        <f>11838</f>
      </c>
      <c r="B11846" s="5" t="s">
        <v>11848</v>
      </c>
      <c r="C11846" s="5" t="s">
        <v>11</v>
      </c>
      <c r="D11846" s="5" t="s">
        <v>12</v>
      </c>
      <c r="E11846" s="5" t="s">
        <v>13</v>
      </c>
    </row>
    <row r="11847" spans="1:5" x14ac:dyDescent="0.25">
      <c r="A11847" s="5">
        <f>11839</f>
      </c>
      <c r="B11847" s="5" t="s">
        <v>11849</v>
      </c>
      <c r="C11847" s="5" t="s">
        <v>11</v>
      </c>
      <c r="D11847" s="5" t="s">
        <v>12</v>
      </c>
      <c r="E11847" s="5" t="s">
        <v>13</v>
      </c>
    </row>
    <row r="11848" spans="1:5" x14ac:dyDescent="0.25">
      <c r="A11848" s="5">
        <f>11840</f>
      </c>
      <c r="B11848" s="5" t="s">
        <v>11850</v>
      </c>
      <c r="C11848" s="5" t="s">
        <v>11</v>
      </c>
      <c r="D11848" s="5" t="s">
        <v>12</v>
      </c>
      <c r="E11848" s="5" t="s">
        <v>13</v>
      </c>
    </row>
    <row r="11849" spans="1:5" x14ac:dyDescent="0.25">
      <c r="A11849" s="5">
        <f>11841</f>
      </c>
      <c r="B11849" s="5" t="s">
        <v>11851</v>
      </c>
      <c r="C11849" s="5" t="s">
        <v>11</v>
      </c>
      <c r="D11849" s="5" t="s">
        <v>12</v>
      </c>
      <c r="E11849" s="5" t="s">
        <v>13</v>
      </c>
    </row>
    <row r="11850" spans="1:5" x14ac:dyDescent="0.25">
      <c r="A11850" s="5">
        <f>11842</f>
      </c>
      <c r="B11850" s="5" t="s">
        <v>11852</v>
      </c>
      <c r="C11850" s="5" t="s">
        <v>11</v>
      </c>
      <c r="D11850" s="5" t="s">
        <v>12</v>
      </c>
      <c r="E11850" s="5" t="s">
        <v>13</v>
      </c>
    </row>
    <row r="11851" spans="1:5" x14ac:dyDescent="0.25">
      <c r="A11851" s="5">
        <f>11843</f>
      </c>
      <c r="B11851" s="5" t="s">
        <v>11853</v>
      </c>
      <c r="C11851" s="5" t="s">
        <v>11</v>
      </c>
      <c r="D11851" s="5" t="s">
        <v>12</v>
      </c>
      <c r="E11851" s="5" t="s">
        <v>13</v>
      </c>
    </row>
    <row r="11852" spans="1:5" x14ac:dyDescent="0.25">
      <c r="A11852" s="5">
        <f>11844</f>
      </c>
      <c r="B11852" s="5" t="s">
        <v>11854</v>
      </c>
      <c r="C11852" s="5" t="s">
        <v>11</v>
      </c>
      <c r="D11852" s="5" t="s">
        <v>12</v>
      </c>
      <c r="E11852" s="5" t="s">
        <v>13</v>
      </c>
    </row>
    <row r="11853" spans="1:5" x14ac:dyDescent="0.25">
      <c r="A11853" s="5">
        <f>11845</f>
      </c>
      <c r="B11853" s="5" t="s">
        <v>11855</v>
      </c>
      <c r="C11853" s="5" t="s">
        <v>11</v>
      </c>
      <c r="D11853" s="5" t="s">
        <v>12</v>
      </c>
      <c r="E11853" s="5" t="s">
        <v>13</v>
      </c>
    </row>
    <row r="11854" spans="1:5" x14ac:dyDescent="0.25">
      <c r="A11854" s="5">
        <f>11846</f>
      </c>
      <c r="B11854" s="5" t="s">
        <v>11856</v>
      </c>
      <c r="C11854" s="5" t="s">
        <v>11</v>
      </c>
      <c r="D11854" s="5" t="s">
        <v>12</v>
      </c>
      <c r="E11854" s="5" t="s">
        <v>13</v>
      </c>
    </row>
    <row r="11855" spans="1:5" x14ac:dyDescent="0.25">
      <c r="A11855" s="5">
        <f>11847</f>
      </c>
      <c r="B11855" s="5" t="s">
        <v>11857</v>
      </c>
      <c r="C11855" s="5" t="s">
        <v>11</v>
      </c>
      <c r="D11855" s="5" t="s">
        <v>12</v>
      </c>
      <c r="E11855" s="5" t="s">
        <v>13</v>
      </c>
    </row>
    <row r="11856" spans="1:5" x14ac:dyDescent="0.25">
      <c r="A11856" s="5">
        <f>11848</f>
      </c>
      <c r="B11856" s="5" t="s">
        <v>11858</v>
      </c>
      <c r="C11856" s="5" t="s">
        <v>11</v>
      </c>
      <c r="D11856" s="5" t="s">
        <v>12</v>
      </c>
      <c r="E11856" s="5" t="s">
        <v>13</v>
      </c>
    </row>
    <row r="11857" spans="1:5" x14ac:dyDescent="0.25">
      <c r="A11857" s="5">
        <f>11849</f>
      </c>
      <c r="B11857" s="5" t="s">
        <v>11859</v>
      </c>
      <c r="C11857" s="5" t="s">
        <v>11</v>
      </c>
      <c r="D11857" s="5" t="s">
        <v>12</v>
      </c>
      <c r="E11857" s="5" t="s">
        <v>13</v>
      </c>
    </row>
    <row r="11858" spans="1:5" x14ac:dyDescent="0.25">
      <c r="A11858" s="5">
        <f>11850</f>
      </c>
      <c r="B11858" s="5" t="s">
        <v>11860</v>
      </c>
      <c r="C11858" s="5" t="s">
        <v>11</v>
      </c>
      <c r="D11858" s="5" t="s">
        <v>12</v>
      </c>
      <c r="E11858" s="5" t="s">
        <v>13</v>
      </c>
    </row>
    <row r="11859" spans="1:5" x14ac:dyDescent="0.25">
      <c r="A11859" s="5">
        <f>11851</f>
      </c>
      <c r="B11859" s="5" t="s">
        <v>11861</v>
      </c>
      <c r="C11859" s="5" t="s">
        <v>11</v>
      </c>
      <c r="D11859" s="5" t="s">
        <v>12</v>
      </c>
      <c r="E11859" s="5" t="s">
        <v>13</v>
      </c>
    </row>
    <row r="11860" spans="1:5" x14ac:dyDescent="0.25">
      <c r="A11860" s="5">
        <f>11852</f>
      </c>
      <c r="B11860" s="5" t="s">
        <v>11862</v>
      </c>
      <c r="C11860" s="5" t="s">
        <v>11</v>
      </c>
      <c r="D11860" s="5" t="s">
        <v>12</v>
      </c>
      <c r="E11860" s="5" t="s">
        <v>13</v>
      </c>
    </row>
    <row r="11861" spans="1:5" x14ac:dyDescent="0.25">
      <c r="A11861" s="5">
        <f>11853</f>
      </c>
      <c r="B11861" s="5" t="s">
        <v>11863</v>
      </c>
      <c r="C11861" s="5" t="s">
        <v>11</v>
      </c>
      <c r="D11861" s="5" t="s">
        <v>12</v>
      </c>
      <c r="E11861" s="5" t="s">
        <v>13</v>
      </c>
    </row>
    <row r="11862" spans="1:5" x14ac:dyDescent="0.25">
      <c r="A11862" s="5">
        <f>11854</f>
      </c>
      <c r="B11862" s="5" t="s">
        <v>11864</v>
      </c>
      <c r="C11862" s="5" t="s">
        <v>11</v>
      </c>
      <c r="D11862" s="5" t="s">
        <v>12</v>
      </c>
      <c r="E11862" s="5" t="s">
        <v>13</v>
      </c>
    </row>
    <row r="11863" spans="1:5" x14ac:dyDescent="0.25">
      <c r="A11863" s="5">
        <f>11855</f>
      </c>
      <c r="B11863" s="5" t="s">
        <v>11865</v>
      </c>
      <c r="C11863" s="5" t="s">
        <v>11</v>
      </c>
      <c r="D11863" s="5" t="s">
        <v>12</v>
      </c>
      <c r="E11863" s="5" t="s">
        <v>13</v>
      </c>
    </row>
    <row r="11864" spans="1:5" x14ac:dyDescent="0.25">
      <c r="A11864" s="5">
        <f>11856</f>
      </c>
      <c r="B11864" s="5" t="s">
        <v>11866</v>
      </c>
      <c r="C11864" s="5" t="s">
        <v>11</v>
      </c>
      <c r="D11864" s="5" t="s">
        <v>12</v>
      </c>
      <c r="E11864" s="5" t="s">
        <v>13</v>
      </c>
    </row>
    <row r="11865" spans="1:5" x14ac:dyDescent="0.25">
      <c r="A11865" s="5">
        <f>11857</f>
      </c>
      <c r="B11865" s="5" t="s">
        <v>11867</v>
      </c>
      <c r="C11865" s="5" t="s">
        <v>11</v>
      </c>
      <c r="D11865" s="5" t="s">
        <v>12</v>
      </c>
      <c r="E11865" s="5" t="s">
        <v>13</v>
      </c>
    </row>
    <row r="11866" spans="1:5" x14ac:dyDescent="0.25">
      <c r="A11866" s="5">
        <f>11858</f>
      </c>
      <c r="B11866" s="5" t="s">
        <v>11868</v>
      </c>
      <c r="C11866" s="5" t="s">
        <v>11</v>
      </c>
      <c r="D11866" s="5" t="s">
        <v>12</v>
      </c>
      <c r="E11866" s="5" t="s">
        <v>13</v>
      </c>
    </row>
    <row r="11867" spans="1:5" x14ac:dyDescent="0.25">
      <c r="A11867" s="5">
        <f>11859</f>
      </c>
      <c r="B11867" s="5" t="s">
        <v>11869</v>
      </c>
      <c r="C11867" s="5" t="s">
        <v>11</v>
      </c>
      <c r="D11867" s="5" t="s">
        <v>12</v>
      </c>
      <c r="E11867" s="5" t="s">
        <v>13</v>
      </c>
    </row>
    <row r="11868" spans="1:5" x14ac:dyDescent="0.25">
      <c r="A11868" s="5">
        <f>11860</f>
      </c>
      <c r="B11868" s="5" t="s">
        <v>11870</v>
      </c>
      <c r="C11868" s="5" t="s">
        <v>11</v>
      </c>
      <c r="D11868" s="5" t="s">
        <v>12</v>
      </c>
      <c r="E11868" s="5" t="s">
        <v>13</v>
      </c>
    </row>
    <row r="11869" spans="1:5" x14ac:dyDescent="0.25">
      <c r="A11869" s="5">
        <f>11861</f>
      </c>
      <c r="B11869" s="5" t="s">
        <v>11871</v>
      </c>
      <c r="C11869" s="5" t="s">
        <v>11</v>
      </c>
      <c r="D11869" s="5" t="s">
        <v>12</v>
      </c>
      <c r="E11869" s="5" t="s">
        <v>13</v>
      </c>
    </row>
    <row r="11870" spans="1:5" x14ac:dyDescent="0.25">
      <c r="A11870" s="5">
        <f>11862</f>
      </c>
      <c r="B11870" s="5" t="s">
        <v>11872</v>
      </c>
      <c r="C11870" s="5" t="s">
        <v>11</v>
      </c>
      <c r="D11870" s="5" t="s">
        <v>12</v>
      </c>
      <c r="E11870" s="5" t="s">
        <v>13</v>
      </c>
    </row>
    <row r="11871" spans="1:5" x14ac:dyDescent="0.25">
      <c r="A11871" s="5">
        <f>11863</f>
      </c>
      <c r="B11871" s="5" t="s">
        <v>11873</v>
      </c>
      <c r="C11871" s="5" t="s">
        <v>11</v>
      </c>
      <c r="D11871" s="5" t="s">
        <v>12</v>
      </c>
      <c r="E11871" s="5" t="s">
        <v>13</v>
      </c>
    </row>
    <row r="11872" spans="1:5" x14ac:dyDescent="0.25">
      <c r="A11872" s="5">
        <f>11864</f>
      </c>
      <c r="B11872" s="5" t="s">
        <v>11874</v>
      </c>
      <c r="C11872" s="5" t="s">
        <v>11</v>
      </c>
      <c r="D11872" s="5" t="s">
        <v>12</v>
      </c>
      <c r="E11872" s="5" t="s">
        <v>13</v>
      </c>
    </row>
    <row r="11873" spans="1:5" x14ac:dyDescent="0.25">
      <c r="A11873" s="5">
        <f>11865</f>
      </c>
      <c r="B11873" s="5" t="s">
        <v>11875</v>
      </c>
      <c r="C11873" s="5" t="s">
        <v>11</v>
      </c>
      <c r="D11873" s="5" t="s">
        <v>12</v>
      </c>
      <c r="E11873" s="5" t="s">
        <v>13</v>
      </c>
    </row>
    <row r="11874" spans="1:5" x14ac:dyDescent="0.25">
      <c r="A11874" s="5">
        <f>11866</f>
      </c>
      <c r="B11874" s="5" t="s">
        <v>11876</v>
      </c>
      <c r="C11874" s="5" t="s">
        <v>11</v>
      </c>
      <c r="D11874" s="5" t="s">
        <v>12</v>
      </c>
      <c r="E11874" s="5" t="s">
        <v>13</v>
      </c>
    </row>
    <row r="11875" spans="1:5" x14ac:dyDescent="0.25">
      <c r="A11875" s="5">
        <f>11867</f>
      </c>
      <c r="B11875" s="5" t="s">
        <v>11877</v>
      </c>
      <c r="C11875" s="5" t="s">
        <v>11</v>
      </c>
      <c r="D11875" s="5" t="s">
        <v>12</v>
      </c>
      <c r="E11875" s="5" t="s">
        <v>13</v>
      </c>
    </row>
    <row r="11876" spans="1:5" x14ac:dyDescent="0.25">
      <c r="A11876" s="5">
        <f>11868</f>
      </c>
      <c r="B11876" s="5" t="s">
        <v>11878</v>
      </c>
      <c r="C11876" s="5" t="s">
        <v>11</v>
      </c>
      <c r="D11876" s="5" t="s">
        <v>12</v>
      </c>
      <c r="E11876" s="5" t="s">
        <v>13</v>
      </c>
    </row>
    <row r="11877" spans="1:5" x14ac:dyDescent="0.25">
      <c r="A11877" s="5">
        <f>11869</f>
      </c>
      <c r="B11877" s="5" t="s">
        <v>11879</v>
      </c>
      <c r="C11877" s="5" t="s">
        <v>11</v>
      </c>
      <c r="D11877" s="5" t="s">
        <v>12</v>
      </c>
      <c r="E11877" s="5" t="s">
        <v>13</v>
      </c>
    </row>
    <row r="11878" spans="1:5" x14ac:dyDescent="0.25">
      <c r="A11878" s="5">
        <f>11870</f>
      </c>
      <c r="B11878" s="5" t="s">
        <v>11880</v>
      </c>
      <c r="C11878" s="5" t="s">
        <v>11</v>
      </c>
      <c r="D11878" s="5" t="s">
        <v>12</v>
      </c>
      <c r="E11878" s="5" t="s">
        <v>13</v>
      </c>
    </row>
    <row r="11879" spans="1:5" x14ac:dyDescent="0.25">
      <c r="A11879" s="5">
        <f>11871</f>
      </c>
      <c r="B11879" s="5" t="s">
        <v>11881</v>
      </c>
      <c r="C11879" s="5" t="s">
        <v>11</v>
      </c>
      <c r="D11879" s="5" t="s">
        <v>12</v>
      </c>
      <c r="E11879" s="5" t="s">
        <v>13</v>
      </c>
    </row>
    <row r="11880" spans="1:5" x14ac:dyDescent="0.25">
      <c r="A11880" s="5">
        <f>11872</f>
      </c>
      <c r="B11880" s="5" t="s">
        <v>11882</v>
      </c>
      <c r="C11880" s="5" t="s">
        <v>11</v>
      </c>
      <c r="D11880" s="5" t="s">
        <v>12</v>
      </c>
      <c r="E11880" s="5" t="s">
        <v>13</v>
      </c>
    </row>
    <row r="11881" spans="1:5" x14ac:dyDescent="0.25">
      <c r="A11881" s="5">
        <f>11873</f>
      </c>
      <c r="B11881" s="5" t="s">
        <v>11883</v>
      </c>
      <c r="C11881" s="5" t="s">
        <v>11</v>
      </c>
      <c r="D11881" s="5" t="s">
        <v>12</v>
      </c>
      <c r="E11881" s="5" t="s">
        <v>13</v>
      </c>
    </row>
    <row r="11882" spans="1:5" x14ac:dyDescent="0.25">
      <c r="A11882" s="5">
        <f>11874</f>
      </c>
      <c r="B11882" s="5" t="s">
        <v>11884</v>
      </c>
      <c r="C11882" s="5" t="s">
        <v>11</v>
      </c>
      <c r="D11882" s="5" t="s">
        <v>12</v>
      </c>
      <c r="E11882" s="5" t="s">
        <v>13</v>
      </c>
    </row>
    <row r="11883" spans="1:5" x14ac:dyDescent="0.25">
      <c r="A11883" s="5">
        <f>11875</f>
      </c>
      <c r="B11883" s="5" t="s">
        <v>11885</v>
      </c>
      <c r="C11883" s="5" t="s">
        <v>11</v>
      </c>
      <c r="D11883" s="5" t="s">
        <v>12</v>
      </c>
      <c r="E11883" s="5" t="s">
        <v>13</v>
      </c>
    </row>
    <row r="11884" spans="1:5" x14ac:dyDescent="0.25">
      <c r="A11884" s="5">
        <f>11876</f>
      </c>
      <c r="B11884" s="5" t="s">
        <v>11886</v>
      </c>
      <c r="C11884" s="5" t="s">
        <v>11</v>
      </c>
      <c r="D11884" s="5" t="s">
        <v>12</v>
      </c>
      <c r="E11884" s="5" t="s">
        <v>13</v>
      </c>
    </row>
    <row r="11885" spans="1:5" x14ac:dyDescent="0.25">
      <c r="A11885" s="5">
        <f>11877</f>
      </c>
      <c r="B11885" s="5" t="s">
        <v>11887</v>
      </c>
      <c r="C11885" s="5" t="s">
        <v>11</v>
      </c>
      <c r="D11885" s="5" t="s">
        <v>12</v>
      </c>
      <c r="E11885" s="5" t="s">
        <v>13</v>
      </c>
    </row>
    <row r="11886" spans="1:5" x14ac:dyDescent="0.25">
      <c r="A11886" s="5">
        <f>11878</f>
      </c>
      <c r="B11886" s="5" t="s">
        <v>11888</v>
      </c>
      <c r="C11886" s="5" t="s">
        <v>11</v>
      </c>
      <c r="D11886" s="5" t="s">
        <v>12</v>
      </c>
      <c r="E11886" s="5" t="s">
        <v>13</v>
      </c>
    </row>
    <row r="11887" spans="1:5" x14ac:dyDescent="0.25">
      <c r="A11887" s="5">
        <f>11879</f>
      </c>
      <c r="B11887" s="5" t="s">
        <v>11889</v>
      </c>
      <c r="C11887" s="5" t="s">
        <v>11</v>
      </c>
      <c r="D11887" s="5" t="s">
        <v>12</v>
      </c>
      <c r="E11887" s="5" t="s">
        <v>13</v>
      </c>
    </row>
    <row r="11888" spans="1:5" x14ac:dyDescent="0.25">
      <c r="A11888" s="5">
        <f>11880</f>
      </c>
      <c r="B11888" s="5" t="s">
        <v>11890</v>
      </c>
      <c r="C11888" s="5" t="s">
        <v>11</v>
      </c>
      <c r="D11888" s="5" t="s">
        <v>12</v>
      </c>
      <c r="E11888" s="5" t="s">
        <v>13</v>
      </c>
    </row>
    <row r="11889" spans="1:5" x14ac:dyDescent="0.25">
      <c r="A11889" s="5">
        <f>11881</f>
      </c>
      <c r="B11889" s="5" t="s">
        <v>11891</v>
      </c>
      <c r="C11889" s="5" t="s">
        <v>11</v>
      </c>
      <c r="D11889" s="5" t="s">
        <v>12</v>
      </c>
      <c r="E11889" s="5" t="s">
        <v>13</v>
      </c>
    </row>
    <row r="11890" spans="1:5" x14ac:dyDescent="0.25">
      <c r="A11890" s="5">
        <f>11882</f>
      </c>
      <c r="B11890" s="5" t="s">
        <v>11892</v>
      </c>
      <c r="C11890" s="5" t="s">
        <v>11</v>
      </c>
      <c r="D11890" s="5" t="s">
        <v>12</v>
      </c>
      <c r="E11890" s="5" t="s">
        <v>13</v>
      </c>
    </row>
    <row r="11891" spans="1:5" x14ac:dyDescent="0.25">
      <c r="A11891" s="5">
        <f>11883</f>
      </c>
      <c r="B11891" s="5" t="s">
        <v>11893</v>
      </c>
      <c r="C11891" s="5" t="s">
        <v>11</v>
      </c>
      <c r="D11891" s="5" t="s">
        <v>12</v>
      </c>
      <c r="E11891" s="5" t="s">
        <v>13</v>
      </c>
    </row>
    <row r="11892" spans="1:5" x14ac:dyDescent="0.25">
      <c r="A11892" s="5">
        <f>11884</f>
      </c>
      <c r="B11892" s="5" t="s">
        <v>11894</v>
      </c>
      <c r="C11892" s="5" t="s">
        <v>11</v>
      </c>
      <c r="D11892" s="5" t="s">
        <v>12</v>
      </c>
      <c r="E11892" s="5" t="s">
        <v>13</v>
      </c>
    </row>
    <row r="11893" spans="1:5" x14ac:dyDescent="0.25">
      <c r="A11893" s="5">
        <f>11885</f>
      </c>
      <c r="B11893" s="5" t="s">
        <v>11895</v>
      </c>
      <c r="C11893" s="5" t="s">
        <v>11</v>
      </c>
      <c r="D11893" s="5" t="s">
        <v>12</v>
      </c>
      <c r="E11893" s="5" t="s">
        <v>13</v>
      </c>
    </row>
    <row r="11894" spans="1:5" x14ac:dyDescent="0.25">
      <c r="A11894" s="5">
        <f>11886</f>
      </c>
      <c r="B11894" s="5" t="s">
        <v>11896</v>
      </c>
      <c r="C11894" s="5" t="s">
        <v>11</v>
      </c>
      <c r="D11894" s="5" t="s">
        <v>12</v>
      </c>
      <c r="E11894" s="5" t="s">
        <v>13</v>
      </c>
    </row>
    <row r="11895" spans="1:5" x14ac:dyDescent="0.25">
      <c r="A11895" s="5">
        <f>11887</f>
      </c>
      <c r="B11895" s="5" t="s">
        <v>11897</v>
      </c>
      <c r="C11895" s="5" t="s">
        <v>11</v>
      </c>
      <c r="D11895" s="5" t="s">
        <v>12</v>
      </c>
      <c r="E11895" s="5" t="s">
        <v>13</v>
      </c>
    </row>
    <row r="11896" spans="1:5" x14ac:dyDescent="0.25">
      <c r="A11896" s="5">
        <f>11888</f>
      </c>
      <c r="B11896" s="5" t="s">
        <v>11898</v>
      </c>
      <c r="C11896" s="5" t="s">
        <v>11</v>
      </c>
      <c r="D11896" s="5" t="s">
        <v>12</v>
      </c>
      <c r="E11896" s="5" t="s">
        <v>13</v>
      </c>
    </row>
    <row r="11897" spans="1:5" x14ac:dyDescent="0.25">
      <c r="A11897" s="5">
        <f>11889</f>
      </c>
      <c r="B11897" s="5" t="s">
        <v>11899</v>
      </c>
      <c r="C11897" s="5" t="s">
        <v>11</v>
      </c>
      <c r="D11897" s="5" t="s">
        <v>12</v>
      </c>
      <c r="E11897" s="5" t="s">
        <v>13</v>
      </c>
    </row>
    <row r="11898" spans="1:5" x14ac:dyDescent="0.25">
      <c r="A11898" s="5">
        <f>11890</f>
      </c>
      <c r="B11898" s="5" t="s">
        <v>11900</v>
      </c>
      <c r="C11898" s="5" t="s">
        <v>11</v>
      </c>
      <c r="D11898" s="5" t="s">
        <v>12</v>
      </c>
      <c r="E11898" s="5" t="s">
        <v>13</v>
      </c>
    </row>
    <row r="11899" spans="1:5" x14ac:dyDescent="0.25">
      <c r="A11899" s="5">
        <f>11891</f>
      </c>
      <c r="B11899" s="5" t="s">
        <v>11901</v>
      </c>
      <c r="C11899" s="5" t="s">
        <v>11</v>
      </c>
      <c r="D11899" s="5" t="s">
        <v>12</v>
      </c>
      <c r="E11899" s="5" t="s">
        <v>13</v>
      </c>
    </row>
    <row r="11900" spans="1:5" x14ac:dyDescent="0.25">
      <c r="A11900" s="5">
        <f>11892</f>
      </c>
      <c r="B11900" s="5" t="s">
        <v>11902</v>
      </c>
      <c r="C11900" s="5" t="s">
        <v>11</v>
      </c>
      <c r="D11900" s="5" t="s">
        <v>12</v>
      </c>
      <c r="E11900" s="5" t="s">
        <v>13</v>
      </c>
    </row>
    <row r="11901" spans="1:5" x14ac:dyDescent="0.25">
      <c r="A11901" s="5">
        <f>11893</f>
      </c>
      <c r="B11901" s="5" t="s">
        <v>11903</v>
      </c>
      <c r="C11901" s="5" t="s">
        <v>11</v>
      </c>
      <c r="D11901" s="5" t="s">
        <v>12</v>
      </c>
      <c r="E11901" s="5" t="s">
        <v>13</v>
      </c>
    </row>
    <row r="11902" spans="1:5" x14ac:dyDescent="0.25">
      <c r="A11902" s="5">
        <f>11894</f>
      </c>
      <c r="B11902" s="5" t="s">
        <v>11904</v>
      </c>
      <c r="C11902" s="5" t="s">
        <v>11</v>
      </c>
      <c r="D11902" s="5" t="s">
        <v>12</v>
      </c>
      <c r="E11902" s="5" t="s">
        <v>13</v>
      </c>
    </row>
    <row r="11903" spans="1:5" x14ac:dyDescent="0.25">
      <c r="A11903" s="5">
        <f>11895</f>
      </c>
      <c r="B11903" s="5" t="s">
        <v>11905</v>
      </c>
      <c r="C11903" s="5" t="s">
        <v>11</v>
      </c>
      <c r="D11903" s="5" t="s">
        <v>12</v>
      </c>
      <c r="E11903" s="5" t="s">
        <v>13</v>
      </c>
    </row>
    <row r="11904" spans="1:5" x14ac:dyDescent="0.25">
      <c r="A11904" s="5">
        <f>11896</f>
      </c>
      <c r="B11904" s="5" t="s">
        <v>11906</v>
      </c>
      <c r="C11904" s="5" t="s">
        <v>11</v>
      </c>
      <c r="D11904" s="5" t="s">
        <v>12</v>
      </c>
      <c r="E11904" s="5" t="s">
        <v>13</v>
      </c>
    </row>
    <row r="11905" spans="1:5" x14ac:dyDescent="0.25">
      <c r="A11905" s="5">
        <f>11897</f>
      </c>
      <c r="B11905" s="5" t="s">
        <v>11907</v>
      </c>
      <c r="C11905" s="5" t="s">
        <v>11</v>
      </c>
      <c r="D11905" s="5" t="s">
        <v>12</v>
      </c>
      <c r="E11905" s="5" t="s">
        <v>13</v>
      </c>
    </row>
    <row r="11906" spans="1:5" x14ac:dyDescent="0.25">
      <c r="A11906" s="5">
        <f>11898</f>
      </c>
      <c r="B11906" s="5" t="s">
        <v>11908</v>
      </c>
      <c r="C11906" s="5" t="s">
        <v>11</v>
      </c>
      <c r="D11906" s="5" t="s">
        <v>12</v>
      </c>
      <c r="E11906" s="5" t="s">
        <v>13</v>
      </c>
    </row>
    <row r="11907" spans="1:5" x14ac:dyDescent="0.25">
      <c r="A11907" s="5">
        <f>11899</f>
      </c>
      <c r="B11907" s="5" t="s">
        <v>11909</v>
      </c>
      <c r="C11907" s="5" t="s">
        <v>11</v>
      </c>
      <c r="D11907" s="5" t="s">
        <v>12</v>
      </c>
      <c r="E11907" s="5" t="s">
        <v>13</v>
      </c>
    </row>
    <row r="11908" spans="1:5" x14ac:dyDescent="0.25">
      <c r="A11908" s="5">
        <f>11900</f>
      </c>
      <c r="B11908" s="5" t="s">
        <v>11910</v>
      </c>
      <c r="C11908" s="5" t="s">
        <v>11</v>
      </c>
      <c r="D11908" s="5" t="s">
        <v>12</v>
      </c>
      <c r="E11908" s="5" t="s">
        <v>13</v>
      </c>
    </row>
    <row r="11909" spans="1:5" x14ac:dyDescent="0.25">
      <c r="A11909" s="5">
        <f>11901</f>
      </c>
      <c r="B11909" s="5" t="s">
        <v>11911</v>
      </c>
      <c r="C11909" s="5" t="s">
        <v>11</v>
      </c>
      <c r="D11909" s="5" t="s">
        <v>12</v>
      </c>
      <c r="E11909" s="5" t="s">
        <v>13</v>
      </c>
    </row>
    <row r="11910" spans="1:5" x14ac:dyDescent="0.25">
      <c r="A11910" s="5">
        <f>11902</f>
      </c>
      <c r="B11910" s="5" t="s">
        <v>11912</v>
      </c>
      <c r="C11910" s="5" t="s">
        <v>11</v>
      </c>
      <c r="D11910" s="5" t="s">
        <v>12</v>
      </c>
      <c r="E11910" s="5" t="s">
        <v>13</v>
      </c>
    </row>
    <row r="11911" spans="1:5" x14ac:dyDescent="0.25">
      <c r="A11911" s="5">
        <f>11903</f>
      </c>
      <c r="B11911" s="5" t="s">
        <v>11913</v>
      </c>
      <c r="C11911" s="5" t="s">
        <v>11</v>
      </c>
      <c r="D11911" s="5" t="s">
        <v>12</v>
      </c>
      <c r="E11911" s="5" t="s">
        <v>13</v>
      </c>
    </row>
    <row r="11912" spans="1:5" x14ac:dyDescent="0.25">
      <c r="A11912" s="5">
        <f>11904</f>
      </c>
      <c r="B11912" s="5" t="s">
        <v>11914</v>
      </c>
      <c r="C11912" s="5" t="s">
        <v>11</v>
      </c>
      <c r="D11912" s="5" t="s">
        <v>12</v>
      </c>
      <c r="E11912" s="5" t="s">
        <v>13</v>
      </c>
    </row>
    <row r="11913" spans="1:5" x14ac:dyDescent="0.25">
      <c r="A11913" s="5">
        <f>11905</f>
      </c>
      <c r="B11913" s="5" t="s">
        <v>11915</v>
      </c>
      <c r="C11913" s="5" t="s">
        <v>11</v>
      </c>
      <c r="D11913" s="5" t="s">
        <v>12</v>
      </c>
      <c r="E11913" s="5" t="s">
        <v>13</v>
      </c>
    </row>
    <row r="11914" spans="1:5" x14ac:dyDescent="0.25">
      <c r="A11914" s="5">
        <f>11906</f>
      </c>
      <c r="B11914" s="5" t="s">
        <v>11916</v>
      </c>
      <c r="C11914" s="5" t="s">
        <v>11</v>
      </c>
      <c r="D11914" s="5" t="s">
        <v>12</v>
      </c>
      <c r="E11914" s="5" t="s">
        <v>13</v>
      </c>
    </row>
    <row r="11915" spans="1:5" x14ac:dyDescent="0.25">
      <c r="A11915" s="5">
        <f>11907</f>
      </c>
      <c r="B11915" s="5" t="s">
        <v>11917</v>
      </c>
      <c r="C11915" s="5" t="s">
        <v>11</v>
      </c>
      <c r="D11915" s="5" t="s">
        <v>12</v>
      </c>
      <c r="E11915" s="5" t="s">
        <v>13</v>
      </c>
    </row>
    <row r="11916" spans="1:5" x14ac:dyDescent="0.25">
      <c r="A11916" s="5">
        <f>11908</f>
      </c>
      <c r="B11916" s="5" t="s">
        <v>11918</v>
      </c>
      <c r="C11916" s="5" t="s">
        <v>11</v>
      </c>
      <c r="D11916" s="5" t="s">
        <v>12</v>
      </c>
      <c r="E11916" s="5" t="s">
        <v>13</v>
      </c>
    </row>
    <row r="11917" spans="1:5" x14ac:dyDescent="0.25">
      <c r="A11917" s="5">
        <f>11909</f>
      </c>
      <c r="B11917" s="5" t="s">
        <v>11919</v>
      </c>
      <c r="C11917" s="5" t="s">
        <v>11</v>
      </c>
      <c r="D11917" s="5" t="s">
        <v>12</v>
      </c>
      <c r="E11917" s="5" t="s">
        <v>13</v>
      </c>
    </row>
    <row r="11918" spans="1:5" x14ac:dyDescent="0.25">
      <c r="A11918" s="5">
        <f>11910</f>
      </c>
      <c r="B11918" s="5" t="s">
        <v>11920</v>
      </c>
      <c r="C11918" s="5" t="s">
        <v>11</v>
      </c>
      <c r="D11918" s="5" t="s">
        <v>12</v>
      </c>
      <c r="E11918" s="5" t="s">
        <v>13</v>
      </c>
    </row>
    <row r="11919" spans="1:5" x14ac:dyDescent="0.25">
      <c r="A11919" s="5">
        <f>11911</f>
      </c>
      <c r="B11919" s="5" t="s">
        <v>11921</v>
      </c>
      <c r="C11919" s="5" t="s">
        <v>11</v>
      </c>
      <c r="D11919" s="5" t="s">
        <v>12</v>
      </c>
      <c r="E11919" s="5" t="s">
        <v>13</v>
      </c>
    </row>
    <row r="11920" spans="1:5" x14ac:dyDescent="0.25">
      <c r="A11920" s="5">
        <f>11912</f>
      </c>
      <c r="B11920" s="5" t="s">
        <v>11922</v>
      </c>
      <c r="C11920" s="5" t="s">
        <v>11</v>
      </c>
      <c r="D11920" s="5" t="s">
        <v>12</v>
      </c>
      <c r="E11920" s="5" t="s">
        <v>13</v>
      </c>
    </row>
    <row r="11921" spans="1:5" x14ac:dyDescent="0.25">
      <c r="A11921" s="5">
        <f>11913</f>
      </c>
      <c r="B11921" s="5" t="s">
        <v>11923</v>
      </c>
      <c r="C11921" s="5" t="s">
        <v>11</v>
      </c>
      <c r="D11921" s="5" t="s">
        <v>12</v>
      </c>
      <c r="E11921" s="5" t="s">
        <v>13</v>
      </c>
    </row>
    <row r="11922" spans="1:5" x14ac:dyDescent="0.25">
      <c r="A11922" s="5">
        <f>11914</f>
      </c>
      <c r="B11922" s="5" t="s">
        <v>11924</v>
      </c>
      <c r="C11922" s="5" t="s">
        <v>11</v>
      </c>
      <c r="D11922" s="5" t="s">
        <v>12</v>
      </c>
      <c r="E11922" s="5" t="s">
        <v>13</v>
      </c>
    </row>
    <row r="11923" spans="1:5" x14ac:dyDescent="0.25">
      <c r="A11923" s="5">
        <f>11915</f>
      </c>
      <c r="B11923" s="5" t="s">
        <v>11925</v>
      </c>
      <c r="C11923" s="5" t="s">
        <v>11</v>
      </c>
      <c r="D11923" s="5" t="s">
        <v>12</v>
      </c>
      <c r="E11923" s="5" t="s">
        <v>13</v>
      </c>
    </row>
    <row r="11924" spans="1:5" x14ac:dyDescent="0.25">
      <c r="A11924" s="5">
        <f>11916</f>
      </c>
      <c r="B11924" s="5" t="s">
        <v>11926</v>
      </c>
      <c r="C11924" s="5" t="s">
        <v>11</v>
      </c>
      <c r="D11924" s="5" t="s">
        <v>12</v>
      </c>
      <c r="E11924" s="5" t="s">
        <v>13</v>
      </c>
    </row>
    <row r="11925" spans="1:5" x14ac:dyDescent="0.25">
      <c r="A11925" s="5">
        <f>11917</f>
      </c>
      <c r="B11925" s="5" t="s">
        <v>11927</v>
      </c>
      <c r="C11925" s="5" t="s">
        <v>11</v>
      </c>
      <c r="D11925" s="5" t="s">
        <v>12</v>
      </c>
      <c r="E11925" s="5" t="s">
        <v>13</v>
      </c>
    </row>
    <row r="11926" spans="1:5" x14ac:dyDescent="0.25">
      <c r="A11926" s="5">
        <f>11918</f>
      </c>
      <c r="B11926" s="5" t="s">
        <v>11928</v>
      </c>
      <c r="C11926" s="5" t="s">
        <v>11</v>
      </c>
      <c r="D11926" s="5" t="s">
        <v>12</v>
      </c>
      <c r="E11926" s="5" t="s">
        <v>13</v>
      </c>
    </row>
    <row r="11927" spans="1:5" x14ac:dyDescent="0.25">
      <c r="A11927" s="5">
        <f>11919</f>
      </c>
      <c r="B11927" s="5" t="s">
        <v>11929</v>
      </c>
      <c r="C11927" s="5" t="s">
        <v>11</v>
      </c>
      <c r="D11927" s="5" t="s">
        <v>12</v>
      </c>
      <c r="E11927" s="5" t="s">
        <v>13</v>
      </c>
    </row>
    <row r="11928" spans="1:5" x14ac:dyDescent="0.25">
      <c r="A11928" s="5">
        <f>11920</f>
      </c>
      <c r="B11928" s="5" t="s">
        <v>11930</v>
      </c>
      <c r="C11928" s="5" t="s">
        <v>11</v>
      </c>
      <c r="D11928" s="5" t="s">
        <v>12</v>
      </c>
      <c r="E11928" s="5" t="s">
        <v>13</v>
      </c>
    </row>
    <row r="11929" spans="1:5" x14ac:dyDescent="0.25">
      <c r="A11929" s="5">
        <f>11921</f>
      </c>
      <c r="B11929" s="5" t="s">
        <v>11931</v>
      </c>
      <c r="C11929" s="5" t="s">
        <v>11</v>
      </c>
      <c r="D11929" s="5" t="s">
        <v>12</v>
      </c>
      <c r="E11929" s="5" t="s">
        <v>13</v>
      </c>
    </row>
    <row r="11930" spans="1:5" x14ac:dyDescent="0.25">
      <c r="A11930" s="5">
        <f>11922</f>
      </c>
      <c r="B11930" s="5" t="s">
        <v>11932</v>
      </c>
      <c r="C11930" s="5" t="s">
        <v>11</v>
      </c>
      <c r="D11930" s="5" t="s">
        <v>12</v>
      </c>
      <c r="E11930" s="5" t="s">
        <v>13</v>
      </c>
    </row>
    <row r="11931" spans="1:5" x14ac:dyDescent="0.25">
      <c r="A11931" s="5">
        <f>11923</f>
      </c>
      <c r="B11931" s="5" t="s">
        <v>11933</v>
      </c>
      <c r="C11931" s="5" t="s">
        <v>11</v>
      </c>
      <c r="D11931" s="5" t="s">
        <v>12</v>
      </c>
      <c r="E11931" s="5" t="s">
        <v>13</v>
      </c>
    </row>
    <row r="11932" spans="1:5" x14ac:dyDescent="0.25">
      <c r="A11932" s="5">
        <f>11924</f>
      </c>
      <c r="B11932" s="5" t="s">
        <v>11934</v>
      </c>
      <c r="C11932" s="5" t="s">
        <v>11</v>
      </c>
      <c r="D11932" s="5" t="s">
        <v>12</v>
      </c>
      <c r="E11932" s="5" t="s">
        <v>13</v>
      </c>
    </row>
    <row r="11933" spans="1:5" x14ac:dyDescent="0.25">
      <c r="A11933" s="5">
        <f>11925</f>
      </c>
      <c r="B11933" s="5" t="s">
        <v>11935</v>
      </c>
      <c r="C11933" s="5" t="s">
        <v>11</v>
      </c>
      <c r="D11933" s="5" t="s">
        <v>12</v>
      </c>
      <c r="E11933" s="5" t="s">
        <v>13</v>
      </c>
    </row>
    <row r="11934" spans="1:5" x14ac:dyDescent="0.25">
      <c r="A11934" s="5">
        <f>11926</f>
      </c>
      <c r="B11934" s="5" t="s">
        <v>11936</v>
      </c>
      <c r="C11934" s="5" t="s">
        <v>11</v>
      </c>
      <c r="D11934" s="5" t="s">
        <v>12</v>
      </c>
      <c r="E11934" s="5" t="s">
        <v>13</v>
      </c>
    </row>
    <row r="11935" spans="1:5" x14ac:dyDescent="0.25">
      <c r="A11935" s="5">
        <f>11927</f>
      </c>
      <c r="B11935" s="5" t="s">
        <v>11937</v>
      </c>
      <c r="C11935" s="5" t="s">
        <v>11</v>
      </c>
      <c r="D11935" s="5" t="s">
        <v>12</v>
      </c>
      <c r="E11935" s="5" t="s">
        <v>13</v>
      </c>
    </row>
    <row r="11936" spans="1:5" x14ac:dyDescent="0.25">
      <c r="A11936" s="5">
        <f>11928</f>
      </c>
      <c r="B11936" s="5" t="s">
        <v>11938</v>
      </c>
      <c r="C11936" s="5" t="s">
        <v>11</v>
      </c>
      <c r="D11936" s="5" t="s">
        <v>12</v>
      </c>
      <c r="E11936" s="5" t="s">
        <v>13</v>
      </c>
    </row>
    <row r="11937" spans="1:5" x14ac:dyDescent="0.25">
      <c r="A11937" s="5">
        <f>11929</f>
      </c>
      <c r="B11937" s="5" t="s">
        <v>11939</v>
      </c>
      <c r="C11937" s="5" t="s">
        <v>11</v>
      </c>
      <c r="D11937" s="5" t="s">
        <v>12</v>
      </c>
      <c r="E11937" s="5" t="s">
        <v>13</v>
      </c>
    </row>
    <row r="11938" spans="1:5" x14ac:dyDescent="0.25">
      <c r="A11938" s="5">
        <f>11930</f>
      </c>
      <c r="B11938" s="5" t="s">
        <v>11940</v>
      </c>
      <c r="C11938" s="5" t="s">
        <v>11</v>
      </c>
      <c r="D11938" s="5" t="s">
        <v>12</v>
      </c>
      <c r="E11938" s="5" t="s">
        <v>13</v>
      </c>
    </row>
    <row r="11939" spans="1:5" x14ac:dyDescent="0.25">
      <c r="A11939" s="5">
        <f>11931</f>
      </c>
      <c r="B11939" s="5" t="s">
        <v>11941</v>
      </c>
      <c r="C11939" s="5" t="s">
        <v>11</v>
      </c>
      <c r="D11939" s="5" t="s">
        <v>12</v>
      </c>
      <c r="E11939" s="5" t="s">
        <v>13</v>
      </c>
    </row>
    <row r="11940" spans="1:5" x14ac:dyDescent="0.25">
      <c r="A11940" s="5">
        <f>11932</f>
      </c>
      <c r="B11940" s="5" t="s">
        <v>11942</v>
      </c>
      <c r="C11940" s="5" t="s">
        <v>11</v>
      </c>
      <c r="D11940" s="5" t="s">
        <v>12</v>
      </c>
      <c r="E11940" s="5" t="s">
        <v>13</v>
      </c>
    </row>
    <row r="11941" spans="1:5" x14ac:dyDescent="0.25">
      <c r="A11941" s="5">
        <f>11933</f>
      </c>
      <c r="B11941" s="5" t="s">
        <v>11943</v>
      </c>
      <c r="C11941" s="5" t="s">
        <v>11</v>
      </c>
      <c r="D11941" s="5" t="s">
        <v>12</v>
      </c>
      <c r="E11941" s="5" t="s">
        <v>13</v>
      </c>
    </row>
    <row r="11942" spans="1:5" x14ac:dyDescent="0.25">
      <c r="A11942" s="5">
        <f>11934</f>
      </c>
      <c r="B11942" s="5" t="s">
        <v>11944</v>
      </c>
      <c r="C11942" s="5" t="s">
        <v>11</v>
      </c>
      <c r="D11942" s="5" t="s">
        <v>12</v>
      </c>
      <c r="E11942" s="5" t="s">
        <v>13</v>
      </c>
    </row>
    <row r="11943" spans="1:5" x14ac:dyDescent="0.25">
      <c r="A11943" s="5">
        <f>11935</f>
      </c>
      <c r="B11943" s="5" t="s">
        <v>11945</v>
      </c>
      <c r="C11943" s="5" t="s">
        <v>11</v>
      </c>
      <c r="D11943" s="5" t="s">
        <v>12</v>
      </c>
      <c r="E11943" s="5" t="s">
        <v>13</v>
      </c>
    </row>
    <row r="11944" spans="1:5" x14ac:dyDescent="0.25">
      <c r="A11944" s="5">
        <f>11936</f>
      </c>
      <c r="B11944" s="5" t="s">
        <v>11946</v>
      </c>
      <c r="C11944" s="5" t="s">
        <v>11</v>
      </c>
      <c r="D11944" s="5" t="s">
        <v>12</v>
      </c>
      <c r="E11944" s="5" t="s">
        <v>13</v>
      </c>
    </row>
    <row r="11945" spans="1:5" x14ac:dyDescent="0.25">
      <c r="A11945" s="5">
        <f>11937</f>
      </c>
      <c r="B11945" s="5" t="s">
        <v>11947</v>
      </c>
      <c r="C11945" s="5" t="s">
        <v>11</v>
      </c>
      <c r="D11945" s="5" t="s">
        <v>12</v>
      </c>
      <c r="E11945" s="5" t="s">
        <v>13</v>
      </c>
    </row>
    <row r="11946" spans="1:5" x14ac:dyDescent="0.25">
      <c r="A11946" s="5">
        <f>11938</f>
      </c>
      <c r="B11946" s="5" t="s">
        <v>11948</v>
      </c>
      <c r="C11946" s="5" t="s">
        <v>11</v>
      </c>
      <c r="D11946" s="5" t="s">
        <v>12</v>
      </c>
      <c r="E11946" s="5" t="s">
        <v>13</v>
      </c>
    </row>
    <row r="11947" spans="1:5" x14ac:dyDescent="0.25">
      <c r="A11947" s="5">
        <f>11939</f>
      </c>
      <c r="B11947" s="5" t="s">
        <v>11949</v>
      </c>
      <c r="C11947" s="5" t="s">
        <v>11</v>
      </c>
      <c r="D11947" s="5" t="s">
        <v>12</v>
      </c>
      <c r="E11947" s="5" t="s">
        <v>13</v>
      </c>
    </row>
    <row r="11948" spans="1:5" x14ac:dyDescent="0.25">
      <c r="A11948" s="5">
        <f>11940</f>
      </c>
      <c r="B11948" s="5" t="s">
        <v>11950</v>
      </c>
      <c r="C11948" s="5" t="s">
        <v>11</v>
      </c>
      <c r="D11948" s="5" t="s">
        <v>12</v>
      </c>
      <c r="E11948" s="5" t="s">
        <v>13</v>
      </c>
    </row>
    <row r="11949" spans="1:5" x14ac:dyDescent="0.25">
      <c r="A11949" s="5">
        <f>11941</f>
      </c>
      <c r="B11949" s="5" t="s">
        <v>11951</v>
      </c>
      <c r="C11949" s="5" t="s">
        <v>11</v>
      </c>
      <c r="D11949" s="5" t="s">
        <v>12</v>
      </c>
      <c r="E11949" s="5" t="s">
        <v>13</v>
      </c>
    </row>
    <row r="11950" spans="1:5" x14ac:dyDescent="0.25">
      <c r="A11950" s="5">
        <f>11942</f>
      </c>
      <c r="B11950" s="5" t="s">
        <v>11952</v>
      </c>
      <c r="C11950" s="5" t="s">
        <v>11</v>
      </c>
      <c r="D11950" s="5" t="s">
        <v>12</v>
      </c>
      <c r="E11950" s="5" t="s">
        <v>13</v>
      </c>
    </row>
    <row r="11951" spans="1:5" x14ac:dyDescent="0.25">
      <c r="A11951" s="5">
        <f>11943</f>
      </c>
      <c r="B11951" s="5" t="s">
        <v>11953</v>
      </c>
      <c r="C11951" s="5" t="s">
        <v>11</v>
      </c>
      <c r="D11951" s="5" t="s">
        <v>12</v>
      </c>
      <c r="E11951" s="5" t="s">
        <v>13</v>
      </c>
    </row>
    <row r="11952" spans="1:5" x14ac:dyDescent="0.25">
      <c r="A11952" s="5">
        <f>11944</f>
      </c>
      <c r="B11952" s="5" t="s">
        <v>11954</v>
      </c>
      <c r="C11952" s="5" t="s">
        <v>11</v>
      </c>
      <c r="D11952" s="5" t="s">
        <v>12</v>
      </c>
      <c r="E11952" s="5" t="s">
        <v>13</v>
      </c>
    </row>
    <row r="11953" spans="1:5" x14ac:dyDescent="0.25">
      <c r="A11953" s="5">
        <f>11945</f>
      </c>
      <c r="B11953" s="5" t="s">
        <v>11955</v>
      </c>
      <c r="C11953" s="5" t="s">
        <v>11</v>
      </c>
      <c r="D11953" s="5" t="s">
        <v>12</v>
      </c>
      <c r="E11953" s="5" t="s">
        <v>13</v>
      </c>
    </row>
    <row r="11954" spans="1:5" x14ac:dyDescent="0.25">
      <c r="A11954" s="5">
        <f>11946</f>
      </c>
      <c r="B11954" s="5" t="s">
        <v>11956</v>
      </c>
      <c r="C11954" s="5" t="s">
        <v>11</v>
      </c>
      <c r="D11954" s="5" t="s">
        <v>12</v>
      </c>
      <c r="E11954" s="5" t="s">
        <v>13</v>
      </c>
    </row>
    <row r="11955" spans="1:5" x14ac:dyDescent="0.25">
      <c r="A11955" s="5">
        <f>11947</f>
      </c>
      <c r="B11955" s="5" t="s">
        <v>11957</v>
      </c>
      <c r="C11955" s="5" t="s">
        <v>11</v>
      </c>
      <c r="D11955" s="5" t="s">
        <v>12</v>
      </c>
      <c r="E11955" s="5" t="s">
        <v>13</v>
      </c>
    </row>
    <row r="11956" spans="1:5" x14ac:dyDescent="0.25">
      <c r="A11956" s="5">
        <f>11948</f>
      </c>
      <c r="B11956" s="5" t="s">
        <v>11958</v>
      </c>
      <c r="C11956" s="5" t="s">
        <v>11</v>
      </c>
      <c r="D11956" s="5" t="s">
        <v>12</v>
      </c>
      <c r="E11956" s="5" t="s">
        <v>13</v>
      </c>
    </row>
    <row r="11957" spans="1:5" x14ac:dyDescent="0.25">
      <c r="A11957" s="5">
        <f>11949</f>
      </c>
      <c r="B11957" s="5" t="s">
        <v>11959</v>
      </c>
      <c r="C11957" s="5" t="s">
        <v>11</v>
      </c>
      <c r="D11957" s="5" t="s">
        <v>12</v>
      </c>
      <c r="E11957" s="5" t="s">
        <v>13</v>
      </c>
    </row>
    <row r="11958" spans="1:5" x14ac:dyDescent="0.25">
      <c r="A11958" s="5">
        <f>11950</f>
      </c>
      <c r="B11958" s="5" t="s">
        <v>11960</v>
      </c>
      <c r="C11958" s="5" t="s">
        <v>11</v>
      </c>
      <c r="D11958" s="5" t="s">
        <v>12</v>
      </c>
      <c r="E11958" s="5" t="s">
        <v>13</v>
      </c>
    </row>
    <row r="11959" spans="1:5" x14ac:dyDescent="0.25">
      <c r="A11959" s="5">
        <f>11951</f>
      </c>
      <c r="B11959" s="5" t="s">
        <v>11961</v>
      </c>
      <c r="C11959" s="5" t="s">
        <v>11</v>
      </c>
      <c r="D11959" s="5" t="s">
        <v>12</v>
      </c>
      <c r="E11959" s="5" t="s">
        <v>13</v>
      </c>
    </row>
    <row r="11960" spans="1:5" x14ac:dyDescent="0.25">
      <c r="A11960" s="5">
        <f>11952</f>
      </c>
      <c r="B11960" s="5" t="s">
        <v>11962</v>
      </c>
      <c r="C11960" s="5" t="s">
        <v>11</v>
      </c>
      <c r="D11960" s="5" t="s">
        <v>12</v>
      </c>
      <c r="E11960" s="5" t="s">
        <v>13</v>
      </c>
    </row>
    <row r="11961" spans="1:5" x14ac:dyDescent="0.25">
      <c r="A11961" s="5">
        <f>11953</f>
      </c>
      <c r="B11961" s="5" t="s">
        <v>11963</v>
      </c>
      <c r="C11961" s="5" t="s">
        <v>11</v>
      </c>
      <c r="D11961" s="5" t="s">
        <v>12</v>
      </c>
      <c r="E11961" s="5" t="s">
        <v>13</v>
      </c>
    </row>
    <row r="11962" spans="1:5" x14ac:dyDescent="0.25">
      <c r="A11962" s="5">
        <f>11954</f>
      </c>
      <c r="B11962" s="5" t="s">
        <v>11964</v>
      </c>
      <c r="C11962" s="5" t="s">
        <v>11</v>
      </c>
      <c r="D11962" s="5" t="s">
        <v>12</v>
      </c>
      <c r="E11962" s="5" t="s">
        <v>13</v>
      </c>
    </row>
    <row r="11963" spans="1:5" x14ac:dyDescent="0.25">
      <c r="A11963" s="5">
        <f>11955</f>
      </c>
      <c r="B11963" s="5" t="s">
        <v>11965</v>
      </c>
      <c r="C11963" s="5" t="s">
        <v>11</v>
      </c>
      <c r="D11963" s="5" t="s">
        <v>12</v>
      </c>
      <c r="E11963" s="5" t="s">
        <v>13</v>
      </c>
    </row>
    <row r="11964" spans="1:5" x14ac:dyDescent="0.25">
      <c r="A11964" s="5">
        <f>11956</f>
      </c>
      <c r="B11964" s="5" t="s">
        <v>11966</v>
      </c>
      <c r="C11964" s="5" t="s">
        <v>11</v>
      </c>
      <c r="D11964" s="5" t="s">
        <v>12</v>
      </c>
      <c r="E11964" s="5" t="s">
        <v>13</v>
      </c>
    </row>
    <row r="11965" spans="1:5" x14ac:dyDescent="0.25">
      <c r="A11965" s="5">
        <f>11957</f>
      </c>
      <c r="B11965" s="5" t="s">
        <v>11967</v>
      </c>
      <c r="C11965" s="5" t="s">
        <v>11</v>
      </c>
      <c r="D11965" s="5" t="s">
        <v>12</v>
      </c>
      <c r="E11965" s="5" t="s">
        <v>13</v>
      </c>
    </row>
    <row r="11966" spans="1:5" x14ac:dyDescent="0.25">
      <c r="A11966" s="5">
        <f>11958</f>
      </c>
      <c r="B11966" s="5" t="s">
        <v>11968</v>
      </c>
      <c r="C11966" s="5" t="s">
        <v>11</v>
      </c>
      <c r="D11966" s="5" t="s">
        <v>12</v>
      </c>
      <c r="E11966" s="5" t="s">
        <v>13</v>
      </c>
    </row>
    <row r="11967" spans="1:5" x14ac:dyDescent="0.25">
      <c r="A11967" s="5">
        <f>11959</f>
      </c>
      <c r="B11967" s="5" t="s">
        <v>11969</v>
      </c>
      <c r="C11967" s="5" t="s">
        <v>11</v>
      </c>
      <c r="D11967" s="5" t="s">
        <v>12</v>
      </c>
      <c r="E11967" s="5" t="s">
        <v>13</v>
      </c>
    </row>
    <row r="11968" spans="1:5" x14ac:dyDescent="0.25">
      <c r="A11968" s="5">
        <f>11960</f>
      </c>
      <c r="B11968" s="5" t="s">
        <v>11970</v>
      </c>
      <c r="C11968" s="5" t="s">
        <v>11</v>
      </c>
      <c r="D11968" s="5" t="s">
        <v>12</v>
      </c>
      <c r="E11968" s="5" t="s">
        <v>13</v>
      </c>
    </row>
    <row r="11969" spans="1:5" x14ac:dyDescent="0.25">
      <c r="A11969" s="5">
        <f>11961</f>
      </c>
      <c r="B11969" s="5" t="s">
        <v>11971</v>
      </c>
      <c r="C11969" s="5" t="s">
        <v>11</v>
      </c>
      <c r="D11969" s="5" t="s">
        <v>12</v>
      </c>
      <c r="E11969" s="5" t="s">
        <v>13</v>
      </c>
    </row>
    <row r="11970" spans="1:5" x14ac:dyDescent="0.25">
      <c r="A11970" s="5">
        <f>11962</f>
      </c>
      <c r="B11970" s="5" t="s">
        <v>11972</v>
      </c>
      <c r="C11970" s="5" t="s">
        <v>11</v>
      </c>
      <c r="D11970" s="5" t="s">
        <v>12</v>
      </c>
      <c r="E11970" s="5" t="s">
        <v>13</v>
      </c>
    </row>
    <row r="11971" spans="1:5" x14ac:dyDescent="0.25">
      <c r="A11971" s="5">
        <f>11963</f>
      </c>
      <c r="B11971" s="5" t="s">
        <v>11973</v>
      </c>
      <c r="C11971" s="5" t="s">
        <v>11</v>
      </c>
      <c r="D11971" s="5" t="s">
        <v>12</v>
      </c>
      <c r="E11971" s="5" t="s">
        <v>13</v>
      </c>
    </row>
    <row r="11972" spans="1:5" x14ac:dyDescent="0.25">
      <c r="A11972" s="5">
        <f>11964</f>
      </c>
      <c r="B11972" s="5" t="s">
        <v>11974</v>
      </c>
      <c r="C11972" s="5" t="s">
        <v>11</v>
      </c>
      <c r="D11972" s="5" t="s">
        <v>12</v>
      </c>
      <c r="E11972" s="5" t="s">
        <v>13</v>
      </c>
    </row>
    <row r="11973" spans="1:5" x14ac:dyDescent="0.25">
      <c r="A11973" s="5">
        <f>11965</f>
      </c>
      <c r="B11973" s="5" t="s">
        <v>11975</v>
      </c>
      <c r="C11973" s="5" t="s">
        <v>11</v>
      </c>
      <c r="D11973" s="5" t="s">
        <v>12</v>
      </c>
      <c r="E11973" s="5" t="s">
        <v>13</v>
      </c>
    </row>
    <row r="11974" spans="1:5" x14ac:dyDescent="0.25">
      <c r="A11974" s="5">
        <f>11966</f>
      </c>
      <c r="B11974" s="5" t="s">
        <v>11976</v>
      </c>
      <c r="C11974" s="5" t="s">
        <v>11</v>
      </c>
      <c r="D11974" s="5" t="s">
        <v>12</v>
      </c>
      <c r="E11974" s="5" t="s">
        <v>13</v>
      </c>
    </row>
    <row r="11975" spans="1:5" x14ac:dyDescent="0.25">
      <c r="A11975" s="5">
        <f>11967</f>
      </c>
      <c r="B11975" s="5" t="s">
        <v>11977</v>
      </c>
      <c r="C11975" s="5" t="s">
        <v>11</v>
      </c>
      <c r="D11975" s="5" t="s">
        <v>12</v>
      </c>
      <c r="E11975" s="5" t="s">
        <v>13</v>
      </c>
    </row>
    <row r="11976" spans="1:5" x14ac:dyDescent="0.25">
      <c r="A11976" s="5">
        <f>11968</f>
      </c>
      <c r="B11976" s="5" t="s">
        <v>11978</v>
      </c>
      <c r="C11976" s="5" t="s">
        <v>11</v>
      </c>
      <c r="D11976" s="5" t="s">
        <v>12</v>
      </c>
      <c r="E11976" s="5" t="s">
        <v>13</v>
      </c>
    </row>
    <row r="11977" spans="1:5" x14ac:dyDescent="0.25">
      <c r="A11977" s="5">
        <f>11969</f>
      </c>
      <c r="B11977" s="5" t="s">
        <v>11979</v>
      </c>
      <c r="C11977" s="5" t="s">
        <v>11</v>
      </c>
      <c r="D11977" s="5" t="s">
        <v>12</v>
      </c>
      <c r="E11977" s="5" t="s">
        <v>13</v>
      </c>
    </row>
    <row r="11978" spans="1:5" x14ac:dyDescent="0.25">
      <c r="A11978" s="5">
        <f>11970</f>
      </c>
      <c r="B11978" s="5" t="s">
        <v>11980</v>
      </c>
      <c r="C11978" s="5" t="s">
        <v>11</v>
      </c>
      <c r="D11978" s="5" t="s">
        <v>12</v>
      </c>
      <c r="E11978" s="5" t="s">
        <v>13</v>
      </c>
    </row>
    <row r="11979" spans="1:5" x14ac:dyDescent="0.25">
      <c r="A11979" s="5">
        <f>11971</f>
      </c>
      <c r="B11979" s="5" t="s">
        <v>11981</v>
      </c>
      <c r="C11979" s="5" t="s">
        <v>11</v>
      </c>
      <c r="D11979" s="5" t="s">
        <v>12</v>
      </c>
      <c r="E11979" s="5" t="s">
        <v>13</v>
      </c>
    </row>
    <row r="11980" spans="1:5" x14ac:dyDescent="0.25">
      <c r="A11980" s="5">
        <f>11972</f>
      </c>
      <c r="B11980" s="5" t="s">
        <v>11982</v>
      </c>
      <c r="C11980" s="5" t="s">
        <v>11</v>
      </c>
      <c r="D11980" s="5" t="s">
        <v>12</v>
      </c>
      <c r="E11980" s="5" t="s">
        <v>13</v>
      </c>
    </row>
    <row r="11981" spans="1:5" x14ac:dyDescent="0.25">
      <c r="A11981" s="5">
        <f>11973</f>
      </c>
      <c r="B11981" s="5" t="s">
        <v>11983</v>
      </c>
      <c r="C11981" s="5" t="s">
        <v>11</v>
      </c>
      <c r="D11981" s="5" t="s">
        <v>12</v>
      </c>
      <c r="E11981" s="5" t="s">
        <v>13</v>
      </c>
    </row>
    <row r="11982" spans="1:5" x14ac:dyDescent="0.25">
      <c r="A11982" s="5">
        <f>11974</f>
      </c>
      <c r="B11982" s="5" t="s">
        <v>11984</v>
      </c>
      <c r="C11982" s="5" t="s">
        <v>11</v>
      </c>
      <c r="D11982" s="5" t="s">
        <v>12</v>
      </c>
      <c r="E11982" s="5" t="s">
        <v>13</v>
      </c>
    </row>
    <row r="11983" spans="1:5" x14ac:dyDescent="0.25">
      <c r="A11983" s="5">
        <f>11975</f>
      </c>
      <c r="B11983" s="5" t="s">
        <v>11985</v>
      </c>
      <c r="C11983" s="5" t="s">
        <v>11</v>
      </c>
      <c r="D11983" s="5" t="s">
        <v>12</v>
      </c>
      <c r="E11983" s="5" t="s">
        <v>13</v>
      </c>
    </row>
    <row r="11984" spans="1:5" x14ac:dyDescent="0.25">
      <c r="A11984" s="5">
        <f>11976</f>
      </c>
      <c r="B11984" s="5" t="s">
        <v>11986</v>
      </c>
      <c r="C11984" s="5" t="s">
        <v>11</v>
      </c>
      <c r="D11984" s="5" t="s">
        <v>12</v>
      </c>
      <c r="E11984" s="5" t="s">
        <v>13</v>
      </c>
    </row>
    <row r="11985" spans="1:5" x14ac:dyDescent="0.25">
      <c r="A11985" s="5">
        <f>11977</f>
      </c>
      <c r="B11985" s="5" t="s">
        <v>11987</v>
      </c>
      <c r="C11985" s="5" t="s">
        <v>11</v>
      </c>
      <c r="D11985" s="5" t="s">
        <v>12</v>
      </c>
      <c r="E11985" s="5" t="s">
        <v>13</v>
      </c>
    </row>
    <row r="11986" spans="1:5" x14ac:dyDescent="0.25">
      <c r="A11986" s="5">
        <f>11978</f>
      </c>
      <c r="B11986" s="5" t="s">
        <v>11988</v>
      </c>
      <c r="C11986" s="5" t="s">
        <v>11</v>
      </c>
      <c r="D11986" s="5" t="s">
        <v>12</v>
      </c>
      <c r="E11986" s="5" t="s">
        <v>13</v>
      </c>
    </row>
    <row r="11987" spans="1:5" x14ac:dyDescent="0.25">
      <c r="A11987" s="5">
        <f>11979</f>
      </c>
      <c r="B11987" s="5" t="s">
        <v>11989</v>
      </c>
      <c r="C11987" s="5" t="s">
        <v>11</v>
      </c>
      <c r="D11987" s="5" t="s">
        <v>12</v>
      </c>
      <c r="E11987" s="5" t="s">
        <v>13</v>
      </c>
    </row>
    <row r="11988" spans="1:5" x14ac:dyDescent="0.25">
      <c r="A11988" s="5">
        <f>11980</f>
      </c>
      <c r="B11988" s="5" t="s">
        <v>11990</v>
      </c>
      <c r="C11988" s="5" t="s">
        <v>11</v>
      </c>
      <c r="D11988" s="5" t="s">
        <v>12</v>
      </c>
      <c r="E11988" s="5" t="s">
        <v>13</v>
      </c>
    </row>
    <row r="11989" spans="1:5" x14ac:dyDescent="0.25">
      <c r="A11989" s="5">
        <f>11981</f>
      </c>
      <c r="B11989" s="5" t="s">
        <v>11991</v>
      </c>
      <c r="C11989" s="5" t="s">
        <v>11</v>
      </c>
      <c r="D11989" s="5" t="s">
        <v>12</v>
      </c>
      <c r="E11989" s="5" t="s">
        <v>13</v>
      </c>
    </row>
    <row r="11990" spans="1:5" x14ac:dyDescent="0.25">
      <c r="A11990" s="5">
        <f>11982</f>
      </c>
      <c r="B11990" s="5" t="s">
        <v>11992</v>
      </c>
      <c r="C11990" s="5" t="s">
        <v>11</v>
      </c>
      <c r="D11990" s="5" t="s">
        <v>12</v>
      </c>
      <c r="E11990" s="5" t="s">
        <v>13</v>
      </c>
    </row>
    <row r="11991" spans="1:5" x14ac:dyDescent="0.25">
      <c r="A11991" s="5">
        <f>11983</f>
      </c>
      <c r="B11991" s="5" t="s">
        <v>11993</v>
      </c>
      <c r="C11991" s="5" t="s">
        <v>11</v>
      </c>
      <c r="D11991" s="5" t="s">
        <v>12</v>
      </c>
      <c r="E11991" s="5" t="s">
        <v>13</v>
      </c>
    </row>
    <row r="11992" spans="1:5" x14ac:dyDescent="0.25">
      <c r="A11992" s="5">
        <f>11984</f>
      </c>
      <c r="B11992" s="5" t="s">
        <v>11994</v>
      </c>
      <c r="C11992" s="5" t="s">
        <v>11</v>
      </c>
      <c r="D11992" s="5" t="s">
        <v>12</v>
      </c>
      <c r="E11992" s="5" t="s">
        <v>13</v>
      </c>
    </row>
    <row r="11993" spans="1:5" x14ac:dyDescent="0.25">
      <c r="A11993" s="5">
        <f>11985</f>
      </c>
      <c r="B11993" s="5" t="s">
        <v>11995</v>
      </c>
      <c r="C11993" s="5" t="s">
        <v>11</v>
      </c>
      <c r="D11993" s="5" t="s">
        <v>12</v>
      </c>
      <c r="E11993" s="5" t="s">
        <v>13</v>
      </c>
    </row>
    <row r="11994" spans="1:5" x14ac:dyDescent="0.25">
      <c r="A11994" s="5">
        <f>11986</f>
      </c>
      <c r="B11994" s="5" t="s">
        <v>11996</v>
      </c>
      <c r="C11994" s="5" t="s">
        <v>11</v>
      </c>
      <c r="D11994" s="5" t="s">
        <v>12</v>
      </c>
      <c r="E11994" s="5" t="s">
        <v>13</v>
      </c>
    </row>
    <row r="11995" spans="1:5" x14ac:dyDescent="0.25">
      <c r="A11995" s="5">
        <f>11987</f>
      </c>
      <c r="B11995" s="5" t="s">
        <v>11997</v>
      </c>
      <c r="C11995" s="5" t="s">
        <v>11</v>
      </c>
      <c r="D11995" s="5" t="s">
        <v>12</v>
      </c>
      <c r="E11995" s="5" t="s">
        <v>13</v>
      </c>
    </row>
    <row r="11996" spans="1:5" x14ac:dyDescent="0.25">
      <c r="A11996" s="5">
        <f>11988</f>
      </c>
      <c r="B11996" s="5" t="s">
        <v>11998</v>
      </c>
      <c r="C11996" s="5" t="s">
        <v>11</v>
      </c>
      <c r="D11996" s="5" t="s">
        <v>12</v>
      </c>
      <c r="E11996" s="5" t="s">
        <v>13</v>
      </c>
    </row>
    <row r="11997" spans="1:5" x14ac:dyDescent="0.25">
      <c r="A11997" s="5">
        <f>11989</f>
      </c>
      <c r="B11997" s="5" t="s">
        <v>11999</v>
      </c>
      <c r="C11997" s="5" t="s">
        <v>11</v>
      </c>
      <c r="D11997" s="5" t="s">
        <v>12</v>
      </c>
      <c r="E11997" s="5" t="s">
        <v>13</v>
      </c>
    </row>
    <row r="11998" spans="1:5" x14ac:dyDescent="0.25">
      <c r="A11998" s="5">
        <f>11990</f>
      </c>
      <c r="B11998" s="5" t="s">
        <v>12000</v>
      </c>
      <c r="C11998" s="5" t="s">
        <v>11</v>
      </c>
      <c r="D11998" s="5" t="s">
        <v>12</v>
      </c>
      <c r="E11998" s="5" t="s">
        <v>13</v>
      </c>
    </row>
    <row r="11999" spans="1:5" x14ac:dyDescent="0.25">
      <c r="A11999" s="5">
        <f>11991</f>
      </c>
      <c r="B11999" s="5" t="s">
        <v>12001</v>
      </c>
      <c r="C11999" s="5" t="s">
        <v>11</v>
      </c>
      <c r="D11999" s="5" t="s">
        <v>12</v>
      </c>
      <c r="E11999" s="5" t="s">
        <v>13</v>
      </c>
    </row>
    <row r="12000" spans="1:5" x14ac:dyDescent="0.25">
      <c r="A12000" s="5">
        <f>11992</f>
      </c>
      <c r="B12000" s="5" t="s">
        <v>12002</v>
      </c>
      <c r="C12000" s="5" t="s">
        <v>11</v>
      </c>
      <c r="D12000" s="5" t="s">
        <v>12</v>
      </c>
      <c r="E12000" s="5" t="s">
        <v>13</v>
      </c>
    </row>
    <row r="12001" spans="1:5" x14ac:dyDescent="0.25">
      <c r="A12001" s="5">
        <f>11993</f>
      </c>
      <c r="B12001" s="5" t="s">
        <v>12003</v>
      </c>
      <c r="C12001" s="5" t="s">
        <v>11</v>
      </c>
      <c r="D12001" s="5" t="s">
        <v>12</v>
      </c>
      <c r="E12001" s="5" t="s">
        <v>13</v>
      </c>
    </row>
    <row r="12002" spans="1:5" x14ac:dyDescent="0.25">
      <c r="A12002" s="5">
        <f>11994</f>
      </c>
      <c r="B12002" s="5" t="s">
        <v>12004</v>
      </c>
      <c r="C12002" s="5" t="s">
        <v>11</v>
      </c>
      <c r="D12002" s="5" t="s">
        <v>12</v>
      </c>
      <c r="E12002" s="5" t="s">
        <v>13</v>
      </c>
    </row>
    <row r="12003" spans="1:5" x14ac:dyDescent="0.25">
      <c r="A12003" s="5">
        <f>11995</f>
      </c>
      <c r="B12003" s="5" t="s">
        <v>12005</v>
      </c>
      <c r="C12003" s="5" t="s">
        <v>11</v>
      </c>
      <c r="D12003" s="5" t="s">
        <v>12</v>
      </c>
      <c r="E12003" s="5" t="s">
        <v>13</v>
      </c>
    </row>
    <row r="12004" spans="1:5" x14ac:dyDescent="0.25">
      <c r="A12004" s="5">
        <f>11996</f>
      </c>
      <c r="B12004" s="5" t="s">
        <v>12006</v>
      </c>
      <c r="C12004" s="5" t="s">
        <v>11</v>
      </c>
      <c r="D12004" s="5" t="s">
        <v>12</v>
      </c>
      <c r="E12004" s="5" t="s">
        <v>13</v>
      </c>
    </row>
    <row r="12005" spans="1:5" x14ac:dyDescent="0.25">
      <c r="A12005" s="5">
        <f>11997</f>
      </c>
      <c r="B12005" s="5" t="s">
        <v>12007</v>
      </c>
      <c r="C12005" s="5" t="s">
        <v>11</v>
      </c>
      <c r="D12005" s="5" t="s">
        <v>12</v>
      </c>
      <c r="E12005" s="5" t="s">
        <v>13</v>
      </c>
    </row>
    <row r="12006" spans="1:5" x14ac:dyDescent="0.25">
      <c r="A12006" s="5">
        <f>11998</f>
      </c>
      <c r="B12006" s="5" t="s">
        <v>12008</v>
      </c>
      <c r="C12006" s="5" t="s">
        <v>11</v>
      </c>
      <c r="D12006" s="5" t="s">
        <v>12</v>
      </c>
      <c r="E12006" s="5" t="s">
        <v>13</v>
      </c>
    </row>
    <row r="12007" spans="1:5" x14ac:dyDescent="0.25">
      <c r="A12007" s="5">
        <f>11999</f>
      </c>
      <c r="B12007" s="5" t="s">
        <v>12009</v>
      </c>
      <c r="C12007" s="5" t="s">
        <v>11</v>
      </c>
      <c r="D12007" s="5" t="s">
        <v>12</v>
      </c>
      <c r="E12007" s="5" t="s">
        <v>13</v>
      </c>
    </row>
    <row r="12008" spans="1:5" x14ac:dyDescent="0.25">
      <c r="A12008" s="5">
        <f>12000</f>
      </c>
      <c r="B12008" s="5" t="s">
        <v>12010</v>
      </c>
      <c r="C12008" s="5" t="s">
        <v>11</v>
      </c>
      <c r="D12008" s="5" t="s">
        <v>12</v>
      </c>
      <c r="E12008" s="5" t="s">
        <v>13</v>
      </c>
    </row>
    <row r="12009" spans="1:5" x14ac:dyDescent="0.25">
      <c r="A12009" s="5">
        <f>12001</f>
      </c>
      <c r="B12009" s="5" t="s">
        <v>12011</v>
      </c>
      <c r="C12009" s="5" t="s">
        <v>11</v>
      </c>
      <c r="D12009" s="5" t="s">
        <v>12</v>
      </c>
      <c r="E12009" s="5" t="s">
        <v>13</v>
      </c>
    </row>
    <row r="12010" spans="1:5" x14ac:dyDescent="0.25">
      <c r="A12010" s="5">
        <f>12002</f>
      </c>
      <c r="B12010" s="5" t="s">
        <v>12012</v>
      </c>
      <c r="C12010" s="5" t="s">
        <v>11</v>
      </c>
      <c r="D12010" s="5" t="s">
        <v>12</v>
      </c>
      <c r="E12010" s="5" t="s">
        <v>13</v>
      </c>
    </row>
    <row r="12011" spans="1:5" x14ac:dyDescent="0.25">
      <c r="A12011" s="5">
        <f>12003</f>
      </c>
      <c r="B12011" s="5" t="s">
        <v>12013</v>
      </c>
      <c r="C12011" s="5" t="s">
        <v>11</v>
      </c>
      <c r="D12011" s="5" t="s">
        <v>12</v>
      </c>
      <c r="E12011" s="5" t="s">
        <v>13</v>
      </c>
    </row>
    <row r="12012" spans="1:5" x14ac:dyDescent="0.25">
      <c r="A12012" s="5">
        <f>12004</f>
      </c>
      <c r="B12012" s="5" t="s">
        <v>12014</v>
      </c>
      <c r="C12012" s="5" t="s">
        <v>11</v>
      </c>
      <c r="D12012" s="5" t="s">
        <v>12</v>
      </c>
      <c r="E12012" s="5" t="s">
        <v>13</v>
      </c>
    </row>
    <row r="12013" spans="1:5" x14ac:dyDescent="0.25">
      <c r="A12013" s="5">
        <f>12005</f>
      </c>
      <c r="B12013" s="5" t="s">
        <v>12015</v>
      </c>
      <c r="C12013" s="5" t="s">
        <v>11</v>
      </c>
      <c r="D12013" s="5" t="s">
        <v>12</v>
      </c>
      <c r="E12013" s="5" t="s">
        <v>13</v>
      </c>
    </row>
    <row r="12014" spans="1:5" x14ac:dyDescent="0.25">
      <c r="A12014" s="5">
        <f>12006</f>
      </c>
      <c r="B12014" s="5" t="s">
        <v>12016</v>
      </c>
      <c r="C12014" s="5" t="s">
        <v>11</v>
      </c>
      <c r="D12014" s="5" t="s">
        <v>12</v>
      </c>
      <c r="E12014" s="5" t="s">
        <v>13</v>
      </c>
    </row>
    <row r="12015" spans="1:5" x14ac:dyDescent="0.25">
      <c r="A12015" s="5">
        <f>12007</f>
      </c>
      <c r="B12015" s="5" t="s">
        <v>12017</v>
      </c>
      <c r="C12015" s="5" t="s">
        <v>11</v>
      </c>
      <c r="D12015" s="5" t="s">
        <v>12</v>
      </c>
      <c r="E12015" s="5" t="s">
        <v>13</v>
      </c>
    </row>
    <row r="12016" spans="1:5" x14ac:dyDescent="0.25">
      <c r="A12016" s="5">
        <f>12008</f>
      </c>
      <c r="B12016" s="5" t="s">
        <v>12018</v>
      </c>
      <c r="C12016" s="5" t="s">
        <v>11</v>
      </c>
      <c r="D12016" s="5" t="s">
        <v>12</v>
      </c>
      <c r="E12016" s="5" t="s">
        <v>13</v>
      </c>
    </row>
    <row r="12017" spans="1:5" x14ac:dyDescent="0.25">
      <c r="A12017" s="5">
        <f>12009</f>
      </c>
      <c r="B12017" s="5" t="s">
        <v>12019</v>
      </c>
      <c r="C12017" s="5" t="s">
        <v>11</v>
      </c>
      <c r="D12017" s="5" t="s">
        <v>12</v>
      </c>
      <c r="E12017" s="5" t="s">
        <v>13</v>
      </c>
    </row>
    <row r="12018" spans="1:5" x14ac:dyDescent="0.25">
      <c r="A12018" s="5">
        <f>12010</f>
      </c>
      <c r="B12018" s="5" t="s">
        <v>12020</v>
      </c>
      <c r="C12018" s="5" t="s">
        <v>11</v>
      </c>
      <c r="D12018" s="5" t="s">
        <v>12</v>
      </c>
      <c r="E12018" s="5" t="s">
        <v>13</v>
      </c>
    </row>
    <row r="12019" spans="1:5" x14ac:dyDescent="0.25">
      <c r="A12019" s="5">
        <f>12011</f>
      </c>
      <c r="B12019" s="5" t="s">
        <v>12021</v>
      </c>
      <c r="C12019" s="5" t="s">
        <v>11</v>
      </c>
      <c r="D12019" s="5" t="s">
        <v>12</v>
      </c>
      <c r="E12019" s="5" t="s">
        <v>13</v>
      </c>
    </row>
    <row r="12020" spans="1:5" x14ac:dyDescent="0.25">
      <c r="A12020" s="5">
        <f>12012</f>
      </c>
      <c r="B12020" s="5" t="s">
        <v>12022</v>
      </c>
      <c r="C12020" s="5" t="s">
        <v>11</v>
      </c>
      <c r="D12020" s="5" t="s">
        <v>12</v>
      </c>
      <c r="E12020" s="5" t="s">
        <v>13</v>
      </c>
    </row>
    <row r="12021" spans="1:5" x14ac:dyDescent="0.25">
      <c r="A12021" s="5">
        <f>12013</f>
      </c>
      <c r="B12021" s="5" t="s">
        <v>12023</v>
      </c>
      <c r="C12021" s="5" t="s">
        <v>11</v>
      </c>
      <c r="D12021" s="5" t="s">
        <v>12</v>
      </c>
      <c r="E12021" s="5" t="s">
        <v>13</v>
      </c>
    </row>
    <row r="12022" spans="1:5" x14ac:dyDescent="0.25">
      <c r="A12022" s="5">
        <f>12014</f>
      </c>
      <c r="B12022" s="5" t="s">
        <v>12024</v>
      </c>
      <c r="C12022" s="5" t="s">
        <v>11</v>
      </c>
      <c r="D12022" s="5" t="s">
        <v>12</v>
      </c>
      <c r="E12022" s="5" t="s">
        <v>13</v>
      </c>
    </row>
    <row r="12023" spans="1:5" x14ac:dyDescent="0.25">
      <c r="A12023" s="5">
        <f>12015</f>
      </c>
      <c r="B12023" s="5" t="s">
        <v>12025</v>
      </c>
      <c r="C12023" s="5" t="s">
        <v>11</v>
      </c>
      <c r="D12023" s="5" t="s">
        <v>12</v>
      </c>
      <c r="E12023" s="5" t="s">
        <v>13</v>
      </c>
    </row>
    <row r="12024" spans="1:5" x14ac:dyDescent="0.25">
      <c r="A12024" s="5">
        <f>12016</f>
      </c>
      <c r="B12024" s="5" t="s">
        <v>12026</v>
      </c>
      <c r="C12024" s="5" t="s">
        <v>11</v>
      </c>
      <c r="D12024" s="5" t="s">
        <v>12</v>
      </c>
      <c r="E12024" s="5" t="s">
        <v>13</v>
      </c>
    </row>
    <row r="12025" spans="1:5" x14ac:dyDescent="0.25">
      <c r="A12025" s="5">
        <f>12017</f>
      </c>
      <c r="B12025" s="5" t="s">
        <v>12027</v>
      </c>
      <c r="C12025" s="5" t="s">
        <v>11</v>
      </c>
      <c r="D12025" s="5" t="s">
        <v>12</v>
      </c>
      <c r="E12025" s="5" t="s">
        <v>13</v>
      </c>
    </row>
    <row r="12026" spans="1:5" x14ac:dyDescent="0.25">
      <c r="A12026" s="5">
        <f>12018</f>
      </c>
      <c r="B12026" s="5" t="s">
        <v>12028</v>
      </c>
      <c r="C12026" s="5" t="s">
        <v>11</v>
      </c>
      <c r="D12026" s="5" t="s">
        <v>12</v>
      </c>
      <c r="E12026" s="5" t="s">
        <v>13</v>
      </c>
    </row>
    <row r="12027" spans="1:5" x14ac:dyDescent="0.25">
      <c r="A12027" s="5">
        <f>12019</f>
      </c>
      <c r="B12027" s="5" t="s">
        <v>12029</v>
      </c>
      <c r="C12027" s="5" t="s">
        <v>11</v>
      </c>
      <c r="D12027" s="5" t="s">
        <v>12</v>
      </c>
      <c r="E12027" s="5" t="s">
        <v>13</v>
      </c>
    </row>
    <row r="12028" spans="1:5" x14ac:dyDescent="0.25">
      <c r="A12028" s="5">
        <f>12020</f>
      </c>
      <c r="B12028" s="5" t="s">
        <v>12030</v>
      </c>
      <c r="C12028" s="5" t="s">
        <v>11</v>
      </c>
      <c r="D12028" s="5" t="s">
        <v>12</v>
      </c>
      <c r="E12028" s="5" t="s">
        <v>13</v>
      </c>
    </row>
    <row r="12029" spans="1:5" x14ac:dyDescent="0.25">
      <c r="A12029" s="5">
        <f>12021</f>
      </c>
      <c r="B12029" s="5" t="s">
        <v>12031</v>
      </c>
      <c r="C12029" s="5" t="s">
        <v>11</v>
      </c>
      <c r="D12029" s="5" t="s">
        <v>12</v>
      </c>
      <c r="E12029" s="5" t="s">
        <v>13</v>
      </c>
    </row>
    <row r="12030" spans="1:5" x14ac:dyDescent="0.25">
      <c r="A12030" s="5">
        <f>12022</f>
      </c>
      <c r="B12030" s="5" t="s">
        <v>12032</v>
      </c>
      <c r="C12030" s="5" t="s">
        <v>11</v>
      </c>
      <c r="D12030" s="5" t="s">
        <v>12</v>
      </c>
      <c r="E12030" s="5" t="s">
        <v>13</v>
      </c>
    </row>
    <row r="12031" spans="1:5" x14ac:dyDescent="0.25">
      <c r="A12031" s="5">
        <f>12023</f>
      </c>
      <c r="B12031" s="5" t="s">
        <v>12033</v>
      </c>
      <c r="C12031" s="5" t="s">
        <v>11</v>
      </c>
      <c r="D12031" s="5" t="s">
        <v>12</v>
      </c>
      <c r="E12031" s="5" t="s">
        <v>13</v>
      </c>
    </row>
    <row r="12032" spans="1:5" x14ac:dyDescent="0.25">
      <c r="A12032" s="5">
        <f>12024</f>
      </c>
      <c r="B12032" s="5" t="s">
        <v>12034</v>
      </c>
      <c r="C12032" s="5" t="s">
        <v>11</v>
      </c>
      <c r="D12032" s="5" t="s">
        <v>12</v>
      </c>
      <c r="E12032" s="5" t="s">
        <v>13</v>
      </c>
    </row>
    <row r="12033" spans="1:5" x14ac:dyDescent="0.25">
      <c r="A12033" s="5">
        <f>12025</f>
      </c>
      <c r="B12033" s="5" t="s">
        <v>12035</v>
      </c>
      <c r="C12033" s="5" t="s">
        <v>11</v>
      </c>
      <c r="D12033" s="5" t="s">
        <v>12</v>
      </c>
      <c r="E12033" s="5" t="s">
        <v>13</v>
      </c>
    </row>
    <row r="12034" spans="1:5" x14ac:dyDescent="0.25">
      <c r="A12034" s="5">
        <f>12026</f>
      </c>
      <c r="B12034" s="5" t="s">
        <v>12036</v>
      </c>
      <c r="C12034" s="5" t="s">
        <v>11</v>
      </c>
      <c r="D12034" s="5" t="s">
        <v>12</v>
      </c>
      <c r="E12034" s="5" t="s">
        <v>13</v>
      </c>
    </row>
    <row r="12035" spans="1:5" x14ac:dyDescent="0.25">
      <c r="A12035" s="5">
        <f>12027</f>
      </c>
      <c r="B12035" s="5" t="s">
        <v>12037</v>
      </c>
      <c r="C12035" s="5" t="s">
        <v>11</v>
      </c>
      <c r="D12035" s="5" t="s">
        <v>12</v>
      </c>
      <c r="E12035" s="5" t="s">
        <v>13</v>
      </c>
    </row>
    <row r="12036" spans="1:5" x14ac:dyDescent="0.25">
      <c r="A12036" s="5">
        <f>12028</f>
      </c>
      <c r="B12036" s="5" t="s">
        <v>12038</v>
      </c>
      <c r="C12036" s="5" t="s">
        <v>11</v>
      </c>
      <c r="D12036" s="5" t="s">
        <v>12</v>
      </c>
      <c r="E12036" s="5" t="s">
        <v>13</v>
      </c>
    </row>
    <row r="12037" spans="1:5" x14ac:dyDescent="0.25">
      <c r="A12037" s="5">
        <f>12029</f>
      </c>
      <c r="B12037" s="5" t="s">
        <v>12039</v>
      </c>
      <c r="C12037" s="5" t="s">
        <v>11</v>
      </c>
      <c r="D12037" s="5" t="s">
        <v>12</v>
      </c>
      <c r="E12037" s="5" t="s">
        <v>13</v>
      </c>
    </row>
    <row r="12038" spans="1:5" x14ac:dyDescent="0.25">
      <c r="A12038" s="5">
        <f>12030</f>
      </c>
      <c r="B12038" s="5" t="s">
        <v>12040</v>
      </c>
      <c r="C12038" s="5" t="s">
        <v>11</v>
      </c>
      <c r="D12038" s="5" t="s">
        <v>12</v>
      </c>
      <c r="E12038" s="5" t="s">
        <v>13</v>
      </c>
    </row>
    <row r="12039" spans="1:5" x14ac:dyDescent="0.25">
      <c r="A12039" s="5">
        <f>12031</f>
      </c>
      <c r="B12039" s="5" t="s">
        <v>12041</v>
      </c>
      <c r="C12039" s="5" t="s">
        <v>11</v>
      </c>
      <c r="D12039" s="5" t="s">
        <v>12</v>
      </c>
      <c r="E12039" s="5" t="s">
        <v>13</v>
      </c>
    </row>
    <row r="12040" spans="1:5" x14ac:dyDescent="0.25">
      <c r="A12040" s="5">
        <f>12032</f>
      </c>
      <c r="B12040" s="5" t="s">
        <v>12042</v>
      </c>
      <c r="C12040" s="5" t="s">
        <v>11</v>
      </c>
      <c r="D12040" s="5" t="s">
        <v>12</v>
      </c>
      <c r="E12040" s="5" t="s">
        <v>13</v>
      </c>
    </row>
    <row r="12041" spans="1:5" x14ac:dyDescent="0.25">
      <c r="A12041" s="5">
        <f>12033</f>
      </c>
      <c r="B12041" s="5" t="s">
        <v>12043</v>
      </c>
      <c r="C12041" s="5" t="s">
        <v>11</v>
      </c>
      <c r="D12041" s="5" t="s">
        <v>12</v>
      </c>
      <c r="E12041" s="5" t="s">
        <v>13</v>
      </c>
    </row>
    <row r="12042" spans="1:5" x14ac:dyDescent="0.25">
      <c r="A12042" s="5">
        <f>12034</f>
      </c>
      <c r="B12042" s="5" t="s">
        <v>12044</v>
      </c>
      <c r="C12042" s="5" t="s">
        <v>11</v>
      </c>
      <c r="D12042" s="5" t="s">
        <v>12</v>
      </c>
      <c r="E12042" s="5" t="s">
        <v>13</v>
      </c>
    </row>
    <row r="12043" spans="1:5" x14ac:dyDescent="0.25">
      <c r="A12043" s="5">
        <f>12035</f>
      </c>
      <c r="B12043" s="5" t="s">
        <v>12045</v>
      </c>
      <c r="C12043" s="5" t="s">
        <v>11</v>
      </c>
      <c r="D12043" s="5" t="s">
        <v>12</v>
      </c>
      <c r="E12043" s="5" t="s">
        <v>13</v>
      </c>
    </row>
    <row r="12044" spans="1:5" x14ac:dyDescent="0.25">
      <c r="A12044" s="5">
        <f>12036</f>
      </c>
      <c r="B12044" s="5" t="s">
        <v>12046</v>
      </c>
      <c r="C12044" s="5" t="s">
        <v>11</v>
      </c>
      <c r="D12044" s="5" t="s">
        <v>12</v>
      </c>
      <c r="E12044" s="5" t="s">
        <v>13</v>
      </c>
    </row>
    <row r="12045" spans="1:5" x14ac:dyDescent="0.25">
      <c r="A12045" s="5">
        <f>12037</f>
      </c>
      <c r="B12045" s="5" t="s">
        <v>12047</v>
      </c>
      <c r="C12045" s="5" t="s">
        <v>11</v>
      </c>
      <c r="D12045" s="5" t="s">
        <v>12</v>
      </c>
      <c r="E12045" s="5" t="s">
        <v>13</v>
      </c>
    </row>
    <row r="12046" spans="1:5" x14ac:dyDescent="0.25">
      <c r="A12046" s="5">
        <f>12038</f>
      </c>
      <c r="B12046" s="5" t="s">
        <v>12048</v>
      </c>
      <c r="C12046" s="5" t="s">
        <v>11</v>
      </c>
      <c r="D12046" s="5" t="s">
        <v>12</v>
      </c>
      <c r="E12046" s="5" t="s">
        <v>13</v>
      </c>
    </row>
    <row r="12047" spans="1:5" x14ac:dyDescent="0.25">
      <c r="A12047" s="5">
        <f>12039</f>
      </c>
      <c r="B12047" s="5" t="s">
        <v>12049</v>
      </c>
      <c r="C12047" s="5" t="s">
        <v>11</v>
      </c>
      <c r="D12047" s="5" t="s">
        <v>12</v>
      </c>
      <c r="E12047" s="5" t="s">
        <v>13</v>
      </c>
    </row>
    <row r="12048" spans="1:5" x14ac:dyDescent="0.25">
      <c r="A12048" s="5">
        <f>12040</f>
      </c>
      <c r="B12048" s="5" t="s">
        <v>12050</v>
      </c>
      <c r="C12048" s="5" t="s">
        <v>11</v>
      </c>
      <c r="D12048" s="5" t="s">
        <v>12</v>
      </c>
      <c r="E12048" s="5" t="s">
        <v>13</v>
      </c>
    </row>
    <row r="12049" spans="1:5" x14ac:dyDescent="0.25">
      <c r="A12049" s="5">
        <f>12041</f>
      </c>
      <c r="B12049" s="5" t="s">
        <v>12051</v>
      </c>
      <c r="C12049" s="5" t="s">
        <v>11</v>
      </c>
      <c r="D12049" s="5" t="s">
        <v>12</v>
      </c>
      <c r="E12049" s="5" t="s">
        <v>13</v>
      </c>
    </row>
    <row r="12050" spans="1:5" x14ac:dyDescent="0.25">
      <c r="A12050" s="5">
        <f>12042</f>
      </c>
      <c r="B12050" s="5" t="s">
        <v>12052</v>
      </c>
      <c r="C12050" s="5" t="s">
        <v>11</v>
      </c>
      <c r="D12050" s="5" t="s">
        <v>12</v>
      </c>
      <c r="E12050" s="5" t="s">
        <v>13</v>
      </c>
    </row>
    <row r="12051" spans="1:5" x14ac:dyDescent="0.25">
      <c r="A12051" s="5">
        <f>12043</f>
      </c>
      <c r="B12051" s="5" t="s">
        <v>12053</v>
      </c>
      <c r="C12051" s="5" t="s">
        <v>11</v>
      </c>
      <c r="D12051" s="5" t="s">
        <v>12</v>
      </c>
      <c r="E12051" s="5" t="s">
        <v>13</v>
      </c>
    </row>
    <row r="12052" spans="1:5" x14ac:dyDescent="0.25">
      <c r="A12052" s="5">
        <f>12044</f>
      </c>
      <c r="B12052" s="5" t="s">
        <v>12054</v>
      </c>
      <c r="C12052" s="5" t="s">
        <v>11</v>
      </c>
      <c r="D12052" s="5" t="s">
        <v>12</v>
      </c>
      <c r="E12052" s="5" t="s">
        <v>13</v>
      </c>
    </row>
    <row r="12053" spans="1:5" x14ac:dyDescent="0.25">
      <c r="A12053" s="5">
        <f>12045</f>
      </c>
      <c r="B12053" s="5" t="s">
        <v>12055</v>
      </c>
      <c r="C12053" s="5" t="s">
        <v>11</v>
      </c>
      <c r="D12053" s="5" t="s">
        <v>12</v>
      </c>
      <c r="E12053" s="5" t="s">
        <v>13</v>
      </c>
    </row>
    <row r="12054" spans="1:5" x14ac:dyDescent="0.25">
      <c r="A12054" s="5">
        <f>12046</f>
      </c>
      <c r="B12054" s="5" t="s">
        <v>12056</v>
      </c>
      <c r="C12054" s="5" t="s">
        <v>11</v>
      </c>
      <c r="D12054" s="5" t="s">
        <v>12</v>
      </c>
      <c r="E12054" s="5" t="s">
        <v>13</v>
      </c>
    </row>
    <row r="12055" spans="1:5" x14ac:dyDescent="0.25">
      <c r="A12055" s="5">
        <f>12047</f>
      </c>
      <c r="B12055" s="5" t="s">
        <v>12057</v>
      </c>
      <c r="C12055" s="5" t="s">
        <v>11</v>
      </c>
      <c r="D12055" s="5" t="s">
        <v>12</v>
      </c>
      <c r="E12055" s="5" t="s">
        <v>13</v>
      </c>
    </row>
    <row r="12056" spans="1:5" x14ac:dyDescent="0.25">
      <c r="A12056" s="5">
        <f>12048</f>
      </c>
      <c r="B12056" s="5" t="s">
        <v>12058</v>
      </c>
      <c r="C12056" s="5" t="s">
        <v>11</v>
      </c>
      <c r="D12056" s="5" t="s">
        <v>12</v>
      </c>
      <c r="E12056" s="5" t="s">
        <v>13</v>
      </c>
    </row>
    <row r="12057" spans="1:5" x14ac:dyDescent="0.25">
      <c r="A12057" s="5">
        <f>12049</f>
      </c>
      <c r="B12057" s="5" t="s">
        <v>12059</v>
      </c>
      <c r="C12057" s="5" t="s">
        <v>11</v>
      </c>
      <c r="D12057" s="5" t="s">
        <v>12</v>
      </c>
      <c r="E12057" s="5" t="s">
        <v>13</v>
      </c>
    </row>
    <row r="12058" spans="1:5" x14ac:dyDescent="0.25">
      <c r="A12058" s="5">
        <f>12050</f>
      </c>
      <c r="B12058" s="5" t="s">
        <v>12060</v>
      </c>
      <c r="C12058" s="5" t="s">
        <v>11</v>
      </c>
      <c r="D12058" s="5" t="s">
        <v>12</v>
      </c>
      <c r="E12058" s="5" t="s">
        <v>13</v>
      </c>
    </row>
    <row r="12059" spans="1:5" x14ac:dyDescent="0.25">
      <c r="A12059" s="5">
        <f>12051</f>
      </c>
      <c r="B12059" s="5" t="s">
        <v>12061</v>
      </c>
      <c r="C12059" s="5" t="s">
        <v>11</v>
      </c>
      <c r="D12059" s="5" t="s">
        <v>12</v>
      </c>
      <c r="E12059" s="5" t="s">
        <v>13</v>
      </c>
    </row>
    <row r="12060" spans="1:5" x14ac:dyDescent="0.25">
      <c r="A12060" s="5">
        <f>12052</f>
      </c>
      <c r="B12060" s="5" t="s">
        <v>12062</v>
      </c>
      <c r="C12060" s="5" t="s">
        <v>11</v>
      </c>
      <c r="D12060" s="5" t="s">
        <v>12</v>
      </c>
      <c r="E12060" s="5" t="s">
        <v>13</v>
      </c>
    </row>
    <row r="12061" spans="1:5" x14ac:dyDescent="0.25">
      <c r="A12061" s="5">
        <f>12053</f>
      </c>
      <c r="B12061" s="5" t="s">
        <v>12063</v>
      </c>
      <c r="C12061" s="5" t="s">
        <v>11</v>
      </c>
      <c r="D12061" s="5" t="s">
        <v>12</v>
      </c>
      <c r="E12061" s="5" t="s">
        <v>13</v>
      </c>
    </row>
    <row r="12062" spans="1:5" x14ac:dyDescent="0.25">
      <c r="A12062" s="5">
        <f>12054</f>
      </c>
      <c r="B12062" s="5" t="s">
        <v>12064</v>
      </c>
      <c r="C12062" s="5" t="s">
        <v>11</v>
      </c>
      <c r="D12062" s="5" t="s">
        <v>12</v>
      </c>
      <c r="E12062" s="5" t="s">
        <v>13</v>
      </c>
    </row>
    <row r="12063" spans="1:5" x14ac:dyDescent="0.25">
      <c r="A12063" s="5">
        <f>12055</f>
      </c>
      <c r="B12063" s="5" t="s">
        <v>12065</v>
      </c>
      <c r="C12063" s="5" t="s">
        <v>11</v>
      </c>
      <c r="D12063" s="5" t="s">
        <v>12</v>
      </c>
      <c r="E12063" s="5" t="s">
        <v>13</v>
      </c>
    </row>
    <row r="12064" spans="1:5" x14ac:dyDescent="0.25">
      <c r="A12064" s="5">
        <f>12056</f>
      </c>
      <c r="B12064" s="5" t="s">
        <v>12066</v>
      </c>
      <c r="C12064" s="5" t="s">
        <v>11</v>
      </c>
      <c r="D12064" s="5" t="s">
        <v>12</v>
      </c>
      <c r="E12064" s="5" t="s">
        <v>13</v>
      </c>
    </row>
    <row r="12065" spans="1:5" x14ac:dyDescent="0.25">
      <c r="A12065" s="5">
        <f>12057</f>
      </c>
      <c r="B12065" s="5" t="s">
        <v>12067</v>
      </c>
      <c r="C12065" s="5" t="s">
        <v>11</v>
      </c>
      <c r="D12065" s="5" t="s">
        <v>12</v>
      </c>
      <c r="E12065" s="5" t="s">
        <v>13</v>
      </c>
    </row>
    <row r="12066" spans="1:5" x14ac:dyDescent="0.25">
      <c r="A12066" s="5">
        <f>12058</f>
      </c>
      <c r="B12066" s="5" t="s">
        <v>12068</v>
      </c>
      <c r="C12066" s="5" t="s">
        <v>11</v>
      </c>
      <c r="D12066" s="5" t="s">
        <v>12</v>
      </c>
      <c r="E12066" s="5" t="s">
        <v>13</v>
      </c>
    </row>
    <row r="12067" spans="1:5" x14ac:dyDescent="0.25">
      <c r="A12067" s="5">
        <f>12059</f>
      </c>
      <c r="B12067" s="5" t="s">
        <v>12069</v>
      </c>
      <c r="C12067" s="5" t="s">
        <v>11</v>
      </c>
      <c r="D12067" s="5" t="s">
        <v>12</v>
      </c>
      <c r="E12067" s="5" t="s">
        <v>13</v>
      </c>
    </row>
    <row r="12068" spans="1:5" x14ac:dyDescent="0.25">
      <c r="A12068" s="5">
        <f>12060</f>
      </c>
      <c r="B12068" s="5" t="s">
        <v>12070</v>
      </c>
      <c r="C12068" s="5" t="s">
        <v>11</v>
      </c>
      <c r="D12068" s="5" t="s">
        <v>12</v>
      </c>
      <c r="E12068" s="5" t="s">
        <v>13</v>
      </c>
    </row>
    <row r="12069" spans="1:5" x14ac:dyDescent="0.25">
      <c r="A12069" s="5">
        <f>12061</f>
      </c>
      <c r="B12069" s="5" t="s">
        <v>12071</v>
      </c>
      <c r="C12069" s="5" t="s">
        <v>11</v>
      </c>
      <c r="D12069" s="5" t="s">
        <v>12</v>
      </c>
      <c r="E12069" s="5" t="s">
        <v>13</v>
      </c>
    </row>
    <row r="12070" spans="1:5" x14ac:dyDescent="0.25">
      <c r="A12070" s="5">
        <f>12062</f>
      </c>
      <c r="B12070" s="5" t="s">
        <v>12072</v>
      </c>
      <c r="C12070" s="5" t="s">
        <v>11</v>
      </c>
      <c r="D12070" s="5" t="s">
        <v>12</v>
      </c>
      <c r="E12070" s="5" t="s">
        <v>13</v>
      </c>
    </row>
    <row r="12071" spans="1:5" x14ac:dyDescent="0.25">
      <c r="A12071" s="5">
        <f>12063</f>
      </c>
      <c r="B12071" s="5" t="s">
        <v>12073</v>
      </c>
      <c r="C12071" s="5" t="s">
        <v>11</v>
      </c>
      <c r="D12071" s="5" t="s">
        <v>12</v>
      </c>
      <c r="E12071" s="5" t="s">
        <v>13</v>
      </c>
    </row>
    <row r="12072" spans="1:5" x14ac:dyDescent="0.25">
      <c r="A12072" s="5">
        <f>12064</f>
      </c>
      <c r="B12072" s="5" t="s">
        <v>12074</v>
      </c>
      <c r="C12072" s="5" t="s">
        <v>11</v>
      </c>
      <c r="D12072" s="5" t="s">
        <v>12</v>
      </c>
      <c r="E12072" s="5" t="s">
        <v>13</v>
      </c>
    </row>
    <row r="12073" spans="1:5" x14ac:dyDescent="0.25">
      <c r="A12073" s="5">
        <f>12065</f>
      </c>
      <c r="B12073" s="5" t="s">
        <v>12075</v>
      </c>
      <c r="C12073" s="5" t="s">
        <v>11</v>
      </c>
      <c r="D12073" s="5" t="s">
        <v>12</v>
      </c>
      <c r="E12073" s="5" t="s">
        <v>13</v>
      </c>
    </row>
    <row r="12074" spans="1:5" x14ac:dyDescent="0.25">
      <c r="A12074" s="5">
        <f>12066</f>
      </c>
      <c r="B12074" s="5" t="s">
        <v>12076</v>
      </c>
      <c r="C12074" s="5" t="s">
        <v>11</v>
      </c>
      <c r="D12074" s="5" t="s">
        <v>12</v>
      </c>
      <c r="E12074" s="5" t="s">
        <v>13</v>
      </c>
    </row>
    <row r="12075" spans="1:5" x14ac:dyDescent="0.25">
      <c r="A12075" s="5">
        <f>12067</f>
      </c>
      <c r="B12075" s="5" t="s">
        <v>12077</v>
      </c>
      <c r="C12075" s="5" t="s">
        <v>11</v>
      </c>
      <c r="D12075" s="5" t="s">
        <v>12</v>
      </c>
      <c r="E12075" s="5" t="s">
        <v>13</v>
      </c>
    </row>
    <row r="12076" spans="1:5" x14ac:dyDescent="0.25">
      <c r="A12076" s="5">
        <f>12068</f>
      </c>
      <c r="B12076" s="5" t="s">
        <v>12078</v>
      </c>
      <c r="C12076" s="5" t="s">
        <v>11</v>
      </c>
      <c r="D12076" s="5" t="s">
        <v>12</v>
      </c>
      <c r="E12076" s="5" t="s">
        <v>13</v>
      </c>
    </row>
    <row r="12077" spans="1:5" x14ac:dyDescent="0.25">
      <c r="A12077" s="5">
        <f>12069</f>
      </c>
      <c r="B12077" s="5" t="s">
        <v>12079</v>
      </c>
      <c r="C12077" s="5" t="s">
        <v>11</v>
      </c>
      <c r="D12077" s="5" t="s">
        <v>12</v>
      </c>
      <c r="E12077" s="5" t="s">
        <v>13</v>
      </c>
    </row>
    <row r="12078" spans="1:5" x14ac:dyDescent="0.25">
      <c r="A12078" s="5">
        <f>12070</f>
      </c>
      <c r="B12078" s="5" t="s">
        <v>12080</v>
      </c>
      <c r="C12078" s="5" t="s">
        <v>11</v>
      </c>
      <c r="D12078" s="5" t="s">
        <v>12</v>
      </c>
      <c r="E12078" s="5" t="s">
        <v>13</v>
      </c>
    </row>
    <row r="12079" spans="1:5" x14ac:dyDescent="0.25">
      <c r="A12079" s="5">
        <f>12071</f>
      </c>
      <c r="B12079" s="5" t="s">
        <v>12081</v>
      </c>
      <c r="C12079" s="5" t="s">
        <v>11</v>
      </c>
      <c r="D12079" s="5" t="s">
        <v>12</v>
      </c>
      <c r="E12079" s="5" t="s">
        <v>13</v>
      </c>
    </row>
    <row r="12080" spans="1:5" x14ac:dyDescent="0.25">
      <c r="A12080" s="5">
        <f>12072</f>
      </c>
      <c r="B12080" s="5" t="s">
        <v>12082</v>
      </c>
      <c r="C12080" s="5" t="s">
        <v>11</v>
      </c>
      <c r="D12080" s="5" t="s">
        <v>12</v>
      </c>
      <c r="E12080" s="5" t="s">
        <v>13</v>
      </c>
    </row>
    <row r="12081" spans="1:5" x14ac:dyDescent="0.25">
      <c r="A12081" s="5">
        <f>12073</f>
      </c>
      <c r="B12081" s="5" t="s">
        <v>12083</v>
      </c>
      <c r="C12081" s="5" t="s">
        <v>11</v>
      </c>
      <c r="D12081" s="5" t="s">
        <v>12</v>
      </c>
      <c r="E12081" s="5" t="s">
        <v>13</v>
      </c>
    </row>
    <row r="12082" spans="1:5" x14ac:dyDescent="0.25">
      <c r="A12082" s="5">
        <f>12074</f>
      </c>
      <c r="B12082" s="5" t="s">
        <v>12084</v>
      </c>
      <c r="C12082" s="5" t="s">
        <v>11</v>
      </c>
      <c r="D12082" s="5" t="s">
        <v>12</v>
      </c>
      <c r="E12082" s="5" t="s">
        <v>13</v>
      </c>
    </row>
    <row r="12083" spans="1:5" x14ac:dyDescent="0.25">
      <c r="A12083" s="5">
        <f>12075</f>
      </c>
      <c r="B12083" s="5" t="s">
        <v>12085</v>
      </c>
      <c r="C12083" s="5" t="s">
        <v>11</v>
      </c>
      <c r="D12083" s="5" t="s">
        <v>12</v>
      </c>
      <c r="E12083" s="5" t="s">
        <v>13</v>
      </c>
    </row>
    <row r="12084" spans="1:5" x14ac:dyDescent="0.25">
      <c r="A12084" s="5">
        <f>12076</f>
      </c>
      <c r="B12084" s="5" t="s">
        <v>12086</v>
      </c>
      <c r="C12084" s="5" t="s">
        <v>11</v>
      </c>
      <c r="D12084" s="5" t="s">
        <v>12</v>
      </c>
      <c r="E12084" s="5" t="s">
        <v>13</v>
      </c>
    </row>
    <row r="12085" spans="1:5" x14ac:dyDescent="0.25">
      <c r="A12085" s="5">
        <f>12077</f>
      </c>
      <c r="B12085" s="5" t="s">
        <v>12087</v>
      </c>
      <c r="C12085" s="5" t="s">
        <v>11</v>
      </c>
      <c r="D12085" s="5" t="s">
        <v>12</v>
      </c>
      <c r="E12085" s="5" t="s">
        <v>13</v>
      </c>
    </row>
    <row r="12086" spans="1:5" x14ac:dyDescent="0.25">
      <c r="A12086" s="5">
        <f>12078</f>
      </c>
      <c r="B12086" s="5" t="s">
        <v>12088</v>
      </c>
      <c r="C12086" s="5" t="s">
        <v>11</v>
      </c>
      <c r="D12086" s="5" t="s">
        <v>12</v>
      </c>
      <c r="E12086" s="5" t="s">
        <v>13</v>
      </c>
    </row>
    <row r="12087" spans="1:5" x14ac:dyDescent="0.25">
      <c r="A12087" s="5">
        <f>12079</f>
      </c>
      <c r="B12087" s="5" t="s">
        <v>12089</v>
      </c>
      <c r="C12087" s="5" t="s">
        <v>11</v>
      </c>
      <c r="D12087" s="5" t="s">
        <v>12</v>
      </c>
      <c r="E12087" s="5" t="s">
        <v>13</v>
      </c>
    </row>
    <row r="12088" spans="1:5" x14ac:dyDescent="0.25">
      <c r="A12088" s="5">
        <f>12080</f>
      </c>
      <c r="B12088" s="5" t="s">
        <v>12090</v>
      </c>
      <c r="C12088" s="5" t="s">
        <v>11</v>
      </c>
      <c r="D12088" s="5" t="s">
        <v>12</v>
      </c>
      <c r="E12088" s="5" t="s">
        <v>13</v>
      </c>
    </row>
    <row r="12089" spans="1:5" x14ac:dyDescent="0.25">
      <c r="A12089" s="5">
        <f>12081</f>
      </c>
      <c r="B12089" s="5" t="s">
        <v>12091</v>
      </c>
      <c r="C12089" s="5" t="s">
        <v>11</v>
      </c>
      <c r="D12089" s="5" t="s">
        <v>12</v>
      </c>
      <c r="E12089" s="5" t="s">
        <v>13</v>
      </c>
    </row>
    <row r="12090" spans="1:5" x14ac:dyDescent="0.25">
      <c r="A12090" s="5">
        <f>12082</f>
      </c>
      <c r="B12090" s="5" t="s">
        <v>12092</v>
      </c>
      <c r="C12090" s="5" t="s">
        <v>11</v>
      </c>
      <c r="D12090" s="5" t="s">
        <v>12</v>
      </c>
      <c r="E12090" s="5" t="s">
        <v>13</v>
      </c>
    </row>
    <row r="12091" spans="1:5" x14ac:dyDescent="0.25">
      <c r="A12091" s="5">
        <f>12083</f>
      </c>
      <c r="B12091" s="5" t="s">
        <v>12093</v>
      </c>
      <c r="C12091" s="5" t="s">
        <v>11</v>
      </c>
      <c r="D12091" s="5" t="s">
        <v>12</v>
      </c>
      <c r="E12091" s="5" t="s">
        <v>13</v>
      </c>
    </row>
    <row r="12092" spans="1:5" x14ac:dyDescent="0.25">
      <c r="A12092" s="5">
        <f>12084</f>
      </c>
      <c r="B12092" s="5" t="s">
        <v>12094</v>
      </c>
      <c r="C12092" s="5" t="s">
        <v>11</v>
      </c>
      <c r="D12092" s="5" t="s">
        <v>12</v>
      </c>
      <c r="E12092" s="5" t="s">
        <v>13</v>
      </c>
    </row>
    <row r="12093" spans="1:5" x14ac:dyDescent="0.25">
      <c r="A12093" s="5">
        <f>12085</f>
      </c>
      <c r="B12093" s="5" t="s">
        <v>12095</v>
      </c>
      <c r="C12093" s="5" t="s">
        <v>11</v>
      </c>
      <c r="D12093" s="5" t="s">
        <v>12</v>
      </c>
      <c r="E12093" s="5" t="s">
        <v>13</v>
      </c>
    </row>
    <row r="12094" spans="1:5" x14ac:dyDescent="0.25">
      <c r="A12094" s="5">
        <f>12086</f>
      </c>
      <c r="B12094" s="5" t="s">
        <v>12096</v>
      </c>
      <c r="C12094" s="5" t="s">
        <v>11</v>
      </c>
      <c r="D12094" s="5" t="s">
        <v>12</v>
      </c>
      <c r="E12094" s="5" t="s">
        <v>13</v>
      </c>
    </row>
    <row r="12095" spans="1:5" x14ac:dyDescent="0.25">
      <c r="A12095" s="5">
        <f>12087</f>
      </c>
      <c r="B12095" s="5" t="s">
        <v>12097</v>
      </c>
      <c r="C12095" s="5" t="s">
        <v>11</v>
      </c>
      <c r="D12095" s="5" t="s">
        <v>12</v>
      </c>
      <c r="E12095" s="5" t="s">
        <v>13</v>
      </c>
    </row>
    <row r="12096" spans="1:5" x14ac:dyDescent="0.25">
      <c r="A12096" s="5">
        <f>12088</f>
      </c>
      <c r="B12096" s="5" t="s">
        <v>12098</v>
      </c>
      <c r="C12096" s="5" t="s">
        <v>11</v>
      </c>
      <c r="D12096" s="5" t="s">
        <v>12</v>
      </c>
      <c r="E12096" s="5" t="s">
        <v>13</v>
      </c>
    </row>
    <row r="12097" spans="1:5" x14ac:dyDescent="0.25">
      <c r="A12097" s="5">
        <f>12089</f>
      </c>
      <c r="B12097" s="5" t="s">
        <v>12099</v>
      </c>
      <c r="C12097" s="5" t="s">
        <v>11</v>
      </c>
      <c r="D12097" s="5" t="s">
        <v>12</v>
      </c>
      <c r="E12097" s="5" t="s">
        <v>13</v>
      </c>
    </row>
    <row r="12098" spans="1:5" x14ac:dyDescent="0.25">
      <c r="A12098" s="5">
        <f>12090</f>
      </c>
      <c r="B12098" s="5" t="s">
        <v>12100</v>
      </c>
      <c r="C12098" s="5" t="s">
        <v>11</v>
      </c>
      <c r="D12098" s="5" t="s">
        <v>12</v>
      </c>
      <c r="E12098" s="5" t="s">
        <v>13</v>
      </c>
    </row>
    <row r="12099" spans="1:5" x14ac:dyDescent="0.25">
      <c r="A12099" s="5">
        <f>12091</f>
      </c>
      <c r="B12099" s="5" t="s">
        <v>12101</v>
      </c>
      <c r="C12099" s="5" t="s">
        <v>11</v>
      </c>
      <c r="D12099" s="5" t="s">
        <v>12</v>
      </c>
      <c r="E12099" s="5" t="s">
        <v>13</v>
      </c>
    </row>
    <row r="12100" spans="1:5" x14ac:dyDescent="0.25">
      <c r="A12100" s="5">
        <f>12092</f>
      </c>
      <c r="B12100" s="5" t="s">
        <v>12102</v>
      </c>
      <c r="C12100" s="5" t="s">
        <v>11</v>
      </c>
      <c r="D12100" s="5" t="s">
        <v>12</v>
      </c>
      <c r="E12100" s="5" t="s">
        <v>13</v>
      </c>
    </row>
    <row r="12101" spans="1:5" x14ac:dyDescent="0.25">
      <c r="A12101" s="5">
        <f>12093</f>
      </c>
      <c r="B12101" s="5" t="s">
        <v>12103</v>
      </c>
      <c r="C12101" s="5" t="s">
        <v>11</v>
      </c>
      <c r="D12101" s="5" t="s">
        <v>12</v>
      </c>
      <c r="E12101" s="5" t="s">
        <v>13</v>
      </c>
    </row>
    <row r="12102" spans="1:5" x14ac:dyDescent="0.25">
      <c r="A12102" s="5">
        <f>12094</f>
      </c>
      <c r="B12102" s="5" t="s">
        <v>12104</v>
      </c>
      <c r="C12102" s="5" t="s">
        <v>11</v>
      </c>
      <c r="D12102" s="5" t="s">
        <v>12</v>
      </c>
      <c r="E12102" s="5" t="s">
        <v>13</v>
      </c>
    </row>
    <row r="12103" spans="1:5" x14ac:dyDescent="0.25">
      <c r="A12103" s="5">
        <f>12095</f>
      </c>
      <c r="B12103" s="5" t="s">
        <v>12105</v>
      </c>
      <c r="C12103" s="5" t="s">
        <v>11</v>
      </c>
      <c r="D12103" s="5" t="s">
        <v>12</v>
      </c>
      <c r="E12103" s="5" t="s">
        <v>13</v>
      </c>
    </row>
    <row r="12104" spans="1:5" x14ac:dyDescent="0.25">
      <c r="A12104" s="5">
        <f>12096</f>
      </c>
      <c r="B12104" s="5" t="s">
        <v>12106</v>
      </c>
      <c r="C12104" s="5" t="s">
        <v>11</v>
      </c>
      <c r="D12104" s="5" t="s">
        <v>12</v>
      </c>
      <c r="E12104" s="5" t="s">
        <v>13</v>
      </c>
    </row>
    <row r="12105" spans="1:5" x14ac:dyDescent="0.25">
      <c r="A12105" s="5">
        <f>12097</f>
      </c>
      <c r="B12105" s="5" t="s">
        <v>12107</v>
      </c>
      <c r="C12105" s="5" t="s">
        <v>11</v>
      </c>
      <c r="D12105" s="5" t="s">
        <v>12</v>
      </c>
      <c r="E12105" s="5" t="s">
        <v>13</v>
      </c>
    </row>
    <row r="12106" spans="1:5" x14ac:dyDescent="0.25">
      <c r="A12106" s="5">
        <f>12098</f>
      </c>
      <c r="B12106" s="5" t="s">
        <v>12108</v>
      </c>
      <c r="C12106" s="5" t="s">
        <v>11</v>
      </c>
      <c r="D12106" s="5" t="s">
        <v>12</v>
      </c>
      <c r="E12106" s="5" t="s">
        <v>13</v>
      </c>
    </row>
    <row r="12107" spans="1:5" x14ac:dyDescent="0.25">
      <c r="A12107" s="5">
        <f>12099</f>
      </c>
      <c r="B12107" s="5" t="s">
        <v>12109</v>
      </c>
      <c r="C12107" s="5" t="s">
        <v>11</v>
      </c>
      <c r="D12107" s="5" t="s">
        <v>12</v>
      </c>
      <c r="E12107" s="5" t="s">
        <v>13</v>
      </c>
    </row>
    <row r="12108" spans="1:5" x14ac:dyDescent="0.25">
      <c r="A12108" s="5">
        <f>12100</f>
      </c>
      <c r="B12108" s="5" t="s">
        <v>12110</v>
      </c>
      <c r="C12108" s="5" t="s">
        <v>11</v>
      </c>
      <c r="D12108" s="5" t="s">
        <v>12</v>
      </c>
      <c r="E12108" s="5" t="s">
        <v>13</v>
      </c>
    </row>
    <row r="12109" spans="1:5" x14ac:dyDescent="0.25">
      <c r="A12109" s="5">
        <f>12101</f>
      </c>
      <c r="B12109" s="5" t="s">
        <v>12111</v>
      </c>
      <c r="C12109" s="5" t="s">
        <v>11</v>
      </c>
      <c r="D12109" s="5" t="s">
        <v>12</v>
      </c>
      <c r="E12109" s="5" t="s">
        <v>13</v>
      </c>
    </row>
    <row r="12110" spans="1:5" x14ac:dyDescent="0.25">
      <c r="A12110" s="5">
        <f>12102</f>
      </c>
      <c r="B12110" s="5" t="s">
        <v>12112</v>
      </c>
      <c r="C12110" s="5" t="s">
        <v>11</v>
      </c>
      <c r="D12110" s="5" t="s">
        <v>12</v>
      </c>
      <c r="E12110" s="5" t="s">
        <v>13</v>
      </c>
    </row>
    <row r="12111" spans="1:5" x14ac:dyDescent="0.25">
      <c r="A12111" s="5">
        <f>12103</f>
      </c>
      <c r="B12111" s="5" t="s">
        <v>12113</v>
      </c>
      <c r="C12111" s="5" t="s">
        <v>11</v>
      </c>
      <c r="D12111" s="5" t="s">
        <v>12</v>
      </c>
      <c r="E12111" s="5" t="s">
        <v>13</v>
      </c>
    </row>
    <row r="12112" spans="1:5" x14ac:dyDescent="0.25">
      <c r="A12112" s="5">
        <f>12104</f>
      </c>
      <c r="B12112" s="5" t="s">
        <v>12114</v>
      </c>
      <c r="C12112" s="5" t="s">
        <v>11</v>
      </c>
      <c r="D12112" s="5" t="s">
        <v>12</v>
      </c>
      <c r="E12112" s="5" t="s">
        <v>13</v>
      </c>
    </row>
    <row r="12113" spans="1:5" x14ac:dyDescent="0.25">
      <c r="A12113" s="5">
        <f>12105</f>
      </c>
      <c r="B12113" s="5" t="s">
        <v>12115</v>
      </c>
      <c r="C12113" s="5" t="s">
        <v>11</v>
      </c>
      <c r="D12113" s="5" t="s">
        <v>12</v>
      </c>
      <c r="E12113" s="5" t="s">
        <v>13</v>
      </c>
    </row>
    <row r="12114" spans="1:5" x14ac:dyDescent="0.25">
      <c r="A12114" s="5">
        <f>12106</f>
      </c>
      <c r="B12114" s="5" t="s">
        <v>12116</v>
      </c>
      <c r="C12114" s="5" t="s">
        <v>11</v>
      </c>
      <c r="D12114" s="5" t="s">
        <v>12</v>
      </c>
      <c r="E12114" s="5" t="s">
        <v>13</v>
      </c>
    </row>
    <row r="12115" spans="1:5" x14ac:dyDescent="0.25">
      <c r="A12115" s="5">
        <f>12107</f>
      </c>
      <c r="B12115" s="5" t="s">
        <v>12117</v>
      </c>
      <c r="C12115" s="5" t="s">
        <v>11</v>
      </c>
      <c r="D12115" s="5" t="s">
        <v>12</v>
      </c>
      <c r="E12115" s="5" t="s">
        <v>13</v>
      </c>
    </row>
    <row r="12116" spans="1:5" x14ac:dyDescent="0.25">
      <c r="A12116" s="5">
        <f>12108</f>
      </c>
      <c r="B12116" s="5" t="s">
        <v>12118</v>
      </c>
      <c r="C12116" s="5" t="s">
        <v>11</v>
      </c>
      <c r="D12116" s="5" t="s">
        <v>12</v>
      </c>
      <c r="E12116" s="5" t="s">
        <v>13</v>
      </c>
    </row>
    <row r="12117" spans="1:5" x14ac:dyDescent="0.25">
      <c r="A12117" s="5">
        <f>12109</f>
      </c>
      <c r="B12117" s="5" t="s">
        <v>12119</v>
      </c>
      <c r="C12117" s="5" t="s">
        <v>11</v>
      </c>
      <c r="D12117" s="5" t="s">
        <v>12</v>
      </c>
      <c r="E12117" s="5" t="s">
        <v>13</v>
      </c>
    </row>
    <row r="12118" spans="1:5" x14ac:dyDescent="0.25">
      <c r="A12118" s="5">
        <f>12110</f>
      </c>
      <c r="B12118" s="5" t="s">
        <v>12120</v>
      </c>
      <c r="C12118" s="5" t="s">
        <v>11</v>
      </c>
      <c r="D12118" s="5" t="s">
        <v>12</v>
      </c>
      <c r="E12118" s="5" t="s">
        <v>13</v>
      </c>
    </row>
    <row r="12119" spans="1:5" x14ac:dyDescent="0.25">
      <c r="A12119" s="5">
        <f>12111</f>
      </c>
      <c r="B12119" s="5" t="s">
        <v>12121</v>
      </c>
      <c r="C12119" s="5" t="s">
        <v>11</v>
      </c>
      <c r="D12119" s="5" t="s">
        <v>12</v>
      </c>
      <c r="E12119" s="5" t="s">
        <v>13</v>
      </c>
    </row>
    <row r="12120" spans="1:5" x14ac:dyDescent="0.25">
      <c r="A12120" s="5">
        <f>12112</f>
      </c>
      <c r="B12120" s="5" t="s">
        <v>12122</v>
      </c>
      <c r="C12120" s="5" t="s">
        <v>11</v>
      </c>
      <c r="D12120" s="5" t="s">
        <v>12</v>
      </c>
      <c r="E12120" s="5" t="s">
        <v>13</v>
      </c>
    </row>
    <row r="12121" spans="1:5" x14ac:dyDescent="0.25">
      <c r="A12121" s="5">
        <f>12113</f>
      </c>
      <c r="B12121" s="5" t="s">
        <v>12123</v>
      </c>
      <c r="C12121" s="5" t="s">
        <v>11</v>
      </c>
      <c r="D12121" s="5" t="s">
        <v>12</v>
      </c>
      <c r="E12121" s="5" t="s">
        <v>13</v>
      </c>
    </row>
    <row r="12122" spans="1:5" x14ac:dyDescent="0.25">
      <c r="A12122" s="5">
        <f>12114</f>
      </c>
      <c r="B12122" s="5" t="s">
        <v>12124</v>
      </c>
      <c r="C12122" s="5" t="s">
        <v>11</v>
      </c>
      <c r="D12122" s="5" t="s">
        <v>12</v>
      </c>
      <c r="E12122" s="5" t="s">
        <v>13</v>
      </c>
    </row>
    <row r="12123" spans="1:5" x14ac:dyDescent="0.25">
      <c r="A12123" s="5">
        <f>12115</f>
      </c>
      <c r="B12123" s="5" t="s">
        <v>12125</v>
      </c>
      <c r="C12123" s="5" t="s">
        <v>11</v>
      </c>
      <c r="D12123" s="5" t="s">
        <v>12</v>
      </c>
      <c r="E12123" s="5" t="s">
        <v>13</v>
      </c>
    </row>
    <row r="12124" spans="1:5" x14ac:dyDescent="0.25">
      <c r="A12124" s="5">
        <f>12116</f>
      </c>
      <c r="B12124" s="5" t="s">
        <v>12126</v>
      </c>
      <c r="C12124" s="5" t="s">
        <v>11</v>
      </c>
      <c r="D12124" s="5" t="s">
        <v>12</v>
      </c>
      <c r="E12124" s="5" t="s">
        <v>13</v>
      </c>
    </row>
    <row r="12125" spans="1:5" x14ac:dyDescent="0.25">
      <c r="A12125" s="5">
        <f>12117</f>
      </c>
      <c r="B12125" s="5" t="s">
        <v>12127</v>
      </c>
      <c r="C12125" s="5" t="s">
        <v>11</v>
      </c>
      <c r="D12125" s="5" t="s">
        <v>12</v>
      </c>
      <c r="E12125" s="5" t="s">
        <v>13</v>
      </c>
    </row>
    <row r="12126" spans="1:5" x14ac:dyDescent="0.25">
      <c r="A12126" s="5">
        <f>12118</f>
      </c>
      <c r="B12126" s="5" t="s">
        <v>12128</v>
      </c>
      <c r="C12126" s="5" t="s">
        <v>11</v>
      </c>
      <c r="D12126" s="5" t="s">
        <v>12</v>
      </c>
      <c r="E12126" s="5" t="s">
        <v>13</v>
      </c>
    </row>
    <row r="12127" spans="1:5" x14ac:dyDescent="0.25">
      <c r="A12127" s="5">
        <f>12119</f>
      </c>
      <c r="B12127" s="5" t="s">
        <v>12129</v>
      </c>
      <c r="C12127" s="5" t="s">
        <v>11</v>
      </c>
      <c r="D12127" s="5" t="s">
        <v>12</v>
      </c>
      <c r="E12127" s="5" t="s">
        <v>13</v>
      </c>
    </row>
    <row r="12128" spans="1:5" x14ac:dyDescent="0.25">
      <c r="A12128" s="5">
        <f>12120</f>
      </c>
      <c r="B12128" s="5" t="s">
        <v>12130</v>
      </c>
      <c r="C12128" s="5" t="s">
        <v>11</v>
      </c>
      <c r="D12128" s="5" t="s">
        <v>12</v>
      </c>
      <c r="E12128" s="5" t="s">
        <v>13</v>
      </c>
    </row>
    <row r="12129" spans="1:5" x14ac:dyDescent="0.25">
      <c r="A12129" s="5">
        <f>12121</f>
      </c>
      <c r="B12129" s="5" t="s">
        <v>12131</v>
      </c>
      <c r="C12129" s="5" t="s">
        <v>11</v>
      </c>
      <c r="D12129" s="5" t="s">
        <v>12</v>
      </c>
      <c r="E12129" s="5" t="s">
        <v>13</v>
      </c>
    </row>
    <row r="12130" spans="1:5" x14ac:dyDescent="0.25">
      <c r="A12130" s="5">
        <f>12122</f>
      </c>
      <c r="B12130" s="5" t="s">
        <v>12132</v>
      </c>
      <c r="C12130" s="5" t="s">
        <v>11</v>
      </c>
      <c r="D12130" s="5" t="s">
        <v>12</v>
      </c>
      <c r="E12130" s="5" t="s">
        <v>13</v>
      </c>
    </row>
    <row r="12131" spans="1:5" x14ac:dyDescent="0.25">
      <c r="A12131" s="5">
        <f>12123</f>
      </c>
      <c r="B12131" s="5" t="s">
        <v>12133</v>
      </c>
      <c r="C12131" s="5" t="s">
        <v>11</v>
      </c>
      <c r="D12131" s="5" t="s">
        <v>12</v>
      </c>
      <c r="E12131" s="5" t="s">
        <v>13</v>
      </c>
    </row>
    <row r="12132" spans="1:5" x14ac:dyDescent="0.25">
      <c r="A12132" s="5">
        <f>12124</f>
      </c>
      <c r="B12132" s="5" t="s">
        <v>12134</v>
      </c>
      <c r="C12132" s="5" t="s">
        <v>11</v>
      </c>
      <c r="D12132" s="5" t="s">
        <v>12</v>
      </c>
      <c r="E12132" s="5" t="s">
        <v>13</v>
      </c>
    </row>
    <row r="12133" spans="1:5" x14ac:dyDescent="0.25">
      <c r="A12133" s="5">
        <f>12125</f>
      </c>
      <c r="B12133" s="5" t="s">
        <v>12135</v>
      </c>
      <c r="C12133" s="5" t="s">
        <v>11</v>
      </c>
      <c r="D12133" s="5" t="s">
        <v>12</v>
      </c>
      <c r="E12133" s="5" t="s">
        <v>13</v>
      </c>
    </row>
    <row r="12134" spans="1:5" x14ac:dyDescent="0.25">
      <c r="A12134" s="5">
        <f>12126</f>
      </c>
      <c r="B12134" s="5" t="s">
        <v>12136</v>
      </c>
      <c r="C12134" s="5" t="s">
        <v>11</v>
      </c>
      <c r="D12134" s="5" t="s">
        <v>12</v>
      </c>
      <c r="E12134" s="5" t="s">
        <v>13</v>
      </c>
    </row>
    <row r="12135" spans="1:5" x14ac:dyDescent="0.25">
      <c r="A12135" s="5">
        <f>12127</f>
      </c>
      <c r="B12135" s="5" t="s">
        <v>12137</v>
      </c>
      <c r="C12135" s="5" t="s">
        <v>11</v>
      </c>
      <c r="D12135" s="5" t="s">
        <v>12</v>
      </c>
      <c r="E12135" s="5" t="s">
        <v>13</v>
      </c>
    </row>
    <row r="12136" spans="1:5" x14ac:dyDescent="0.25">
      <c r="A12136" s="5">
        <f>12128</f>
      </c>
      <c r="B12136" s="5" t="s">
        <v>12138</v>
      </c>
      <c r="C12136" s="5" t="s">
        <v>11</v>
      </c>
      <c r="D12136" s="5" t="s">
        <v>12</v>
      </c>
      <c r="E12136" s="5" t="s">
        <v>13</v>
      </c>
    </row>
    <row r="12137" spans="1:5" x14ac:dyDescent="0.25">
      <c r="A12137" s="5">
        <f>12129</f>
      </c>
      <c r="B12137" s="5" t="s">
        <v>12139</v>
      </c>
      <c r="C12137" s="5" t="s">
        <v>11</v>
      </c>
      <c r="D12137" s="5" t="s">
        <v>12</v>
      </c>
      <c r="E12137" s="5" t="s">
        <v>13</v>
      </c>
    </row>
    <row r="12138" spans="1:5" x14ac:dyDescent="0.25">
      <c r="A12138" s="5">
        <f>12130</f>
      </c>
      <c r="B12138" s="5" t="s">
        <v>12140</v>
      </c>
      <c r="C12138" s="5" t="s">
        <v>11</v>
      </c>
      <c r="D12138" s="5" t="s">
        <v>12</v>
      </c>
      <c r="E12138" s="5" t="s">
        <v>13</v>
      </c>
    </row>
    <row r="12139" spans="1:5" x14ac:dyDescent="0.25">
      <c r="A12139" s="5">
        <f>12131</f>
      </c>
      <c r="B12139" s="5" t="s">
        <v>12141</v>
      </c>
      <c r="C12139" s="5" t="s">
        <v>11</v>
      </c>
      <c r="D12139" s="5" t="s">
        <v>12</v>
      </c>
      <c r="E12139" s="5" t="s">
        <v>13</v>
      </c>
    </row>
    <row r="12140" spans="1:5" x14ac:dyDescent="0.25">
      <c r="A12140" s="5">
        <f>12132</f>
      </c>
      <c r="B12140" s="5" t="s">
        <v>12142</v>
      </c>
      <c r="C12140" s="5" t="s">
        <v>11</v>
      </c>
      <c r="D12140" s="5" t="s">
        <v>12</v>
      </c>
      <c r="E12140" s="5" t="s">
        <v>13</v>
      </c>
    </row>
    <row r="12141" spans="1:5" x14ac:dyDescent="0.25">
      <c r="A12141" s="5">
        <f>12133</f>
      </c>
      <c r="B12141" s="5" t="s">
        <v>12143</v>
      </c>
      <c r="C12141" s="5" t="s">
        <v>11</v>
      </c>
      <c r="D12141" s="5" t="s">
        <v>12</v>
      </c>
      <c r="E12141" s="5" t="s">
        <v>13</v>
      </c>
    </row>
    <row r="12142" spans="1:5" x14ac:dyDescent="0.25">
      <c r="A12142" s="5">
        <f>12134</f>
      </c>
      <c r="B12142" s="5" t="s">
        <v>12144</v>
      </c>
      <c r="C12142" s="5" t="s">
        <v>11</v>
      </c>
      <c r="D12142" s="5" t="s">
        <v>12</v>
      </c>
      <c r="E12142" s="5" t="s">
        <v>13</v>
      </c>
    </row>
    <row r="12143" spans="1:5" x14ac:dyDescent="0.25">
      <c r="A12143" s="5">
        <f>12135</f>
      </c>
      <c r="B12143" s="5" t="s">
        <v>12145</v>
      </c>
      <c r="C12143" s="5" t="s">
        <v>11</v>
      </c>
      <c r="D12143" s="5" t="s">
        <v>12</v>
      </c>
      <c r="E12143" s="5" t="s">
        <v>13</v>
      </c>
    </row>
    <row r="12144" spans="1:5" x14ac:dyDescent="0.25">
      <c r="A12144" s="5">
        <f>12136</f>
      </c>
      <c r="B12144" s="5" t="s">
        <v>12146</v>
      </c>
      <c r="C12144" s="5" t="s">
        <v>11</v>
      </c>
      <c r="D12144" s="5" t="s">
        <v>12</v>
      </c>
      <c r="E12144" s="5" t="s">
        <v>13</v>
      </c>
    </row>
    <row r="12145" spans="1:5" x14ac:dyDescent="0.25">
      <c r="A12145" s="5">
        <f>12137</f>
      </c>
      <c r="B12145" s="5" t="s">
        <v>12147</v>
      </c>
      <c r="C12145" s="5" t="s">
        <v>11</v>
      </c>
      <c r="D12145" s="5" t="s">
        <v>12</v>
      </c>
      <c r="E12145" s="5" t="s">
        <v>13</v>
      </c>
    </row>
    <row r="12146" spans="1:5" x14ac:dyDescent="0.25">
      <c r="A12146" s="5">
        <f>12138</f>
      </c>
      <c r="B12146" s="5" t="s">
        <v>12148</v>
      </c>
      <c r="C12146" s="5" t="s">
        <v>11</v>
      </c>
      <c r="D12146" s="5" t="s">
        <v>12</v>
      </c>
      <c r="E12146" s="5" t="s">
        <v>13</v>
      </c>
    </row>
    <row r="12147" spans="1:5" x14ac:dyDescent="0.25">
      <c r="A12147" s="5">
        <f>12139</f>
      </c>
      <c r="B12147" s="5" t="s">
        <v>12149</v>
      </c>
      <c r="C12147" s="5" t="s">
        <v>11</v>
      </c>
      <c r="D12147" s="5" t="s">
        <v>12</v>
      </c>
      <c r="E12147" s="5" t="s">
        <v>13</v>
      </c>
    </row>
    <row r="12148" spans="1:5" x14ac:dyDescent="0.25">
      <c r="A12148" s="5">
        <f>12140</f>
      </c>
      <c r="B12148" s="5" t="s">
        <v>12150</v>
      </c>
      <c r="C12148" s="5" t="s">
        <v>11</v>
      </c>
      <c r="D12148" s="5" t="s">
        <v>12</v>
      </c>
      <c r="E12148" s="5" t="s">
        <v>13</v>
      </c>
    </row>
    <row r="12149" spans="1:5" x14ac:dyDescent="0.25">
      <c r="A12149" s="5">
        <f>12141</f>
      </c>
      <c r="B12149" s="5" t="s">
        <v>12151</v>
      </c>
      <c r="C12149" s="5" t="s">
        <v>11</v>
      </c>
      <c r="D12149" s="5" t="s">
        <v>12</v>
      </c>
      <c r="E12149" s="5" t="s">
        <v>13</v>
      </c>
    </row>
    <row r="12150" spans="1:5" x14ac:dyDescent="0.25">
      <c r="A12150" s="5">
        <f>12142</f>
      </c>
      <c r="B12150" s="5" t="s">
        <v>12152</v>
      </c>
      <c r="C12150" s="5" t="s">
        <v>11</v>
      </c>
      <c r="D12150" s="5" t="s">
        <v>12</v>
      </c>
      <c r="E12150" s="5" t="s">
        <v>13</v>
      </c>
    </row>
    <row r="12151" spans="1:5" x14ac:dyDescent="0.25">
      <c r="A12151" s="5">
        <f>12143</f>
      </c>
      <c r="B12151" s="5" t="s">
        <v>12153</v>
      </c>
      <c r="C12151" s="5" t="s">
        <v>11</v>
      </c>
      <c r="D12151" s="5" t="s">
        <v>12</v>
      </c>
      <c r="E12151" s="5" t="s">
        <v>13</v>
      </c>
    </row>
    <row r="12152" spans="1:5" x14ac:dyDescent="0.25">
      <c r="A12152" s="5">
        <f>12144</f>
      </c>
      <c r="B12152" s="5" t="s">
        <v>12154</v>
      </c>
      <c r="C12152" s="5" t="s">
        <v>11</v>
      </c>
      <c r="D12152" s="5" t="s">
        <v>12</v>
      </c>
      <c r="E12152" s="5" t="s">
        <v>13</v>
      </c>
    </row>
    <row r="12153" spans="1:5" x14ac:dyDescent="0.25">
      <c r="A12153" s="5">
        <f>12145</f>
      </c>
      <c r="B12153" s="5" t="s">
        <v>12155</v>
      </c>
      <c r="C12153" s="5" t="s">
        <v>11</v>
      </c>
      <c r="D12153" s="5" t="s">
        <v>12</v>
      </c>
      <c r="E12153" s="5" t="s">
        <v>13</v>
      </c>
    </row>
    <row r="12154" spans="1:5" x14ac:dyDescent="0.25">
      <c r="A12154" s="5">
        <f>12146</f>
      </c>
      <c r="B12154" s="5" t="s">
        <v>12156</v>
      </c>
      <c r="C12154" s="5" t="s">
        <v>11</v>
      </c>
      <c r="D12154" s="5" t="s">
        <v>12</v>
      </c>
      <c r="E12154" s="5" t="s">
        <v>13</v>
      </c>
    </row>
    <row r="12155" spans="1:5" x14ac:dyDescent="0.25">
      <c r="A12155" s="5">
        <f>12147</f>
      </c>
      <c r="B12155" s="5" t="s">
        <v>12157</v>
      </c>
      <c r="C12155" s="5" t="s">
        <v>11</v>
      </c>
      <c r="D12155" s="5" t="s">
        <v>12</v>
      </c>
      <c r="E12155" s="5" t="s">
        <v>13</v>
      </c>
    </row>
    <row r="12156" spans="1:5" x14ac:dyDescent="0.25">
      <c r="A12156" s="5">
        <f>12148</f>
      </c>
      <c r="B12156" s="5" t="s">
        <v>12158</v>
      </c>
      <c r="C12156" s="5" t="s">
        <v>11</v>
      </c>
      <c r="D12156" s="5" t="s">
        <v>12</v>
      </c>
      <c r="E12156" s="5" t="s">
        <v>13</v>
      </c>
    </row>
    <row r="12157" spans="1:5" x14ac:dyDescent="0.25">
      <c r="A12157" s="5">
        <f>12149</f>
      </c>
      <c r="B12157" s="5" t="s">
        <v>12159</v>
      </c>
      <c r="C12157" s="5" t="s">
        <v>11</v>
      </c>
      <c r="D12157" s="5" t="s">
        <v>12</v>
      </c>
      <c r="E12157" s="5" t="s">
        <v>13</v>
      </c>
    </row>
    <row r="12158" spans="1:5" x14ac:dyDescent="0.25">
      <c r="A12158" s="5">
        <f>12150</f>
      </c>
      <c r="B12158" s="5" t="s">
        <v>12160</v>
      </c>
      <c r="C12158" s="5" t="s">
        <v>11</v>
      </c>
      <c r="D12158" s="5" t="s">
        <v>12</v>
      </c>
      <c r="E12158" s="5" t="s">
        <v>13</v>
      </c>
    </row>
    <row r="12159" spans="1:5" x14ac:dyDescent="0.25">
      <c r="A12159" s="5">
        <f>12151</f>
      </c>
      <c r="B12159" s="5" t="s">
        <v>12161</v>
      </c>
      <c r="C12159" s="5" t="s">
        <v>11</v>
      </c>
      <c r="D12159" s="5" t="s">
        <v>12</v>
      </c>
      <c r="E12159" s="5" t="s">
        <v>13</v>
      </c>
    </row>
    <row r="12160" spans="1:5" x14ac:dyDescent="0.25">
      <c r="A12160" s="5">
        <f>12152</f>
      </c>
      <c r="B12160" s="5" t="s">
        <v>12162</v>
      </c>
      <c r="C12160" s="5" t="s">
        <v>11</v>
      </c>
      <c r="D12160" s="5" t="s">
        <v>12</v>
      </c>
      <c r="E12160" s="5" t="s">
        <v>13</v>
      </c>
    </row>
    <row r="12161" spans="1:5" x14ac:dyDescent="0.25">
      <c r="A12161" s="5">
        <f>12153</f>
      </c>
      <c r="B12161" s="5" t="s">
        <v>12163</v>
      </c>
      <c r="C12161" s="5" t="s">
        <v>11</v>
      </c>
      <c r="D12161" s="5" t="s">
        <v>12</v>
      </c>
      <c r="E12161" s="5" t="s">
        <v>13</v>
      </c>
    </row>
    <row r="12162" spans="1:5" x14ac:dyDescent="0.25">
      <c r="A12162" s="5">
        <f>12154</f>
      </c>
      <c r="B12162" s="5" t="s">
        <v>12164</v>
      </c>
      <c r="C12162" s="5" t="s">
        <v>11</v>
      </c>
      <c r="D12162" s="5" t="s">
        <v>12</v>
      </c>
      <c r="E12162" s="5" t="s">
        <v>13</v>
      </c>
    </row>
    <row r="12163" spans="1:5" x14ac:dyDescent="0.25">
      <c r="A12163" s="5">
        <f>12155</f>
      </c>
      <c r="B12163" s="5" t="s">
        <v>12165</v>
      </c>
      <c r="C12163" s="5" t="s">
        <v>11</v>
      </c>
      <c r="D12163" s="5" t="s">
        <v>12</v>
      </c>
      <c r="E12163" s="5" t="s">
        <v>13</v>
      </c>
    </row>
    <row r="12164" spans="1:5" x14ac:dyDescent="0.25">
      <c r="A12164" s="5">
        <f>12156</f>
      </c>
      <c r="B12164" s="5" t="s">
        <v>12166</v>
      </c>
      <c r="C12164" s="5" t="s">
        <v>11</v>
      </c>
      <c r="D12164" s="5" t="s">
        <v>12</v>
      </c>
      <c r="E12164" s="5" t="s">
        <v>13</v>
      </c>
    </row>
    <row r="12165" spans="1:5" x14ac:dyDescent="0.25">
      <c r="A12165" s="5">
        <f>12157</f>
      </c>
      <c r="B12165" s="5" t="s">
        <v>12167</v>
      </c>
      <c r="C12165" s="5" t="s">
        <v>11</v>
      </c>
      <c r="D12165" s="5" t="s">
        <v>12</v>
      </c>
      <c r="E12165" s="5" t="s">
        <v>13</v>
      </c>
    </row>
    <row r="12166" spans="1:5" x14ac:dyDescent="0.25">
      <c r="A12166" s="5">
        <f>12158</f>
      </c>
      <c r="B12166" s="5" t="s">
        <v>12168</v>
      </c>
      <c r="C12166" s="5" t="s">
        <v>11</v>
      </c>
      <c r="D12166" s="5" t="s">
        <v>12</v>
      </c>
      <c r="E12166" s="5" t="s">
        <v>13</v>
      </c>
    </row>
    <row r="12167" spans="1:5" x14ac:dyDescent="0.25">
      <c r="A12167" s="5">
        <f>12159</f>
      </c>
      <c r="B12167" s="5" t="s">
        <v>12169</v>
      </c>
      <c r="C12167" s="5" t="s">
        <v>11</v>
      </c>
      <c r="D12167" s="5" t="s">
        <v>12</v>
      </c>
      <c r="E12167" s="5" t="s">
        <v>13</v>
      </c>
    </row>
    <row r="12168" spans="1:5" x14ac:dyDescent="0.25">
      <c r="A12168" s="5">
        <f>12160</f>
      </c>
      <c r="B12168" s="5" t="s">
        <v>12170</v>
      </c>
      <c r="C12168" s="5" t="s">
        <v>11</v>
      </c>
      <c r="D12168" s="5" t="s">
        <v>12</v>
      </c>
      <c r="E12168" s="5" t="s">
        <v>13</v>
      </c>
    </row>
    <row r="12169" spans="1:5" x14ac:dyDescent="0.25">
      <c r="A12169" s="5">
        <f>12161</f>
      </c>
      <c r="B12169" s="5" t="s">
        <v>12171</v>
      </c>
      <c r="C12169" s="5" t="s">
        <v>11</v>
      </c>
      <c r="D12169" s="5" t="s">
        <v>12</v>
      </c>
      <c r="E12169" s="5" t="s">
        <v>13</v>
      </c>
    </row>
    <row r="12170" spans="1:5" x14ac:dyDescent="0.25">
      <c r="A12170" s="5">
        <f>12162</f>
      </c>
      <c r="B12170" s="5" t="s">
        <v>12172</v>
      </c>
      <c r="C12170" s="5" t="s">
        <v>11</v>
      </c>
      <c r="D12170" s="5" t="s">
        <v>12</v>
      </c>
      <c r="E12170" s="5" t="s">
        <v>13</v>
      </c>
    </row>
    <row r="12171" spans="1:5" x14ac:dyDescent="0.25">
      <c r="A12171" s="5">
        <f>12163</f>
      </c>
      <c r="B12171" s="5" t="s">
        <v>12173</v>
      </c>
      <c r="C12171" s="5" t="s">
        <v>11</v>
      </c>
      <c r="D12171" s="5" t="s">
        <v>12</v>
      </c>
      <c r="E12171" s="5" t="s">
        <v>13</v>
      </c>
    </row>
    <row r="12172" spans="1:5" x14ac:dyDescent="0.25">
      <c r="A12172" s="5">
        <f>12164</f>
      </c>
      <c r="B12172" s="5" t="s">
        <v>12174</v>
      </c>
      <c r="C12172" s="5" t="s">
        <v>11</v>
      </c>
      <c r="D12172" s="5" t="s">
        <v>12</v>
      </c>
      <c r="E12172" s="5" t="s">
        <v>13</v>
      </c>
    </row>
    <row r="12173" spans="1:5" x14ac:dyDescent="0.25">
      <c r="A12173" s="5">
        <f>12165</f>
      </c>
      <c r="B12173" s="5" t="s">
        <v>12175</v>
      </c>
      <c r="C12173" s="5" t="s">
        <v>11</v>
      </c>
      <c r="D12173" s="5" t="s">
        <v>12</v>
      </c>
      <c r="E12173" s="5" t="s">
        <v>13</v>
      </c>
    </row>
    <row r="12174" spans="1:5" x14ac:dyDescent="0.25">
      <c r="A12174" s="5">
        <f>12166</f>
      </c>
      <c r="B12174" s="5" t="s">
        <v>12176</v>
      </c>
      <c r="C12174" s="5" t="s">
        <v>11</v>
      </c>
      <c r="D12174" s="5" t="s">
        <v>12</v>
      </c>
      <c r="E12174" s="5" t="s">
        <v>13</v>
      </c>
    </row>
    <row r="12175" spans="1:5" x14ac:dyDescent="0.25">
      <c r="A12175" s="5">
        <f>12167</f>
      </c>
      <c r="B12175" s="5" t="s">
        <v>12177</v>
      </c>
      <c r="C12175" s="5" t="s">
        <v>11</v>
      </c>
      <c r="D12175" s="5" t="s">
        <v>12</v>
      </c>
      <c r="E12175" s="5" t="s">
        <v>13</v>
      </c>
    </row>
    <row r="12176" spans="1:5" x14ac:dyDescent="0.25">
      <c r="A12176" s="5">
        <f>12168</f>
      </c>
      <c r="B12176" s="5" t="s">
        <v>12178</v>
      </c>
      <c r="C12176" s="5" t="s">
        <v>11</v>
      </c>
      <c r="D12176" s="5" t="s">
        <v>12</v>
      </c>
      <c r="E12176" s="5" t="s">
        <v>13</v>
      </c>
    </row>
    <row r="12177" spans="1:5" x14ac:dyDescent="0.25">
      <c r="A12177" s="5">
        <f>12169</f>
      </c>
      <c r="B12177" s="5" t="s">
        <v>12179</v>
      </c>
      <c r="C12177" s="5" t="s">
        <v>11</v>
      </c>
      <c r="D12177" s="5" t="s">
        <v>12</v>
      </c>
      <c r="E12177" s="5" t="s">
        <v>13</v>
      </c>
    </row>
    <row r="12178" spans="1:5" x14ac:dyDescent="0.25">
      <c r="A12178" s="5">
        <f>12170</f>
      </c>
      <c r="B12178" s="5" t="s">
        <v>12180</v>
      </c>
      <c r="C12178" s="5" t="s">
        <v>11</v>
      </c>
      <c r="D12178" s="5" t="s">
        <v>12</v>
      </c>
      <c r="E12178" s="5" t="s">
        <v>13</v>
      </c>
    </row>
    <row r="12179" spans="1:5" x14ac:dyDescent="0.25">
      <c r="A12179" s="5">
        <f>12171</f>
      </c>
      <c r="B12179" s="5" t="s">
        <v>12181</v>
      </c>
      <c r="C12179" s="5" t="s">
        <v>11</v>
      </c>
      <c r="D12179" s="5" t="s">
        <v>12</v>
      </c>
      <c r="E12179" s="5" t="s">
        <v>13</v>
      </c>
    </row>
    <row r="12180" spans="1:5" x14ac:dyDescent="0.25">
      <c r="A12180" s="5">
        <f>12172</f>
      </c>
      <c r="B12180" s="5" t="s">
        <v>12182</v>
      </c>
      <c r="C12180" s="5" t="s">
        <v>11</v>
      </c>
      <c r="D12180" s="5" t="s">
        <v>12</v>
      </c>
      <c r="E12180" s="5" t="s">
        <v>13</v>
      </c>
    </row>
    <row r="12181" spans="1:5" x14ac:dyDescent="0.25">
      <c r="A12181" s="5">
        <f>12173</f>
      </c>
      <c r="B12181" s="5" t="s">
        <v>12183</v>
      </c>
      <c r="C12181" s="5" t="s">
        <v>11</v>
      </c>
      <c r="D12181" s="5" t="s">
        <v>12</v>
      </c>
      <c r="E12181" s="5" t="s">
        <v>13</v>
      </c>
    </row>
    <row r="12182" spans="1:5" x14ac:dyDescent="0.25">
      <c r="A12182" s="5">
        <f>12174</f>
      </c>
      <c r="B12182" s="5" t="s">
        <v>12184</v>
      </c>
      <c r="C12182" s="5" t="s">
        <v>11</v>
      </c>
      <c r="D12182" s="5" t="s">
        <v>12</v>
      </c>
      <c r="E12182" s="5" t="s">
        <v>13</v>
      </c>
    </row>
    <row r="12183" spans="1:5" x14ac:dyDescent="0.25">
      <c r="A12183" s="5">
        <f>12175</f>
      </c>
      <c r="B12183" s="5" t="s">
        <v>12185</v>
      </c>
      <c r="C12183" s="5" t="s">
        <v>11</v>
      </c>
      <c r="D12183" s="5" t="s">
        <v>12</v>
      </c>
      <c r="E12183" s="5" t="s">
        <v>13</v>
      </c>
    </row>
    <row r="12184" spans="1:5" x14ac:dyDescent="0.25">
      <c r="A12184" s="5">
        <f>12176</f>
      </c>
      <c r="B12184" s="5" t="s">
        <v>12186</v>
      </c>
      <c r="C12184" s="5" t="s">
        <v>11</v>
      </c>
      <c r="D12184" s="5" t="s">
        <v>12</v>
      </c>
      <c r="E12184" s="5" t="s">
        <v>13</v>
      </c>
    </row>
    <row r="12185" spans="1:5" x14ac:dyDescent="0.25">
      <c r="A12185" s="5">
        <f>12177</f>
      </c>
      <c r="B12185" s="5" t="s">
        <v>12187</v>
      </c>
      <c r="C12185" s="5" t="s">
        <v>11</v>
      </c>
      <c r="D12185" s="5" t="s">
        <v>12</v>
      </c>
      <c r="E12185" s="5" t="s">
        <v>13</v>
      </c>
    </row>
    <row r="12186" spans="1:5" x14ac:dyDescent="0.25">
      <c r="A12186" s="5">
        <f>12178</f>
      </c>
      <c r="B12186" s="5" t="s">
        <v>12188</v>
      </c>
      <c r="C12186" s="5" t="s">
        <v>11</v>
      </c>
      <c r="D12186" s="5" t="s">
        <v>12</v>
      </c>
      <c r="E12186" s="5" t="s">
        <v>13</v>
      </c>
    </row>
    <row r="12187" spans="1:5" x14ac:dyDescent="0.25">
      <c r="A12187" s="5">
        <f>12179</f>
      </c>
      <c r="B12187" s="5" t="s">
        <v>12189</v>
      </c>
      <c r="C12187" s="5" t="s">
        <v>11</v>
      </c>
      <c r="D12187" s="5" t="s">
        <v>12</v>
      </c>
      <c r="E12187" s="5" t="s">
        <v>13</v>
      </c>
    </row>
    <row r="12188" spans="1:5" x14ac:dyDescent="0.25">
      <c r="A12188" s="5">
        <f>12180</f>
      </c>
      <c r="B12188" s="5" t="s">
        <v>12190</v>
      </c>
      <c r="C12188" s="5" t="s">
        <v>11</v>
      </c>
      <c r="D12188" s="5" t="s">
        <v>12</v>
      </c>
      <c r="E12188" s="5" t="s">
        <v>13</v>
      </c>
    </row>
    <row r="12189" spans="1:5" x14ac:dyDescent="0.25">
      <c r="A12189" s="5">
        <f>12181</f>
      </c>
      <c r="B12189" s="5" t="s">
        <v>12191</v>
      </c>
      <c r="C12189" s="5" t="s">
        <v>11</v>
      </c>
      <c r="D12189" s="5" t="s">
        <v>12</v>
      </c>
      <c r="E12189" s="5" t="s">
        <v>13</v>
      </c>
    </row>
    <row r="12190" spans="1:5" x14ac:dyDescent="0.25">
      <c r="A12190" s="5">
        <f>12182</f>
      </c>
      <c r="B12190" s="5" t="s">
        <v>12192</v>
      </c>
      <c r="C12190" s="5" t="s">
        <v>11</v>
      </c>
      <c r="D12190" s="5" t="s">
        <v>12</v>
      </c>
      <c r="E12190" s="5" t="s">
        <v>13</v>
      </c>
    </row>
    <row r="12191" spans="1:5" x14ac:dyDescent="0.25">
      <c r="A12191" s="5">
        <f>12183</f>
      </c>
      <c r="B12191" s="5" t="s">
        <v>12193</v>
      </c>
      <c r="C12191" s="5" t="s">
        <v>11</v>
      </c>
      <c r="D12191" s="5" t="s">
        <v>12</v>
      </c>
      <c r="E12191" s="5" t="s">
        <v>13</v>
      </c>
    </row>
    <row r="12192" spans="1:5" x14ac:dyDescent="0.25">
      <c r="A12192" s="5">
        <f>12184</f>
      </c>
      <c r="B12192" s="5" t="s">
        <v>12194</v>
      </c>
      <c r="C12192" s="5" t="s">
        <v>11</v>
      </c>
      <c r="D12192" s="5" t="s">
        <v>12</v>
      </c>
      <c r="E12192" s="5" t="s">
        <v>13</v>
      </c>
    </row>
    <row r="12193" spans="1:5" x14ac:dyDescent="0.25">
      <c r="A12193" s="5">
        <f>12185</f>
      </c>
      <c r="B12193" s="5" t="s">
        <v>12195</v>
      </c>
      <c r="C12193" s="5" t="s">
        <v>11</v>
      </c>
      <c r="D12193" s="5" t="s">
        <v>12</v>
      </c>
      <c r="E12193" s="5" t="s">
        <v>13</v>
      </c>
    </row>
    <row r="12194" spans="1:5" x14ac:dyDescent="0.25">
      <c r="A12194" s="5">
        <f>12186</f>
      </c>
      <c r="B12194" s="5" t="s">
        <v>12196</v>
      </c>
      <c r="C12194" s="5" t="s">
        <v>11</v>
      </c>
      <c r="D12194" s="5" t="s">
        <v>12</v>
      </c>
      <c r="E12194" s="5" t="s">
        <v>13</v>
      </c>
    </row>
    <row r="12195" spans="1:5" x14ac:dyDescent="0.25">
      <c r="A12195" s="5">
        <f>12187</f>
      </c>
      <c r="B12195" s="5" t="s">
        <v>12197</v>
      </c>
      <c r="C12195" s="5" t="s">
        <v>11</v>
      </c>
      <c r="D12195" s="5" t="s">
        <v>12</v>
      </c>
      <c r="E12195" s="5" t="s">
        <v>13</v>
      </c>
    </row>
    <row r="12196" spans="1:5" x14ac:dyDescent="0.25">
      <c r="A12196" s="5">
        <f>12188</f>
      </c>
      <c r="B12196" s="5" t="s">
        <v>12198</v>
      </c>
      <c r="C12196" s="5" t="s">
        <v>11</v>
      </c>
      <c r="D12196" s="5" t="s">
        <v>12</v>
      </c>
      <c r="E12196" s="5" t="s">
        <v>13</v>
      </c>
    </row>
    <row r="12197" spans="1:5" x14ac:dyDescent="0.25">
      <c r="A12197" s="5">
        <f>12189</f>
      </c>
      <c r="B12197" s="5" t="s">
        <v>12199</v>
      </c>
      <c r="C12197" s="5" t="s">
        <v>11</v>
      </c>
      <c r="D12197" s="5" t="s">
        <v>12</v>
      </c>
      <c r="E12197" s="5" t="s">
        <v>13</v>
      </c>
    </row>
    <row r="12198" spans="1:5" x14ac:dyDescent="0.25">
      <c r="A12198" s="5">
        <f>12190</f>
      </c>
      <c r="B12198" s="5" t="s">
        <v>12200</v>
      </c>
      <c r="C12198" s="5" t="s">
        <v>11</v>
      </c>
      <c r="D12198" s="5" t="s">
        <v>12</v>
      </c>
      <c r="E12198" s="5" t="s">
        <v>13</v>
      </c>
    </row>
    <row r="12199" spans="1:5" x14ac:dyDescent="0.25">
      <c r="A12199" s="5">
        <f>12191</f>
      </c>
      <c r="B12199" s="5" t="s">
        <v>12201</v>
      </c>
      <c r="C12199" s="5" t="s">
        <v>11</v>
      </c>
      <c r="D12199" s="5" t="s">
        <v>12</v>
      </c>
      <c r="E12199" s="5" t="s">
        <v>13</v>
      </c>
    </row>
    <row r="12200" spans="1:5" x14ac:dyDescent="0.25">
      <c r="A12200" s="5">
        <f>12192</f>
      </c>
      <c r="B12200" s="5" t="s">
        <v>12202</v>
      </c>
      <c r="C12200" s="5" t="s">
        <v>11</v>
      </c>
      <c r="D12200" s="5" t="s">
        <v>12</v>
      </c>
      <c r="E12200" s="5" t="s">
        <v>13</v>
      </c>
    </row>
    <row r="12201" spans="1:5" x14ac:dyDescent="0.25">
      <c r="A12201" s="5">
        <f>12193</f>
      </c>
      <c r="B12201" s="5" t="s">
        <v>12203</v>
      </c>
      <c r="C12201" s="5" t="s">
        <v>11</v>
      </c>
      <c r="D12201" s="5" t="s">
        <v>12</v>
      </c>
      <c r="E12201" s="5" t="s">
        <v>13</v>
      </c>
    </row>
    <row r="12202" spans="1:5" x14ac:dyDescent="0.25">
      <c r="A12202" s="5">
        <f>12194</f>
      </c>
      <c r="B12202" s="5" t="s">
        <v>12204</v>
      </c>
      <c r="C12202" s="5" t="s">
        <v>11</v>
      </c>
      <c r="D12202" s="5" t="s">
        <v>12</v>
      </c>
      <c r="E12202" s="5" t="s">
        <v>13</v>
      </c>
    </row>
    <row r="12203" spans="1:5" x14ac:dyDescent="0.25">
      <c r="A12203" s="5">
        <f>12195</f>
      </c>
      <c r="B12203" s="5" t="s">
        <v>12205</v>
      </c>
      <c r="C12203" s="5" t="s">
        <v>11</v>
      </c>
      <c r="D12203" s="5" t="s">
        <v>12</v>
      </c>
      <c r="E12203" s="5" t="s">
        <v>13</v>
      </c>
    </row>
    <row r="12204" spans="1:5" x14ac:dyDescent="0.25">
      <c r="A12204" s="5">
        <f>12196</f>
      </c>
      <c r="B12204" s="5" t="s">
        <v>12206</v>
      </c>
      <c r="C12204" s="5" t="s">
        <v>11</v>
      </c>
      <c r="D12204" s="5" t="s">
        <v>12</v>
      </c>
      <c r="E12204" s="5" t="s">
        <v>13</v>
      </c>
    </row>
    <row r="12205" spans="1:5" x14ac:dyDescent="0.25">
      <c r="A12205" s="5">
        <f>12197</f>
      </c>
      <c r="B12205" s="5" t="s">
        <v>12207</v>
      </c>
      <c r="C12205" s="5" t="s">
        <v>11</v>
      </c>
      <c r="D12205" s="5" t="s">
        <v>12</v>
      </c>
      <c r="E12205" s="5" t="s">
        <v>13</v>
      </c>
    </row>
    <row r="12206" spans="1:5" x14ac:dyDescent="0.25">
      <c r="A12206" s="5">
        <f>12198</f>
      </c>
      <c r="B12206" s="5" t="s">
        <v>12208</v>
      </c>
      <c r="C12206" s="5" t="s">
        <v>11</v>
      </c>
      <c r="D12206" s="5" t="s">
        <v>12</v>
      </c>
      <c r="E12206" s="5" t="s">
        <v>13</v>
      </c>
    </row>
    <row r="12207" spans="1:5" x14ac:dyDescent="0.25">
      <c r="A12207" s="5">
        <f>12199</f>
      </c>
      <c r="B12207" s="5" t="s">
        <v>12209</v>
      </c>
      <c r="C12207" s="5" t="s">
        <v>11</v>
      </c>
      <c r="D12207" s="5" t="s">
        <v>12</v>
      </c>
      <c r="E12207" s="5" t="s">
        <v>13</v>
      </c>
    </row>
    <row r="12208" spans="1:5" x14ac:dyDescent="0.25">
      <c r="A12208" s="5">
        <f>12200</f>
      </c>
      <c r="B12208" s="5" t="s">
        <v>12210</v>
      </c>
      <c r="C12208" s="5" t="s">
        <v>11</v>
      </c>
      <c r="D12208" s="5" t="s">
        <v>12</v>
      </c>
      <c r="E12208" s="5" t="s">
        <v>13</v>
      </c>
    </row>
    <row r="12209" spans="1:5" x14ac:dyDescent="0.25">
      <c r="A12209" s="5">
        <f>12201</f>
      </c>
      <c r="B12209" s="5" t="s">
        <v>12211</v>
      </c>
      <c r="C12209" s="5" t="s">
        <v>11</v>
      </c>
      <c r="D12209" s="5" t="s">
        <v>12</v>
      </c>
      <c r="E12209" s="5" t="s">
        <v>13</v>
      </c>
    </row>
    <row r="12210" spans="1:5" x14ac:dyDescent="0.25">
      <c r="A12210" s="5">
        <f>12202</f>
      </c>
      <c r="B12210" s="5" t="s">
        <v>12212</v>
      </c>
      <c r="C12210" s="5" t="s">
        <v>11</v>
      </c>
      <c r="D12210" s="5" t="s">
        <v>12</v>
      </c>
      <c r="E12210" s="5" t="s">
        <v>13</v>
      </c>
    </row>
    <row r="12211" spans="1:5" x14ac:dyDescent="0.25">
      <c r="A12211" s="5">
        <f>12203</f>
      </c>
      <c r="B12211" s="5" t="s">
        <v>12213</v>
      </c>
      <c r="C12211" s="5" t="s">
        <v>11</v>
      </c>
      <c r="D12211" s="5" t="s">
        <v>12</v>
      </c>
      <c r="E12211" s="5" t="s">
        <v>13</v>
      </c>
    </row>
    <row r="12212" spans="1:5" x14ac:dyDescent="0.25">
      <c r="A12212" s="5">
        <f>12204</f>
      </c>
      <c r="B12212" s="5" t="s">
        <v>12214</v>
      </c>
      <c r="C12212" s="5" t="s">
        <v>11</v>
      </c>
      <c r="D12212" s="5" t="s">
        <v>12</v>
      </c>
      <c r="E12212" s="5" t="s">
        <v>13</v>
      </c>
    </row>
    <row r="12213" spans="1:5" x14ac:dyDescent="0.25">
      <c r="A12213" s="5">
        <f>12205</f>
      </c>
      <c r="B12213" s="5" t="s">
        <v>12215</v>
      </c>
      <c r="C12213" s="5" t="s">
        <v>11</v>
      </c>
      <c r="D12213" s="5" t="s">
        <v>12</v>
      </c>
      <c r="E12213" s="5" t="s">
        <v>13</v>
      </c>
    </row>
    <row r="12214" spans="1:5" x14ac:dyDescent="0.25">
      <c r="A12214" s="5">
        <f>12206</f>
      </c>
      <c r="B12214" s="5" t="s">
        <v>12216</v>
      </c>
      <c r="C12214" s="5" t="s">
        <v>11</v>
      </c>
      <c r="D12214" s="5" t="s">
        <v>12</v>
      </c>
      <c r="E12214" s="5" t="s">
        <v>13</v>
      </c>
    </row>
    <row r="12215" spans="1:5" x14ac:dyDescent="0.25">
      <c r="A12215" s="5">
        <f>12207</f>
      </c>
      <c r="B12215" s="5" t="s">
        <v>12217</v>
      </c>
      <c r="C12215" s="5" t="s">
        <v>11</v>
      </c>
      <c r="D12215" s="5" t="s">
        <v>12</v>
      </c>
      <c r="E12215" s="5" t="s">
        <v>13</v>
      </c>
    </row>
    <row r="12216" spans="1:5" x14ac:dyDescent="0.25">
      <c r="A12216" s="5">
        <f>12208</f>
      </c>
      <c r="B12216" s="5" t="s">
        <v>12218</v>
      </c>
      <c r="C12216" s="5" t="s">
        <v>11</v>
      </c>
      <c r="D12216" s="5" t="s">
        <v>12</v>
      </c>
      <c r="E12216" s="5" t="s">
        <v>13</v>
      </c>
    </row>
    <row r="12217" spans="1:5" x14ac:dyDescent="0.25">
      <c r="A12217" s="5">
        <f>12209</f>
      </c>
      <c r="B12217" s="5" t="s">
        <v>12219</v>
      </c>
      <c r="C12217" s="5" t="s">
        <v>11</v>
      </c>
      <c r="D12217" s="5" t="s">
        <v>12</v>
      </c>
      <c r="E12217" s="5" t="s">
        <v>13</v>
      </c>
    </row>
    <row r="12218" spans="1:5" x14ac:dyDescent="0.25">
      <c r="A12218" s="5">
        <f>12210</f>
      </c>
      <c r="B12218" s="5" t="s">
        <v>12220</v>
      </c>
      <c r="C12218" s="5" t="s">
        <v>11</v>
      </c>
      <c r="D12218" s="5" t="s">
        <v>12</v>
      </c>
      <c r="E12218" s="5" t="s">
        <v>13</v>
      </c>
    </row>
    <row r="12219" spans="1:5" x14ac:dyDescent="0.25">
      <c r="A12219" s="5">
        <f>12211</f>
      </c>
      <c r="B12219" s="5" t="s">
        <v>12221</v>
      </c>
      <c r="C12219" s="5" t="s">
        <v>11</v>
      </c>
      <c r="D12219" s="5" t="s">
        <v>12</v>
      </c>
      <c r="E12219" s="5" t="s">
        <v>13</v>
      </c>
    </row>
    <row r="12220" spans="1:5" x14ac:dyDescent="0.25">
      <c r="A12220" s="5">
        <f>12212</f>
      </c>
      <c r="B12220" s="5" t="s">
        <v>12222</v>
      </c>
      <c r="C12220" s="5" t="s">
        <v>11</v>
      </c>
      <c r="D12220" s="5" t="s">
        <v>12</v>
      </c>
      <c r="E12220" s="5" t="s">
        <v>13</v>
      </c>
    </row>
    <row r="12221" spans="1:5" x14ac:dyDescent="0.25">
      <c r="A12221" s="5">
        <f>12213</f>
      </c>
      <c r="B12221" s="5" t="s">
        <v>12223</v>
      </c>
      <c r="C12221" s="5" t="s">
        <v>11</v>
      </c>
      <c r="D12221" s="5" t="s">
        <v>12</v>
      </c>
      <c r="E12221" s="5" t="s">
        <v>13</v>
      </c>
    </row>
    <row r="12222" spans="1:5" x14ac:dyDescent="0.25">
      <c r="A12222" s="5">
        <f>12214</f>
      </c>
      <c r="B12222" s="5" t="s">
        <v>12224</v>
      </c>
      <c r="C12222" s="5" t="s">
        <v>11</v>
      </c>
      <c r="D12222" s="5" t="s">
        <v>12</v>
      </c>
      <c r="E12222" s="5" t="s">
        <v>13</v>
      </c>
    </row>
    <row r="12223" spans="1:5" x14ac:dyDescent="0.25">
      <c r="A12223" s="5">
        <f>12215</f>
      </c>
      <c r="B12223" s="5" t="s">
        <v>12225</v>
      </c>
      <c r="C12223" s="5" t="s">
        <v>11</v>
      </c>
      <c r="D12223" s="5" t="s">
        <v>12</v>
      </c>
      <c r="E12223" s="5" t="s">
        <v>13</v>
      </c>
    </row>
    <row r="12224" spans="1:5" x14ac:dyDescent="0.25">
      <c r="A12224" s="5">
        <f>12216</f>
      </c>
      <c r="B12224" s="5" t="s">
        <v>12226</v>
      </c>
      <c r="C12224" s="5" t="s">
        <v>11</v>
      </c>
      <c r="D12224" s="5" t="s">
        <v>12</v>
      </c>
      <c r="E12224" s="5" t="s">
        <v>13</v>
      </c>
    </row>
    <row r="12225" spans="1:5" x14ac:dyDescent="0.25">
      <c r="A12225" s="5">
        <f>12217</f>
      </c>
      <c r="B12225" s="5" t="s">
        <v>12227</v>
      </c>
      <c r="C12225" s="5" t="s">
        <v>11</v>
      </c>
      <c r="D12225" s="5" t="s">
        <v>12</v>
      </c>
      <c r="E12225" s="5" t="s">
        <v>13</v>
      </c>
    </row>
    <row r="12226" spans="1:5" x14ac:dyDescent="0.25">
      <c r="A12226" s="5">
        <f>12218</f>
      </c>
      <c r="B12226" s="5" t="s">
        <v>12228</v>
      </c>
      <c r="C12226" s="5" t="s">
        <v>11</v>
      </c>
      <c r="D12226" s="5" t="s">
        <v>12</v>
      </c>
      <c r="E12226" s="5" t="s">
        <v>13</v>
      </c>
    </row>
    <row r="12227" spans="1:5" x14ac:dyDescent="0.25">
      <c r="A12227" s="5">
        <f>12219</f>
      </c>
      <c r="B12227" s="5" t="s">
        <v>12229</v>
      </c>
      <c r="C12227" s="5" t="s">
        <v>11</v>
      </c>
      <c r="D12227" s="5" t="s">
        <v>12</v>
      </c>
      <c r="E12227" s="5" t="s">
        <v>13</v>
      </c>
    </row>
    <row r="12228" spans="1:5" x14ac:dyDescent="0.25">
      <c r="A12228" s="5">
        <f>12220</f>
      </c>
      <c r="B12228" s="5" t="s">
        <v>12230</v>
      </c>
      <c r="C12228" s="5" t="s">
        <v>11</v>
      </c>
      <c r="D12228" s="5" t="s">
        <v>12</v>
      </c>
      <c r="E12228" s="5" t="s">
        <v>13</v>
      </c>
    </row>
    <row r="12229" spans="1:5" x14ac:dyDescent="0.25">
      <c r="A12229" s="5">
        <f>12221</f>
      </c>
      <c r="B12229" s="5" t="s">
        <v>12231</v>
      </c>
      <c r="C12229" s="5" t="s">
        <v>11</v>
      </c>
      <c r="D12229" s="5" t="s">
        <v>12</v>
      </c>
      <c r="E12229" s="5" t="s">
        <v>13</v>
      </c>
    </row>
    <row r="12230" spans="1:5" x14ac:dyDescent="0.25">
      <c r="A12230" s="5">
        <f>12222</f>
      </c>
      <c r="B12230" s="5" t="s">
        <v>12232</v>
      </c>
      <c r="C12230" s="5" t="s">
        <v>11</v>
      </c>
      <c r="D12230" s="5" t="s">
        <v>12</v>
      </c>
      <c r="E12230" s="5" t="s">
        <v>13</v>
      </c>
    </row>
    <row r="12231" spans="1:5" x14ac:dyDescent="0.25">
      <c r="A12231" s="5">
        <f>12223</f>
      </c>
      <c r="B12231" s="5" t="s">
        <v>12233</v>
      </c>
      <c r="C12231" s="5" t="s">
        <v>11</v>
      </c>
      <c r="D12231" s="5" t="s">
        <v>12</v>
      </c>
      <c r="E12231" s="5" t="s">
        <v>13</v>
      </c>
    </row>
    <row r="12232" spans="1:5" x14ac:dyDescent="0.25">
      <c r="A12232" s="5">
        <f>12224</f>
      </c>
      <c r="B12232" s="5" t="s">
        <v>12234</v>
      </c>
      <c r="C12232" s="5" t="s">
        <v>11</v>
      </c>
      <c r="D12232" s="5" t="s">
        <v>12</v>
      </c>
      <c r="E12232" s="5" t="s">
        <v>13</v>
      </c>
    </row>
    <row r="12233" spans="1:5" x14ac:dyDescent="0.25">
      <c r="A12233" s="5">
        <f>12225</f>
      </c>
      <c r="B12233" s="5" t="s">
        <v>12235</v>
      </c>
      <c r="C12233" s="5" t="s">
        <v>11</v>
      </c>
      <c r="D12233" s="5" t="s">
        <v>12</v>
      </c>
      <c r="E12233" s="5" t="s">
        <v>13</v>
      </c>
    </row>
    <row r="12234" spans="1:5" x14ac:dyDescent="0.25">
      <c r="A12234" s="5">
        <f>12226</f>
      </c>
      <c r="B12234" s="5" t="s">
        <v>12236</v>
      </c>
      <c r="C12234" s="5" t="s">
        <v>11</v>
      </c>
      <c r="D12234" s="5" t="s">
        <v>12</v>
      </c>
      <c r="E12234" s="5" t="s">
        <v>13</v>
      </c>
    </row>
    <row r="12235" spans="1:5" x14ac:dyDescent="0.25">
      <c r="A12235" s="5">
        <f>12227</f>
      </c>
      <c r="B12235" s="5" t="s">
        <v>12237</v>
      </c>
      <c r="C12235" s="5" t="s">
        <v>11</v>
      </c>
      <c r="D12235" s="5" t="s">
        <v>12</v>
      </c>
      <c r="E12235" s="5" t="s">
        <v>13</v>
      </c>
    </row>
    <row r="12236" spans="1:5" x14ac:dyDescent="0.25">
      <c r="A12236" s="5">
        <f>12228</f>
      </c>
      <c r="B12236" s="5" t="s">
        <v>12238</v>
      </c>
      <c r="C12236" s="5" t="s">
        <v>11</v>
      </c>
      <c r="D12236" s="5" t="s">
        <v>12</v>
      </c>
      <c r="E12236" s="5" t="s">
        <v>13</v>
      </c>
    </row>
    <row r="12237" spans="1:5" x14ac:dyDescent="0.25">
      <c r="A12237" s="5">
        <f>12229</f>
      </c>
      <c r="B12237" s="5" t="s">
        <v>12239</v>
      </c>
      <c r="C12237" s="5" t="s">
        <v>11</v>
      </c>
      <c r="D12237" s="5" t="s">
        <v>12</v>
      </c>
      <c r="E12237" s="5" t="s">
        <v>13</v>
      </c>
    </row>
    <row r="12238" spans="1:5" x14ac:dyDescent="0.25">
      <c r="A12238" s="5">
        <f>12230</f>
      </c>
      <c r="B12238" s="5" t="s">
        <v>12240</v>
      </c>
      <c r="C12238" s="5" t="s">
        <v>11</v>
      </c>
      <c r="D12238" s="5" t="s">
        <v>12</v>
      </c>
      <c r="E12238" s="5" t="s">
        <v>13</v>
      </c>
    </row>
    <row r="12239" spans="1:5" x14ac:dyDescent="0.25">
      <c r="A12239" s="5">
        <f>12231</f>
      </c>
      <c r="B12239" s="5" t="s">
        <v>12241</v>
      </c>
      <c r="C12239" s="5" t="s">
        <v>11</v>
      </c>
      <c r="D12239" s="5" t="s">
        <v>12</v>
      </c>
      <c r="E12239" s="5" t="s">
        <v>13</v>
      </c>
    </row>
    <row r="12240" spans="1:5" x14ac:dyDescent="0.25">
      <c r="A12240" s="5">
        <f>12232</f>
      </c>
      <c r="B12240" s="5" t="s">
        <v>12242</v>
      </c>
      <c r="C12240" s="5" t="s">
        <v>11</v>
      </c>
      <c r="D12240" s="5" t="s">
        <v>12</v>
      </c>
      <c r="E12240" s="5" t="s">
        <v>13</v>
      </c>
    </row>
    <row r="12241" spans="1:5" x14ac:dyDescent="0.25">
      <c r="A12241" s="5">
        <f>12233</f>
      </c>
      <c r="B12241" s="5" t="s">
        <v>12243</v>
      </c>
      <c r="C12241" s="5" t="s">
        <v>11</v>
      </c>
      <c r="D12241" s="5" t="s">
        <v>12</v>
      </c>
      <c r="E12241" s="5" t="s">
        <v>13</v>
      </c>
    </row>
    <row r="12242" spans="1:5" x14ac:dyDescent="0.25">
      <c r="A12242" s="5">
        <f>12234</f>
      </c>
      <c r="B12242" s="5" t="s">
        <v>12244</v>
      </c>
      <c r="C12242" s="5" t="s">
        <v>11</v>
      </c>
      <c r="D12242" s="5" t="s">
        <v>12</v>
      </c>
      <c r="E12242" s="5" t="s">
        <v>13</v>
      </c>
    </row>
    <row r="12243" spans="1:5" x14ac:dyDescent="0.25">
      <c r="A12243" s="5">
        <f>12235</f>
      </c>
      <c r="B12243" s="5" t="s">
        <v>12245</v>
      </c>
      <c r="C12243" s="5" t="s">
        <v>11</v>
      </c>
      <c r="D12243" s="5" t="s">
        <v>12</v>
      </c>
      <c r="E12243" s="5" t="s">
        <v>13</v>
      </c>
    </row>
    <row r="12244" spans="1:5" x14ac:dyDescent="0.25">
      <c r="A12244" s="5">
        <f>12236</f>
      </c>
      <c r="B12244" s="5" t="s">
        <v>12246</v>
      </c>
      <c r="C12244" s="5" t="s">
        <v>11</v>
      </c>
      <c r="D12244" s="5" t="s">
        <v>12</v>
      </c>
      <c r="E12244" s="5" t="s">
        <v>13</v>
      </c>
    </row>
    <row r="12245" spans="1:5" x14ac:dyDescent="0.25">
      <c r="A12245" s="5">
        <f>12237</f>
      </c>
      <c r="B12245" s="5" t="s">
        <v>12247</v>
      </c>
      <c r="C12245" s="5" t="s">
        <v>11</v>
      </c>
      <c r="D12245" s="5" t="s">
        <v>12</v>
      </c>
      <c r="E12245" s="5" t="s">
        <v>13</v>
      </c>
    </row>
    <row r="12246" spans="1:5" x14ac:dyDescent="0.25">
      <c r="A12246" s="5">
        <f>12238</f>
      </c>
      <c r="B12246" s="5" t="s">
        <v>12248</v>
      </c>
      <c r="C12246" s="5" t="s">
        <v>11</v>
      </c>
      <c r="D12246" s="5" t="s">
        <v>12</v>
      </c>
      <c r="E12246" s="5" t="s">
        <v>13</v>
      </c>
    </row>
    <row r="12247" spans="1:5" x14ac:dyDescent="0.25">
      <c r="A12247" s="5">
        <f>12239</f>
      </c>
      <c r="B12247" s="5" t="s">
        <v>12249</v>
      </c>
      <c r="C12247" s="5" t="s">
        <v>11</v>
      </c>
      <c r="D12247" s="5" t="s">
        <v>12</v>
      </c>
      <c r="E12247" s="5" t="s">
        <v>13</v>
      </c>
    </row>
    <row r="12248" spans="1:5" x14ac:dyDescent="0.25">
      <c r="A12248" s="5">
        <f>12240</f>
      </c>
      <c r="B12248" s="5" t="s">
        <v>12250</v>
      </c>
      <c r="C12248" s="5" t="s">
        <v>11</v>
      </c>
      <c r="D12248" s="5" t="s">
        <v>12</v>
      </c>
      <c r="E12248" s="5" t="s">
        <v>13</v>
      </c>
    </row>
    <row r="12249" spans="1:5" x14ac:dyDescent="0.25">
      <c r="A12249" s="5">
        <f>12241</f>
      </c>
      <c r="B12249" s="5" t="s">
        <v>12251</v>
      </c>
      <c r="C12249" s="5" t="s">
        <v>11</v>
      </c>
      <c r="D12249" s="5" t="s">
        <v>12</v>
      </c>
      <c r="E12249" s="5" t="s">
        <v>13</v>
      </c>
    </row>
    <row r="12250" spans="1:5" x14ac:dyDescent="0.25">
      <c r="A12250" s="5">
        <f>12242</f>
      </c>
      <c r="B12250" s="5" t="s">
        <v>12252</v>
      </c>
      <c r="C12250" s="5" t="s">
        <v>11</v>
      </c>
      <c r="D12250" s="5" t="s">
        <v>12</v>
      </c>
      <c r="E12250" s="5" t="s">
        <v>13</v>
      </c>
    </row>
    <row r="12251" spans="1:5" x14ac:dyDescent="0.25">
      <c r="A12251" s="5">
        <f>12243</f>
      </c>
      <c r="B12251" s="5" t="s">
        <v>12253</v>
      </c>
      <c r="C12251" s="5" t="s">
        <v>11</v>
      </c>
      <c r="D12251" s="5" t="s">
        <v>12</v>
      </c>
      <c r="E12251" s="5" t="s">
        <v>13</v>
      </c>
    </row>
    <row r="12252" spans="1:5" x14ac:dyDescent="0.25">
      <c r="A12252" s="5">
        <f>12244</f>
      </c>
      <c r="B12252" s="5" t="s">
        <v>12254</v>
      </c>
      <c r="C12252" s="5" t="s">
        <v>11</v>
      </c>
      <c r="D12252" s="5" t="s">
        <v>12</v>
      </c>
      <c r="E12252" s="5" t="s">
        <v>13</v>
      </c>
    </row>
    <row r="12253" spans="1:5" x14ac:dyDescent="0.25">
      <c r="A12253" s="5">
        <f>12245</f>
      </c>
      <c r="B12253" s="5" t="s">
        <v>12255</v>
      </c>
      <c r="C12253" s="5" t="s">
        <v>11</v>
      </c>
      <c r="D12253" s="5" t="s">
        <v>12</v>
      </c>
      <c r="E12253" s="5" t="s">
        <v>13</v>
      </c>
    </row>
    <row r="12254" spans="1:5" x14ac:dyDescent="0.25">
      <c r="A12254" s="5">
        <f>12246</f>
      </c>
      <c r="B12254" s="5" t="s">
        <v>12256</v>
      </c>
      <c r="C12254" s="5" t="s">
        <v>11</v>
      </c>
      <c r="D12254" s="5" t="s">
        <v>12</v>
      </c>
      <c r="E12254" s="5" t="s">
        <v>13</v>
      </c>
    </row>
    <row r="12255" spans="1:5" x14ac:dyDescent="0.25">
      <c r="A12255" s="5">
        <f>12247</f>
      </c>
      <c r="B12255" s="5" t="s">
        <v>12257</v>
      </c>
      <c r="C12255" s="5" t="s">
        <v>11</v>
      </c>
      <c r="D12255" s="5" t="s">
        <v>12</v>
      </c>
      <c r="E12255" s="5" t="s">
        <v>13</v>
      </c>
    </row>
    <row r="12256" spans="1:5" x14ac:dyDescent="0.25">
      <c r="A12256" s="5">
        <f>12248</f>
      </c>
      <c r="B12256" s="5" t="s">
        <v>12258</v>
      </c>
      <c r="C12256" s="5" t="s">
        <v>11</v>
      </c>
      <c r="D12256" s="5" t="s">
        <v>12</v>
      </c>
      <c r="E12256" s="5" t="s">
        <v>13</v>
      </c>
    </row>
    <row r="12257" spans="1:5" x14ac:dyDescent="0.25">
      <c r="A12257" s="5">
        <f>12249</f>
      </c>
      <c r="B12257" s="5" t="s">
        <v>12259</v>
      </c>
      <c r="C12257" s="5" t="s">
        <v>11</v>
      </c>
      <c r="D12257" s="5" t="s">
        <v>12</v>
      </c>
      <c r="E12257" s="5" t="s">
        <v>13</v>
      </c>
    </row>
    <row r="12258" spans="1:5" x14ac:dyDescent="0.25">
      <c r="A12258" s="5">
        <f>12250</f>
      </c>
      <c r="B12258" s="5" t="s">
        <v>12260</v>
      </c>
      <c r="C12258" s="5" t="s">
        <v>11</v>
      </c>
      <c r="D12258" s="5" t="s">
        <v>12</v>
      </c>
      <c r="E12258" s="5" t="s">
        <v>13</v>
      </c>
    </row>
    <row r="12259" spans="1:5" x14ac:dyDescent="0.25">
      <c r="A12259" s="5">
        <f>12251</f>
      </c>
      <c r="B12259" s="5" t="s">
        <v>12261</v>
      </c>
      <c r="C12259" s="5" t="s">
        <v>11</v>
      </c>
      <c r="D12259" s="5" t="s">
        <v>12</v>
      </c>
      <c r="E12259" s="5" t="s">
        <v>13</v>
      </c>
    </row>
    <row r="12260" spans="1:5" x14ac:dyDescent="0.25">
      <c r="A12260" s="5">
        <f>12252</f>
      </c>
      <c r="B12260" s="5" t="s">
        <v>12262</v>
      </c>
      <c r="C12260" s="5" t="s">
        <v>11</v>
      </c>
      <c r="D12260" s="5" t="s">
        <v>12</v>
      </c>
      <c r="E12260" s="5" t="s">
        <v>13</v>
      </c>
    </row>
    <row r="12261" spans="1:5" x14ac:dyDescent="0.25">
      <c r="A12261" s="5">
        <f>12253</f>
      </c>
      <c r="B12261" s="5" t="s">
        <v>12263</v>
      </c>
      <c r="C12261" s="5" t="s">
        <v>11</v>
      </c>
      <c r="D12261" s="5" t="s">
        <v>12</v>
      </c>
      <c r="E12261" s="5" t="s">
        <v>13</v>
      </c>
    </row>
    <row r="12262" spans="1:5" x14ac:dyDescent="0.25">
      <c r="A12262" s="5">
        <f>12254</f>
      </c>
      <c r="B12262" s="5" t="s">
        <v>12264</v>
      </c>
      <c r="C12262" s="5" t="s">
        <v>11</v>
      </c>
      <c r="D12262" s="5" t="s">
        <v>12</v>
      </c>
      <c r="E12262" s="5" t="s">
        <v>13</v>
      </c>
    </row>
    <row r="12263" spans="1:5" x14ac:dyDescent="0.25">
      <c r="A12263" s="5">
        <f>12255</f>
      </c>
      <c r="B12263" s="5" t="s">
        <v>12265</v>
      </c>
      <c r="C12263" s="5" t="s">
        <v>11</v>
      </c>
      <c r="D12263" s="5" t="s">
        <v>12</v>
      </c>
      <c r="E12263" s="5" t="s">
        <v>13</v>
      </c>
    </row>
    <row r="12264" spans="1:5" x14ac:dyDescent="0.25">
      <c r="A12264" s="5">
        <f>12256</f>
      </c>
      <c r="B12264" s="5" t="s">
        <v>12266</v>
      </c>
      <c r="C12264" s="5" t="s">
        <v>11</v>
      </c>
      <c r="D12264" s="5" t="s">
        <v>12</v>
      </c>
      <c r="E12264" s="5" t="s">
        <v>13</v>
      </c>
    </row>
    <row r="12265" spans="1:5" x14ac:dyDescent="0.25">
      <c r="A12265" s="5">
        <f>12257</f>
      </c>
      <c r="B12265" s="5" t="s">
        <v>12267</v>
      </c>
      <c r="C12265" s="5" t="s">
        <v>11</v>
      </c>
      <c r="D12265" s="5" t="s">
        <v>12</v>
      </c>
      <c r="E12265" s="5" t="s">
        <v>13</v>
      </c>
    </row>
    <row r="12266" spans="1:5" x14ac:dyDescent="0.25">
      <c r="A12266" s="5">
        <f>12258</f>
      </c>
      <c r="B12266" s="5" t="s">
        <v>12268</v>
      </c>
      <c r="C12266" s="5" t="s">
        <v>11</v>
      </c>
      <c r="D12266" s="5" t="s">
        <v>12</v>
      </c>
      <c r="E12266" s="5" t="s">
        <v>13</v>
      </c>
    </row>
    <row r="12267" spans="1:5" x14ac:dyDescent="0.25">
      <c r="A12267" s="5">
        <f>12259</f>
      </c>
      <c r="B12267" s="5" t="s">
        <v>12269</v>
      </c>
      <c r="C12267" s="5" t="s">
        <v>11</v>
      </c>
      <c r="D12267" s="5" t="s">
        <v>12</v>
      </c>
      <c r="E12267" s="5" t="s">
        <v>13</v>
      </c>
    </row>
    <row r="12268" spans="1:5" x14ac:dyDescent="0.25">
      <c r="A12268" s="5">
        <f>12260</f>
      </c>
      <c r="B12268" s="5" t="s">
        <v>12270</v>
      </c>
      <c r="C12268" s="5" t="s">
        <v>11</v>
      </c>
      <c r="D12268" s="5" t="s">
        <v>12</v>
      </c>
      <c r="E12268" s="5" t="s">
        <v>13</v>
      </c>
    </row>
    <row r="12269" spans="1:5" x14ac:dyDescent="0.25">
      <c r="A12269" s="5">
        <f>12261</f>
      </c>
      <c r="B12269" s="5" t="s">
        <v>12271</v>
      </c>
      <c r="C12269" s="5" t="s">
        <v>11</v>
      </c>
      <c r="D12269" s="5" t="s">
        <v>12</v>
      </c>
      <c r="E12269" s="5" t="s">
        <v>13</v>
      </c>
    </row>
    <row r="12270" spans="1:5" x14ac:dyDescent="0.25">
      <c r="A12270" s="5">
        <f>12262</f>
      </c>
      <c r="B12270" s="5" t="s">
        <v>12272</v>
      </c>
      <c r="C12270" s="5" t="s">
        <v>11</v>
      </c>
      <c r="D12270" s="5" t="s">
        <v>12</v>
      </c>
      <c r="E12270" s="5" t="s">
        <v>13</v>
      </c>
    </row>
    <row r="12271" spans="1:5" x14ac:dyDescent="0.25">
      <c r="A12271" s="5">
        <f>12263</f>
      </c>
      <c r="B12271" s="5" t="s">
        <v>12273</v>
      </c>
      <c r="C12271" s="5" t="s">
        <v>11</v>
      </c>
      <c r="D12271" s="5" t="s">
        <v>12</v>
      </c>
      <c r="E12271" s="5" t="s">
        <v>13</v>
      </c>
    </row>
    <row r="12272" spans="1:5" x14ac:dyDescent="0.25">
      <c r="A12272" s="5">
        <f>12264</f>
      </c>
      <c r="B12272" s="5" t="s">
        <v>12274</v>
      </c>
      <c r="C12272" s="5" t="s">
        <v>11</v>
      </c>
      <c r="D12272" s="5" t="s">
        <v>12</v>
      </c>
      <c r="E12272" s="5" t="s">
        <v>13</v>
      </c>
    </row>
    <row r="12273" spans="1:5" x14ac:dyDescent="0.25">
      <c r="A12273" s="5">
        <f>12265</f>
      </c>
      <c r="B12273" s="5" t="s">
        <v>12275</v>
      </c>
      <c r="C12273" s="5" t="s">
        <v>11</v>
      </c>
      <c r="D12273" s="5" t="s">
        <v>12</v>
      </c>
      <c r="E12273" s="5" t="s">
        <v>13</v>
      </c>
    </row>
    <row r="12274" spans="1:5" x14ac:dyDescent="0.25">
      <c r="A12274" s="5">
        <f>12266</f>
      </c>
      <c r="B12274" s="5" t="s">
        <v>12276</v>
      </c>
      <c r="C12274" s="5" t="s">
        <v>11</v>
      </c>
      <c r="D12274" s="5" t="s">
        <v>12</v>
      </c>
      <c r="E12274" s="5" t="s">
        <v>13</v>
      </c>
    </row>
    <row r="12275" spans="1:5" x14ac:dyDescent="0.25">
      <c r="A12275" s="5">
        <f>12267</f>
      </c>
      <c r="B12275" s="5" t="s">
        <v>12277</v>
      </c>
      <c r="C12275" s="5" t="s">
        <v>11</v>
      </c>
      <c r="D12275" s="5" t="s">
        <v>12</v>
      </c>
      <c r="E12275" s="5" t="s">
        <v>13</v>
      </c>
    </row>
    <row r="12276" spans="1:5" x14ac:dyDescent="0.25">
      <c r="A12276" s="5">
        <f>12268</f>
      </c>
      <c r="B12276" s="5" t="s">
        <v>12278</v>
      </c>
      <c r="C12276" s="5" t="s">
        <v>11</v>
      </c>
      <c r="D12276" s="5" t="s">
        <v>12</v>
      </c>
      <c r="E12276" s="5" t="s">
        <v>13</v>
      </c>
    </row>
    <row r="12277" spans="1:5" x14ac:dyDescent="0.25">
      <c r="A12277" s="5">
        <f>12269</f>
      </c>
      <c r="B12277" s="5" t="s">
        <v>12279</v>
      </c>
      <c r="C12277" s="5" t="s">
        <v>11</v>
      </c>
      <c r="D12277" s="5" t="s">
        <v>12</v>
      </c>
      <c r="E12277" s="5" t="s">
        <v>13</v>
      </c>
    </row>
    <row r="12278" spans="1:5" x14ac:dyDescent="0.25">
      <c r="A12278" s="5">
        <f>12270</f>
      </c>
      <c r="B12278" s="5" t="s">
        <v>12280</v>
      </c>
      <c r="C12278" s="5" t="s">
        <v>11</v>
      </c>
      <c r="D12278" s="5" t="s">
        <v>12</v>
      </c>
      <c r="E12278" s="5" t="s">
        <v>13</v>
      </c>
    </row>
    <row r="12279" spans="1:5" x14ac:dyDescent="0.25">
      <c r="A12279" s="5">
        <f>12271</f>
      </c>
      <c r="B12279" s="5" t="s">
        <v>12281</v>
      </c>
      <c r="C12279" s="5" t="s">
        <v>11</v>
      </c>
      <c r="D12279" s="5" t="s">
        <v>12</v>
      </c>
      <c r="E12279" s="5" t="s">
        <v>13</v>
      </c>
    </row>
    <row r="12280" spans="1:5" x14ac:dyDescent="0.25">
      <c r="A12280" s="5">
        <f>12272</f>
      </c>
      <c r="B12280" s="5" t="s">
        <v>12282</v>
      </c>
      <c r="C12280" s="5" t="s">
        <v>11</v>
      </c>
      <c r="D12280" s="5" t="s">
        <v>12</v>
      </c>
      <c r="E12280" s="5" t="s">
        <v>13</v>
      </c>
    </row>
    <row r="12281" spans="1:5" x14ac:dyDescent="0.25">
      <c r="A12281" s="5">
        <f>12273</f>
      </c>
      <c r="B12281" s="5" t="s">
        <v>12283</v>
      </c>
      <c r="C12281" s="5" t="s">
        <v>11</v>
      </c>
      <c r="D12281" s="5" t="s">
        <v>12</v>
      </c>
      <c r="E12281" s="5" t="s">
        <v>13</v>
      </c>
    </row>
    <row r="12282" spans="1:5" x14ac:dyDescent="0.25">
      <c r="A12282" s="5">
        <f>12274</f>
      </c>
      <c r="B12282" s="5" t="s">
        <v>12284</v>
      </c>
      <c r="C12282" s="5" t="s">
        <v>11</v>
      </c>
      <c r="D12282" s="5" t="s">
        <v>12</v>
      </c>
      <c r="E12282" s="5" t="s">
        <v>13</v>
      </c>
    </row>
    <row r="12283" spans="1:5" x14ac:dyDescent="0.25">
      <c r="A12283" s="5">
        <f>12275</f>
      </c>
      <c r="B12283" s="5" t="s">
        <v>12285</v>
      </c>
      <c r="C12283" s="5" t="s">
        <v>11</v>
      </c>
      <c r="D12283" s="5" t="s">
        <v>12</v>
      </c>
      <c r="E12283" s="5" t="s">
        <v>13</v>
      </c>
    </row>
    <row r="12284" spans="1:5" x14ac:dyDescent="0.25">
      <c r="A12284" s="5">
        <f>12276</f>
      </c>
      <c r="B12284" s="5" t="s">
        <v>12286</v>
      </c>
      <c r="C12284" s="5" t="s">
        <v>11</v>
      </c>
      <c r="D12284" s="5" t="s">
        <v>12</v>
      </c>
      <c r="E12284" s="5" t="s">
        <v>13</v>
      </c>
    </row>
    <row r="12285" spans="1:5" x14ac:dyDescent="0.25">
      <c r="A12285" s="5">
        <f>12277</f>
      </c>
      <c r="B12285" s="5" t="s">
        <v>12287</v>
      </c>
      <c r="C12285" s="5" t="s">
        <v>11</v>
      </c>
      <c r="D12285" s="5" t="s">
        <v>12</v>
      </c>
      <c r="E12285" s="5" t="s">
        <v>13</v>
      </c>
    </row>
    <row r="12286" spans="1:5" x14ac:dyDescent="0.25">
      <c r="A12286" s="5">
        <f>12278</f>
      </c>
      <c r="B12286" s="5" t="s">
        <v>12288</v>
      </c>
      <c r="C12286" s="5" t="s">
        <v>11</v>
      </c>
      <c r="D12286" s="5" t="s">
        <v>12</v>
      </c>
      <c r="E12286" s="5" t="s">
        <v>13</v>
      </c>
    </row>
    <row r="12287" spans="1:5" x14ac:dyDescent="0.25">
      <c r="A12287" s="5">
        <f>12279</f>
      </c>
      <c r="B12287" s="5" t="s">
        <v>12289</v>
      </c>
      <c r="C12287" s="5" t="s">
        <v>11</v>
      </c>
      <c r="D12287" s="5" t="s">
        <v>12</v>
      </c>
      <c r="E12287" s="5" t="s">
        <v>13</v>
      </c>
    </row>
    <row r="12288" spans="1:5" x14ac:dyDescent="0.25">
      <c r="A12288" s="5">
        <f>12280</f>
      </c>
      <c r="B12288" s="5" t="s">
        <v>12290</v>
      </c>
      <c r="C12288" s="5" t="s">
        <v>11</v>
      </c>
      <c r="D12288" s="5" t="s">
        <v>12</v>
      </c>
      <c r="E12288" s="5" t="s">
        <v>13</v>
      </c>
    </row>
    <row r="12289" spans="1:5" x14ac:dyDescent="0.25">
      <c r="A12289" s="5">
        <f>12281</f>
      </c>
      <c r="B12289" s="5" t="s">
        <v>12291</v>
      </c>
      <c r="C12289" s="5" t="s">
        <v>11</v>
      </c>
      <c r="D12289" s="5" t="s">
        <v>12</v>
      </c>
      <c r="E12289" s="5" t="s">
        <v>13</v>
      </c>
    </row>
    <row r="12290" spans="1:5" x14ac:dyDescent="0.25">
      <c r="A12290" s="5">
        <f>12282</f>
      </c>
      <c r="B12290" s="5" t="s">
        <v>12292</v>
      </c>
      <c r="C12290" s="5" t="s">
        <v>11</v>
      </c>
      <c r="D12290" s="5" t="s">
        <v>12</v>
      </c>
      <c r="E12290" s="5" t="s">
        <v>13</v>
      </c>
    </row>
    <row r="12291" spans="1:5" x14ac:dyDescent="0.25">
      <c r="A12291" s="5">
        <f>12283</f>
      </c>
      <c r="B12291" s="5" t="s">
        <v>12293</v>
      </c>
      <c r="C12291" s="5" t="s">
        <v>11</v>
      </c>
      <c r="D12291" s="5" t="s">
        <v>12</v>
      </c>
      <c r="E12291" s="5" t="s">
        <v>13</v>
      </c>
    </row>
    <row r="12292" spans="1:5" x14ac:dyDescent="0.25">
      <c r="A12292" s="5">
        <f>12284</f>
      </c>
      <c r="B12292" s="5" t="s">
        <v>12294</v>
      </c>
      <c r="C12292" s="5" t="s">
        <v>11</v>
      </c>
      <c r="D12292" s="5" t="s">
        <v>12</v>
      </c>
      <c r="E12292" s="5" t="s">
        <v>13</v>
      </c>
    </row>
    <row r="12293" spans="1:5" x14ac:dyDescent="0.25">
      <c r="A12293" s="5">
        <f>12285</f>
      </c>
      <c r="B12293" s="5" t="s">
        <v>12295</v>
      </c>
      <c r="C12293" s="5" t="s">
        <v>11</v>
      </c>
      <c r="D12293" s="5" t="s">
        <v>12</v>
      </c>
      <c r="E12293" s="5" t="s">
        <v>13</v>
      </c>
    </row>
    <row r="12294" spans="1:5" x14ac:dyDescent="0.25">
      <c r="A12294" s="5">
        <f>12286</f>
      </c>
      <c r="B12294" s="5" t="s">
        <v>12296</v>
      </c>
      <c r="C12294" s="5" t="s">
        <v>11</v>
      </c>
      <c r="D12294" s="5" t="s">
        <v>12</v>
      </c>
      <c r="E12294" s="5" t="s">
        <v>13</v>
      </c>
    </row>
    <row r="12295" spans="1:5" x14ac:dyDescent="0.25">
      <c r="A12295" s="5">
        <f>12287</f>
      </c>
      <c r="B12295" s="5" t="s">
        <v>12297</v>
      </c>
      <c r="C12295" s="5" t="s">
        <v>11</v>
      </c>
      <c r="D12295" s="5" t="s">
        <v>12</v>
      </c>
      <c r="E12295" s="5" t="s">
        <v>13</v>
      </c>
    </row>
    <row r="12296" spans="1:5" x14ac:dyDescent="0.25">
      <c r="A12296" s="5">
        <f>12288</f>
      </c>
      <c r="B12296" s="5" t="s">
        <v>12298</v>
      </c>
      <c r="C12296" s="5" t="s">
        <v>11</v>
      </c>
      <c r="D12296" s="5" t="s">
        <v>12</v>
      </c>
      <c r="E12296" s="5" t="s">
        <v>13</v>
      </c>
    </row>
    <row r="12297" spans="1:5" x14ac:dyDescent="0.25">
      <c r="A12297" s="5">
        <f>12289</f>
      </c>
      <c r="B12297" s="5" t="s">
        <v>12299</v>
      </c>
      <c r="C12297" s="5" t="s">
        <v>11</v>
      </c>
      <c r="D12297" s="5" t="s">
        <v>12</v>
      </c>
      <c r="E12297" s="5" t="s">
        <v>13</v>
      </c>
    </row>
    <row r="12298" spans="1:5" x14ac:dyDescent="0.25">
      <c r="A12298" s="5">
        <f>12290</f>
      </c>
      <c r="B12298" s="5" t="s">
        <v>12300</v>
      </c>
      <c r="C12298" s="5" t="s">
        <v>11</v>
      </c>
      <c r="D12298" s="5" t="s">
        <v>12</v>
      </c>
      <c r="E12298" s="5" t="s">
        <v>13</v>
      </c>
    </row>
    <row r="12299" spans="1:5" x14ac:dyDescent="0.25">
      <c r="A12299" s="5">
        <f>12291</f>
      </c>
      <c r="B12299" s="5" t="s">
        <v>12301</v>
      </c>
      <c r="C12299" s="5" t="s">
        <v>11</v>
      </c>
      <c r="D12299" s="5" t="s">
        <v>12</v>
      </c>
      <c r="E12299" s="5" t="s">
        <v>13</v>
      </c>
    </row>
    <row r="12300" spans="1:5" x14ac:dyDescent="0.25">
      <c r="A12300" s="5">
        <f>12292</f>
      </c>
      <c r="B12300" s="5" t="s">
        <v>12302</v>
      </c>
      <c r="C12300" s="5" t="s">
        <v>11</v>
      </c>
      <c r="D12300" s="5" t="s">
        <v>12</v>
      </c>
      <c r="E12300" s="5" t="s">
        <v>13</v>
      </c>
    </row>
    <row r="12301" spans="1:5" x14ac:dyDescent="0.25">
      <c r="A12301" s="5">
        <f>12293</f>
      </c>
      <c r="B12301" s="5" t="s">
        <v>12303</v>
      </c>
      <c r="C12301" s="5" t="s">
        <v>11</v>
      </c>
      <c r="D12301" s="5" t="s">
        <v>12</v>
      </c>
      <c r="E12301" s="5" t="s">
        <v>13</v>
      </c>
    </row>
    <row r="12302" spans="1:5" x14ac:dyDescent="0.25">
      <c r="A12302" s="5">
        <f>12294</f>
      </c>
      <c r="B12302" s="5" t="s">
        <v>12304</v>
      </c>
      <c r="C12302" s="5" t="s">
        <v>11</v>
      </c>
      <c r="D12302" s="5" t="s">
        <v>12</v>
      </c>
      <c r="E12302" s="5" t="s">
        <v>13</v>
      </c>
    </row>
    <row r="12303" spans="1:5" x14ac:dyDescent="0.25">
      <c r="A12303" s="5">
        <f>12295</f>
      </c>
      <c r="B12303" s="5" t="s">
        <v>12305</v>
      </c>
      <c r="C12303" s="5" t="s">
        <v>11</v>
      </c>
      <c r="D12303" s="5" t="s">
        <v>12</v>
      </c>
      <c r="E12303" s="5" t="s">
        <v>13</v>
      </c>
    </row>
    <row r="12304" spans="1:5" x14ac:dyDescent="0.25">
      <c r="A12304" s="5">
        <f>12296</f>
      </c>
      <c r="B12304" s="5" t="s">
        <v>12306</v>
      </c>
      <c r="C12304" s="5" t="s">
        <v>11</v>
      </c>
      <c r="D12304" s="5" t="s">
        <v>12</v>
      </c>
      <c r="E12304" s="5" t="s">
        <v>13</v>
      </c>
    </row>
    <row r="12305" spans="1:5" x14ac:dyDescent="0.25">
      <c r="A12305" s="5">
        <f>12297</f>
      </c>
      <c r="B12305" s="5" t="s">
        <v>12307</v>
      </c>
      <c r="C12305" s="5" t="s">
        <v>11</v>
      </c>
      <c r="D12305" s="5" t="s">
        <v>12</v>
      </c>
      <c r="E12305" s="5" t="s">
        <v>13</v>
      </c>
    </row>
    <row r="12306" spans="1:5" x14ac:dyDescent="0.25">
      <c r="A12306" s="5">
        <f>12298</f>
      </c>
      <c r="B12306" s="5" t="s">
        <v>12308</v>
      </c>
      <c r="C12306" s="5" t="s">
        <v>11</v>
      </c>
      <c r="D12306" s="5" t="s">
        <v>12</v>
      </c>
      <c r="E12306" s="5" t="s">
        <v>13</v>
      </c>
    </row>
    <row r="12307" spans="1:5" x14ac:dyDescent="0.25">
      <c r="A12307" s="5">
        <f>12299</f>
      </c>
      <c r="B12307" s="5" t="s">
        <v>12309</v>
      </c>
      <c r="C12307" s="5" t="s">
        <v>11</v>
      </c>
      <c r="D12307" s="5" t="s">
        <v>12</v>
      </c>
      <c r="E12307" s="5" t="s">
        <v>13</v>
      </c>
    </row>
    <row r="12308" spans="1:5" x14ac:dyDescent="0.25">
      <c r="A12308" s="5">
        <f>12300</f>
      </c>
      <c r="B12308" s="5" t="s">
        <v>12310</v>
      </c>
      <c r="C12308" s="5" t="s">
        <v>11</v>
      </c>
      <c r="D12308" s="5" t="s">
        <v>12</v>
      </c>
      <c r="E12308" s="5" t="s">
        <v>13</v>
      </c>
    </row>
    <row r="12309" spans="1:5" x14ac:dyDescent="0.25">
      <c r="A12309" s="5">
        <f>12301</f>
      </c>
      <c r="B12309" s="5" t="s">
        <v>12311</v>
      </c>
      <c r="C12309" s="5" t="s">
        <v>11</v>
      </c>
      <c r="D12309" s="5" t="s">
        <v>12</v>
      </c>
      <c r="E12309" s="5" t="s">
        <v>13</v>
      </c>
    </row>
    <row r="12310" spans="1:5" x14ac:dyDescent="0.25">
      <c r="A12310" s="5">
        <f>12302</f>
      </c>
      <c r="B12310" s="5" t="s">
        <v>12312</v>
      </c>
      <c r="C12310" s="5" t="s">
        <v>11</v>
      </c>
      <c r="D12310" s="5" t="s">
        <v>12</v>
      </c>
      <c r="E12310" s="5" t="s">
        <v>13</v>
      </c>
    </row>
    <row r="12311" spans="1:5" x14ac:dyDescent="0.25">
      <c r="A12311" s="5">
        <f>12303</f>
      </c>
      <c r="B12311" s="5" t="s">
        <v>12313</v>
      </c>
      <c r="C12311" s="5" t="s">
        <v>11</v>
      </c>
      <c r="D12311" s="5" t="s">
        <v>12</v>
      </c>
      <c r="E12311" s="5" t="s">
        <v>13</v>
      </c>
    </row>
    <row r="12312" spans="1:5" x14ac:dyDescent="0.25">
      <c r="A12312" s="5">
        <f>12304</f>
      </c>
      <c r="B12312" s="5" t="s">
        <v>12314</v>
      </c>
      <c r="C12312" s="5" t="s">
        <v>11</v>
      </c>
      <c r="D12312" s="5" t="s">
        <v>12</v>
      </c>
      <c r="E12312" s="5" t="s">
        <v>13</v>
      </c>
    </row>
    <row r="12313" spans="1:5" x14ac:dyDescent="0.25">
      <c r="A12313" s="5">
        <f>12305</f>
      </c>
      <c r="B12313" s="5" t="s">
        <v>12315</v>
      </c>
      <c r="C12313" s="5" t="s">
        <v>11</v>
      </c>
      <c r="D12313" s="5" t="s">
        <v>12</v>
      </c>
      <c r="E12313" s="5" t="s">
        <v>13</v>
      </c>
    </row>
    <row r="12314" spans="1:5" x14ac:dyDescent="0.25">
      <c r="A12314" s="5">
        <f>12306</f>
      </c>
      <c r="B12314" s="5" t="s">
        <v>12316</v>
      </c>
      <c r="C12314" s="5" t="s">
        <v>11</v>
      </c>
      <c r="D12314" s="5" t="s">
        <v>12</v>
      </c>
      <c r="E12314" s="5" t="s">
        <v>13</v>
      </c>
    </row>
    <row r="12315" spans="1:5" x14ac:dyDescent="0.25">
      <c r="A12315" s="5">
        <f>12307</f>
      </c>
      <c r="B12315" s="5" t="s">
        <v>12317</v>
      </c>
      <c r="C12315" s="5" t="s">
        <v>11</v>
      </c>
      <c r="D12315" s="5" t="s">
        <v>12</v>
      </c>
      <c r="E12315" s="5" t="s">
        <v>13</v>
      </c>
    </row>
    <row r="12316" spans="1:5" x14ac:dyDescent="0.25">
      <c r="A12316" s="5">
        <f>12308</f>
      </c>
      <c r="B12316" s="5" t="s">
        <v>12318</v>
      </c>
      <c r="C12316" s="5" t="s">
        <v>11</v>
      </c>
      <c r="D12316" s="5" t="s">
        <v>12</v>
      </c>
      <c r="E12316" s="5" t="s">
        <v>13</v>
      </c>
    </row>
    <row r="12317" spans="1:5" x14ac:dyDescent="0.25">
      <c r="A12317" s="5">
        <f>12309</f>
      </c>
      <c r="B12317" s="5" t="s">
        <v>12319</v>
      </c>
      <c r="C12317" s="5" t="s">
        <v>11</v>
      </c>
      <c r="D12317" s="5" t="s">
        <v>12</v>
      </c>
      <c r="E12317" s="5" t="s">
        <v>13</v>
      </c>
    </row>
    <row r="12318" spans="1:5" x14ac:dyDescent="0.25">
      <c r="A12318" s="5">
        <f>12310</f>
      </c>
      <c r="B12318" s="5" t="s">
        <v>12320</v>
      </c>
      <c r="C12318" s="5" t="s">
        <v>11</v>
      </c>
      <c r="D12318" s="5" t="s">
        <v>12</v>
      </c>
      <c r="E12318" s="5" t="s">
        <v>13</v>
      </c>
    </row>
    <row r="12319" spans="1:5" x14ac:dyDescent="0.25">
      <c r="A12319" s="5">
        <f>12311</f>
      </c>
      <c r="B12319" s="5" t="s">
        <v>12321</v>
      </c>
      <c r="C12319" s="5" t="s">
        <v>11</v>
      </c>
      <c r="D12319" s="5" t="s">
        <v>12</v>
      </c>
      <c r="E12319" s="5" t="s">
        <v>13</v>
      </c>
    </row>
    <row r="12320" spans="1:5" x14ac:dyDescent="0.25">
      <c r="A12320" s="5">
        <f>12312</f>
      </c>
      <c r="B12320" s="5" t="s">
        <v>12322</v>
      </c>
      <c r="C12320" s="5" t="s">
        <v>11</v>
      </c>
      <c r="D12320" s="5" t="s">
        <v>12</v>
      </c>
      <c r="E12320" s="5" t="s">
        <v>13</v>
      </c>
    </row>
    <row r="12321" spans="1:5" x14ac:dyDescent="0.25">
      <c r="A12321" s="5">
        <f>12313</f>
      </c>
      <c r="B12321" s="5" t="s">
        <v>12323</v>
      </c>
      <c r="C12321" s="5" t="s">
        <v>11</v>
      </c>
      <c r="D12321" s="5" t="s">
        <v>12</v>
      </c>
      <c r="E12321" s="5" t="s">
        <v>13</v>
      </c>
    </row>
    <row r="12322" spans="1:5" x14ac:dyDescent="0.25">
      <c r="A12322" s="5">
        <f>12314</f>
      </c>
      <c r="B12322" s="5" t="s">
        <v>12324</v>
      </c>
      <c r="C12322" s="5" t="s">
        <v>11</v>
      </c>
      <c r="D12322" s="5" t="s">
        <v>12</v>
      </c>
      <c r="E12322" s="5" t="s">
        <v>13</v>
      </c>
    </row>
    <row r="12323" spans="1:5" x14ac:dyDescent="0.25">
      <c r="A12323" s="5">
        <f>12315</f>
      </c>
      <c r="B12323" s="5" t="s">
        <v>12325</v>
      </c>
      <c r="C12323" s="5" t="s">
        <v>11</v>
      </c>
      <c r="D12323" s="5" t="s">
        <v>12</v>
      </c>
      <c r="E12323" s="5" t="s">
        <v>13</v>
      </c>
    </row>
    <row r="12324" spans="1:5" x14ac:dyDescent="0.25">
      <c r="A12324" s="5">
        <f>12316</f>
      </c>
      <c r="B12324" s="5" t="s">
        <v>12326</v>
      </c>
      <c r="C12324" s="5" t="s">
        <v>11</v>
      </c>
      <c r="D12324" s="5" t="s">
        <v>12</v>
      </c>
      <c r="E12324" s="5" t="s">
        <v>13</v>
      </c>
    </row>
    <row r="12325" spans="1:5" x14ac:dyDescent="0.25">
      <c r="A12325" s="5">
        <f>12317</f>
      </c>
      <c r="B12325" s="5" t="s">
        <v>12327</v>
      </c>
      <c r="C12325" s="5" t="s">
        <v>11</v>
      </c>
      <c r="D12325" s="5" t="s">
        <v>12</v>
      </c>
      <c r="E12325" s="5" t="s">
        <v>13</v>
      </c>
    </row>
    <row r="12326" spans="1:5" x14ac:dyDescent="0.25">
      <c r="A12326" s="5">
        <f>12318</f>
      </c>
      <c r="B12326" s="5" t="s">
        <v>12328</v>
      </c>
      <c r="C12326" s="5" t="s">
        <v>11</v>
      </c>
      <c r="D12326" s="5" t="s">
        <v>12</v>
      </c>
      <c r="E12326" s="5" t="s">
        <v>13</v>
      </c>
    </row>
    <row r="12327" spans="1:5" x14ac:dyDescent="0.25">
      <c r="A12327" s="5">
        <f>12319</f>
      </c>
      <c r="B12327" s="5" t="s">
        <v>12329</v>
      </c>
      <c r="C12327" s="5" t="s">
        <v>11</v>
      </c>
      <c r="D12327" s="5" t="s">
        <v>12</v>
      </c>
      <c r="E12327" s="5" t="s">
        <v>13</v>
      </c>
    </row>
    <row r="12328" spans="1:5" x14ac:dyDescent="0.25">
      <c r="A12328" s="5">
        <f>12320</f>
      </c>
      <c r="B12328" s="5" t="s">
        <v>12330</v>
      </c>
      <c r="C12328" s="5" t="s">
        <v>11</v>
      </c>
      <c r="D12328" s="5" t="s">
        <v>12</v>
      </c>
      <c r="E12328" s="5" t="s">
        <v>13</v>
      </c>
    </row>
    <row r="12329" spans="1:5" x14ac:dyDescent="0.25">
      <c r="A12329" s="5">
        <f>12321</f>
      </c>
      <c r="B12329" s="5" t="s">
        <v>12331</v>
      </c>
      <c r="C12329" s="5" t="s">
        <v>11</v>
      </c>
      <c r="D12329" s="5" t="s">
        <v>12</v>
      </c>
      <c r="E12329" s="5" t="s">
        <v>13</v>
      </c>
    </row>
    <row r="12330" spans="1:5" x14ac:dyDescent="0.25">
      <c r="A12330" s="5">
        <f>12322</f>
      </c>
      <c r="B12330" s="5" t="s">
        <v>12332</v>
      </c>
      <c r="C12330" s="5" t="s">
        <v>11</v>
      </c>
      <c r="D12330" s="5" t="s">
        <v>12</v>
      </c>
      <c r="E12330" s="5" t="s">
        <v>13</v>
      </c>
    </row>
    <row r="12331" spans="1:5" x14ac:dyDescent="0.25">
      <c r="A12331" s="5">
        <f>12323</f>
      </c>
      <c r="B12331" s="5" t="s">
        <v>12333</v>
      </c>
      <c r="C12331" s="5" t="s">
        <v>11</v>
      </c>
      <c r="D12331" s="5" t="s">
        <v>12</v>
      </c>
      <c r="E12331" s="5" t="s">
        <v>13</v>
      </c>
    </row>
    <row r="12332" spans="1:5" x14ac:dyDescent="0.25">
      <c r="A12332" s="5">
        <f>12324</f>
      </c>
      <c r="B12332" s="5" t="s">
        <v>12334</v>
      </c>
      <c r="C12332" s="5" t="s">
        <v>11</v>
      </c>
      <c r="D12332" s="5" t="s">
        <v>12</v>
      </c>
      <c r="E12332" s="5" t="s">
        <v>13</v>
      </c>
    </row>
    <row r="12333" spans="1:5" x14ac:dyDescent="0.25">
      <c r="A12333" s="5">
        <f>12325</f>
      </c>
      <c r="B12333" s="5" t="s">
        <v>12335</v>
      </c>
      <c r="C12333" s="5" t="s">
        <v>11</v>
      </c>
      <c r="D12333" s="5" t="s">
        <v>12</v>
      </c>
      <c r="E12333" s="5" t="s">
        <v>13</v>
      </c>
    </row>
    <row r="12334" spans="1:5" x14ac:dyDescent="0.25">
      <c r="A12334" s="5">
        <f>12326</f>
      </c>
      <c r="B12334" s="5" t="s">
        <v>12336</v>
      </c>
      <c r="C12334" s="5" t="s">
        <v>11</v>
      </c>
      <c r="D12334" s="5" t="s">
        <v>12</v>
      </c>
      <c r="E12334" s="5" t="s">
        <v>13</v>
      </c>
    </row>
    <row r="12335" spans="1:5" x14ac:dyDescent="0.25">
      <c r="A12335" s="5">
        <f>12327</f>
      </c>
      <c r="B12335" s="5" t="s">
        <v>12337</v>
      </c>
      <c r="C12335" s="5" t="s">
        <v>11</v>
      </c>
      <c r="D12335" s="5" t="s">
        <v>12</v>
      </c>
      <c r="E12335" s="5" t="s">
        <v>13</v>
      </c>
    </row>
    <row r="12336" spans="1:5" x14ac:dyDescent="0.25">
      <c r="A12336" s="5">
        <f>12328</f>
      </c>
      <c r="B12336" s="5" t="s">
        <v>12338</v>
      </c>
      <c r="C12336" s="5" t="s">
        <v>11</v>
      </c>
      <c r="D12336" s="5" t="s">
        <v>12</v>
      </c>
      <c r="E12336" s="5" t="s">
        <v>13</v>
      </c>
    </row>
    <row r="12337" spans="1:5" x14ac:dyDescent="0.25">
      <c r="A12337" s="5">
        <f>12329</f>
      </c>
      <c r="B12337" s="5" t="s">
        <v>12339</v>
      </c>
      <c r="C12337" s="5" t="s">
        <v>11</v>
      </c>
      <c r="D12337" s="5" t="s">
        <v>12</v>
      </c>
      <c r="E12337" s="5" t="s">
        <v>13</v>
      </c>
    </row>
    <row r="12338" spans="1:5" x14ac:dyDescent="0.25">
      <c r="A12338" s="5">
        <f>12330</f>
      </c>
      <c r="B12338" s="5" t="s">
        <v>12340</v>
      </c>
      <c r="C12338" s="5" t="s">
        <v>11</v>
      </c>
      <c r="D12338" s="5" t="s">
        <v>12</v>
      </c>
      <c r="E12338" s="5" t="s">
        <v>13</v>
      </c>
    </row>
    <row r="12339" spans="1:5" x14ac:dyDescent="0.25">
      <c r="A12339" s="5">
        <f>12331</f>
      </c>
      <c r="B12339" s="5" t="s">
        <v>12341</v>
      </c>
      <c r="C12339" s="5" t="s">
        <v>11</v>
      </c>
      <c r="D12339" s="5" t="s">
        <v>12</v>
      </c>
      <c r="E12339" s="5" t="s">
        <v>13</v>
      </c>
    </row>
    <row r="12340" spans="1:5" x14ac:dyDescent="0.25">
      <c r="A12340" s="5">
        <f>12332</f>
      </c>
      <c r="B12340" s="5" t="s">
        <v>12342</v>
      </c>
      <c r="C12340" s="5" t="s">
        <v>11</v>
      </c>
      <c r="D12340" s="5" t="s">
        <v>12</v>
      </c>
      <c r="E12340" s="5" t="s">
        <v>13</v>
      </c>
    </row>
    <row r="12341" spans="1:5" x14ac:dyDescent="0.25">
      <c r="A12341" s="5">
        <f>12333</f>
      </c>
      <c r="B12341" s="5" t="s">
        <v>12343</v>
      </c>
      <c r="C12341" s="5" t="s">
        <v>11</v>
      </c>
      <c r="D12341" s="5" t="s">
        <v>12</v>
      </c>
      <c r="E12341" s="5" t="s">
        <v>13</v>
      </c>
    </row>
    <row r="12342" spans="1:5" x14ac:dyDescent="0.25">
      <c r="A12342" s="5">
        <f>12334</f>
      </c>
      <c r="B12342" s="5" t="s">
        <v>12344</v>
      </c>
      <c r="C12342" s="5" t="s">
        <v>11</v>
      </c>
      <c r="D12342" s="5" t="s">
        <v>12</v>
      </c>
      <c r="E12342" s="5" t="s">
        <v>13</v>
      </c>
    </row>
    <row r="12343" spans="1:5" x14ac:dyDescent="0.25">
      <c r="A12343" s="5">
        <f>12335</f>
      </c>
      <c r="B12343" s="5" t="s">
        <v>12345</v>
      </c>
      <c r="C12343" s="5" t="s">
        <v>11</v>
      </c>
      <c r="D12343" s="5" t="s">
        <v>12</v>
      </c>
      <c r="E12343" s="5" t="s">
        <v>13</v>
      </c>
    </row>
    <row r="12344" spans="1:5" x14ac:dyDescent="0.25">
      <c r="A12344" s="5">
        <f>12336</f>
      </c>
      <c r="B12344" s="5" t="s">
        <v>12346</v>
      </c>
      <c r="C12344" s="5" t="s">
        <v>11</v>
      </c>
      <c r="D12344" s="5" t="s">
        <v>12</v>
      </c>
      <c r="E12344" s="5" t="s">
        <v>13</v>
      </c>
    </row>
    <row r="12345" spans="1:5" x14ac:dyDescent="0.25">
      <c r="A12345" s="5">
        <f>12337</f>
      </c>
      <c r="B12345" s="5" t="s">
        <v>12347</v>
      </c>
      <c r="C12345" s="5" t="s">
        <v>11</v>
      </c>
      <c r="D12345" s="5" t="s">
        <v>12</v>
      </c>
      <c r="E12345" s="5" t="s">
        <v>13</v>
      </c>
    </row>
    <row r="12346" spans="1:5" x14ac:dyDescent="0.25">
      <c r="A12346" s="5">
        <f>12338</f>
      </c>
      <c r="B12346" s="5" t="s">
        <v>12348</v>
      </c>
      <c r="C12346" s="5" t="s">
        <v>11</v>
      </c>
      <c r="D12346" s="5" t="s">
        <v>12</v>
      </c>
      <c r="E12346" s="5" t="s">
        <v>13</v>
      </c>
    </row>
    <row r="12347" spans="1:5" x14ac:dyDescent="0.25">
      <c r="A12347" s="5">
        <f>12339</f>
      </c>
      <c r="B12347" s="5" t="s">
        <v>12349</v>
      </c>
      <c r="C12347" s="5" t="s">
        <v>11</v>
      </c>
      <c r="D12347" s="5" t="s">
        <v>12</v>
      </c>
      <c r="E12347" s="5" t="s">
        <v>13</v>
      </c>
    </row>
    <row r="12348" spans="1:5" x14ac:dyDescent="0.25">
      <c r="A12348" s="5">
        <f>12340</f>
      </c>
      <c r="B12348" s="5" t="s">
        <v>12350</v>
      </c>
      <c r="C12348" s="5" t="s">
        <v>11</v>
      </c>
      <c r="D12348" s="5" t="s">
        <v>12</v>
      </c>
      <c r="E12348" s="5" t="s">
        <v>13</v>
      </c>
    </row>
    <row r="12349" spans="1:5" x14ac:dyDescent="0.25">
      <c r="A12349" s="5">
        <f>12341</f>
      </c>
      <c r="B12349" s="5" t="s">
        <v>12351</v>
      </c>
      <c r="C12349" s="5" t="s">
        <v>11</v>
      </c>
      <c r="D12349" s="5" t="s">
        <v>12</v>
      </c>
      <c r="E12349" s="5" t="s">
        <v>13</v>
      </c>
    </row>
    <row r="12350" spans="1:5" x14ac:dyDescent="0.25">
      <c r="A12350" s="5">
        <f>12342</f>
      </c>
      <c r="B12350" s="5" t="s">
        <v>12352</v>
      </c>
      <c r="C12350" s="5" t="s">
        <v>11</v>
      </c>
      <c r="D12350" s="5" t="s">
        <v>12</v>
      </c>
      <c r="E12350" s="5" t="s">
        <v>13</v>
      </c>
    </row>
    <row r="12351" spans="1:5" x14ac:dyDescent="0.25">
      <c r="A12351" s="5">
        <f>12343</f>
      </c>
      <c r="B12351" s="5" t="s">
        <v>12353</v>
      </c>
      <c r="C12351" s="5" t="s">
        <v>11</v>
      </c>
      <c r="D12351" s="5" t="s">
        <v>12</v>
      </c>
      <c r="E12351" s="5" t="s">
        <v>13</v>
      </c>
    </row>
    <row r="12352" spans="1:5" x14ac:dyDescent="0.25">
      <c r="A12352" s="5">
        <f>12344</f>
      </c>
      <c r="B12352" s="5" t="s">
        <v>12354</v>
      </c>
      <c r="C12352" s="5" t="s">
        <v>11</v>
      </c>
      <c r="D12352" s="5" t="s">
        <v>12</v>
      </c>
      <c r="E12352" s="5" t="s">
        <v>13</v>
      </c>
    </row>
    <row r="12353" spans="1:5" x14ac:dyDescent="0.25">
      <c r="A12353" s="5">
        <f>12345</f>
      </c>
      <c r="B12353" s="5" t="s">
        <v>12355</v>
      </c>
      <c r="C12353" s="5" t="s">
        <v>11</v>
      </c>
      <c r="D12353" s="5" t="s">
        <v>12</v>
      </c>
      <c r="E12353" s="5" t="s">
        <v>13</v>
      </c>
    </row>
    <row r="12354" spans="1:5" x14ac:dyDescent="0.25">
      <c r="A12354" s="5">
        <f>12346</f>
      </c>
      <c r="B12354" s="5" t="s">
        <v>12356</v>
      </c>
      <c r="C12354" s="5" t="s">
        <v>11</v>
      </c>
      <c r="D12354" s="5" t="s">
        <v>12</v>
      </c>
      <c r="E12354" s="5" t="s">
        <v>13</v>
      </c>
    </row>
    <row r="12355" spans="1:5" x14ac:dyDescent="0.25">
      <c r="A12355" s="5">
        <f>12347</f>
      </c>
      <c r="B12355" s="5" t="s">
        <v>12357</v>
      </c>
      <c r="C12355" s="5" t="s">
        <v>11</v>
      </c>
      <c r="D12355" s="5" t="s">
        <v>12</v>
      </c>
      <c r="E12355" s="5" t="s">
        <v>13</v>
      </c>
    </row>
    <row r="12356" spans="1:5" x14ac:dyDescent="0.25">
      <c r="A12356" s="5">
        <f>12348</f>
      </c>
      <c r="B12356" s="5" t="s">
        <v>12358</v>
      </c>
      <c r="C12356" s="5" t="s">
        <v>11</v>
      </c>
      <c r="D12356" s="5" t="s">
        <v>12</v>
      </c>
      <c r="E12356" s="5" t="s">
        <v>13</v>
      </c>
    </row>
    <row r="12357" spans="1:5" x14ac:dyDescent="0.25">
      <c r="A12357" s="5">
        <f>12349</f>
      </c>
      <c r="B12357" s="5" t="s">
        <v>12359</v>
      </c>
      <c r="C12357" s="5" t="s">
        <v>11</v>
      </c>
      <c r="D12357" s="5" t="s">
        <v>12</v>
      </c>
      <c r="E12357" s="5" t="s">
        <v>13</v>
      </c>
    </row>
    <row r="12358" spans="1:5" x14ac:dyDescent="0.25">
      <c r="A12358" s="5">
        <f>12350</f>
      </c>
      <c r="B12358" s="5" t="s">
        <v>12360</v>
      </c>
      <c r="C12358" s="5" t="s">
        <v>11</v>
      </c>
      <c r="D12358" s="5" t="s">
        <v>12</v>
      </c>
      <c r="E12358" s="5" t="s">
        <v>13</v>
      </c>
    </row>
    <row r="12359" spans="1:5" x14ac:dyDescent="0.25">
      <c r="A12359" s="5">
        <f>12351</f>
      </c>
      <c r="B12359" s="5" t="s">
        <v>12361</v>
      </c>
      <c r="C12359" s="5" t="s">
        <v>11</v>
      </c>
      <c r="D12359" s="5" t="s">
        <v>12</v>
      </c>
      <c r="E12359" s="5" t="s">
        <v>13</v>
      </c>
    </row>
    <row r="12360" spans="1:5" x14ac:dyDescent="0.25">
      <c r="A12360" s="5">
        <f>12352</f>
      </c>
      <c r="B12360" s="5" t="s">
        <v>12362</v>
      </c>
      <c r="C12360" s="5" t="s">
        <v>11</v>
      </c>
      <c r="D12360" s="5" t="s">
        <v>12</v>
      </c>
      <c r="E12360" s="5" t="s">
        <v>13</v>
      </c>
    </row>
    <row r="12361" spans="1:5" x14ac:dyDescent="0.25">
      <c r="A12361" s="5">
        <f>12353</f>
      </c>
      <c r="B12361" s="5" t="s">
        <v>12363</v>
      </c>
      <c r="C12361" s="5" t="s">
        <v>11</v>
      </c>
      <c r="D12361" s="5" t="s">
        <v>12</v>
      </c>
      <c r="E12361" s="5" t="s">
        <v>13</v>
      </c>
    </row>
    <row r="12362" spans="1:5" x14ac:dyDescent="0.25">
      <c r="A12362" s="5">
        <f>12354</f>
      </c>
      <c r="B12362" s="5" t="s">
        <v>12364</v>
      </c>
      <c r="C12362" s="5" t="s">
        <v>11</v>
      </c>
      <c r="D12362" s="5" t="s">
        <v>12</v>
      </c>
      <c r="E12362" s="5" t="s">
        <v>13</v>
      </c>
    </row>
    <row r="12363" spans="1:5" x14ac:dyDescent="0.25">
      <c r="A12363" s="5">
        <f>12355</f>
      </c>
      <c r="B12363" s="5" t="s">
        <v>12365</v>
      </c>
      <c r="C12363" s="5" t="s">
        <v>11</v>
      </c>
      <c r="D12363" s="5" t="s">
        <v>12</v>
      </c>
      <c r="E12363" s="5" t="s">
        <v>13</v>
      </c>
    </row>
    <row r="12364" spans="1:5" x14ac:dyDescent="0.25">
      <c r="A12364" s="5">
        <f>12356</f>
      </c>
      <c r="B12364" s="5" t="s">
        <v>12366</v>
      </c>
      <c r="C12364" s="5" t="s">
        <v>11</v>
      </c>
      <c r="D12364" s="5" t="s">
        <v>12</v>
      </c>
      <c r="E12364" s="5" t="s">
        <v>13</v>
      </c>
    </row>
    <row r="12365" spans="1:5" x14ac:dyDescent="0.25">
      <c r="A12365" s="5">
        <f>12357</f>
      </c>
      <c r="B12365" s="5" t="s">
        <v>12367</v>
      </c>
      <c r="C12365" s="5" t="s">
        <v>11</v>
      </c>
      <c r="D12365" s="5" t="s">
        <v>12</v>
      </c>
      <c r="E12365" s="5" t="s">
        <v>13</v>
      </c>
    </row>
    <row r="12366" spans="1:5" x14ac:dyDescent="0.25">
      <c r="A12366" s="5">
        <f>12358</f>
      </c>
      <c r="B12366" s="5" t="s">
        <v>12368</v>
      </c>
      <c r="C12366" s="5" t="s">
        <v>11</v>
      </c>
      <c r="D12366" s="5" t="s">
        <v>12</v>
      </c>
      <c r="E12366" s="5" t="s">
        <v>13</v>
      </c>
    </row>
    <row r="12367" spans="1:5" x14ac:dyDescent="0.25">
      <c r="A12367" s="5">
        <f>12359</f>
      </c>
      <c r="B12367" s="5" t="s">
        <v>12369</v>
      </c>
      <c r="C12367" s="5" t="s">
        <v>11</v>
      </c>
      <c r="D12367" s="5" t="s">
        <v>12</v>
      </c>
      <c r="E12367" s="5" t="s">
        <v>13</v>
      </c>
    </row>
    <row r="12368" spans="1:5" x14ac:dyDescent="0.25">
      <c r="A12368" s="5">
        <f>12360</f>
      </c>
      <c r="B12368" s="5" t="s">
        <v>12370</v>
      </c>
      <c r="C12368" s="5" t="s">
        <v>11</v>
      </c>
      <c r="D12368" s="5" t="s">
        <v>12</v>
      </c>
      <c r="E12368" s="5" t="s">
        <v>13</v>
      </c>
    </row>
    <row r="12369" spans="1:5" x14ac:dyDescent="0.25">
      <c r="A12369" s="5">
        <f>12361</f>
      </c>
      <c r="B12369" s="5" t="s">
        <v>12371</v>
      </c>
      <c r="C12369" s="5" t="s">
        <v>11</v>
      </c>
      <c r="D12369" s="5" t="s">
        <v>12</v>
      </c>
      <c r="E12369" s="5" t="s">
        <v>13</v>
      </c>
    </row>
    <row r="12370" spans="1:5" x14ac:dyDescent="0.25">
      <c r="A12370" s="5">
        <f>12362</f>
      </c>
      <c r="B12370" s="5" t="s">
        <v>12372</v>
      </c>
      <c r="C12370" s="5" t="s">
        <v>11</v>
      </c>
      <c r="D12370" s="5" t="s">
        <v>12</v>
      </c>
      <c r="E12370" s="5" t="s">
        <v>13</v>
      </c>
    </row>
    <row r="12371" spans="1:5" x14ac:dyDescent="0.25">
      <c r="A12371" s="5">
        <f>12363</f>
      </c>
      <c r="B12371" s="5" t="s">
        <v>12373</v>
      </c>
      <c r="C12371" s="5" t="s">
        <v>11</v>
      </c>
      <c r="D12371" s="5" t="s">
        <v>12</v>
      </c>
      <c r="E12371" s="5" t="s">
        <v>13</v>
      </c>
    </row>
    <row r="12372" spans="1:5" x14ac:dyDescent="0.25">
      <c r="A12372" s="5">
        <f>12364</f>
      </c>
      <c r="B12372" s="5" t="s">
        <v>12374</v>
      </c>
      <c r="C12372" s="5" t="s">
        <v>11</v>
      </c>
      <c r="D12372" s="5" t="s">
        <v>12</v>
      </c>
      <c r="E12372" s="5" t="s">
        <v>13</v>
      </c>
    </row>
    <row r="12373" spans="1:5" x14ac:dyDescent="0.25">
      <c r="A12373" s="5">
        <f>12365</f>
      </c>
      <c r="B12373" s="5" t="s">
        <v>12375</v>
      </c>
      <c r="C12373" s="5" t="s">
        <v>11</v>
      </c>
      <c r="D12373" s="5" t="s">
        <v>12</v>
      </c>
      <c r="E12373" s="5" t="s">
        <v>13</v>
      </c>
    </row>
    <row r="12374" spans="1:5" x14ac:dyDescent="0.25">
      <c r="A12374" s="5">
        <f>12366</f>
      </c>
      <c r="B12374" s="5" t="s">
        <v>12376</v>
      </c>
      <c r="C12374" s="5" t="s">
        <v>11</v>
      </c>
      <c r="D12374" s="5" t="s">
        <v>12</v>
      </c>
      <c r="E12374" s="5" t="s">
        <v>13</v>
      </c>
    </row>
    <row r="12375" spans="1:5" x14ac:dyDescent="0.25">
      <c r="A12375" s="5">
        <f>12367</f>
      </c>
      <c r="B12375" s="5" t="s">
        <v>12377</v>
      </c>
      <c r="C12375" s="5" t="s">
        <v>11</v>
      </c>
      <c r="D12375" s="5" t="s">
        <v>12</v>
      </c>
      <c r="E12375" s="5" t="s">
        <v>13</v>
      </c>
    </row>
    <row r="12376" spans="1:5" x14ac:dyDescent="0.25">
      <c r="A12376" s="5">
        <f>12368</f>
      </c>
      <c r="B12376" s="5" t="s">
        <v>12378</v>
      </c>
      <c r="C12376" s="5" t="s">
        <v>11</v>
      </c>
      <c r="D12376" s="5" t="s">
        <v>12</v>
      </c>
      <c r="E12376" s="5" t="s">
        <v>13</v>
      </c>
    </row>
    <row r="12377" spans="1:5" x14ac:dyDescent="0.25">
      <c r="A12377" s="5">
        <f>12369</f>
      </c>
      <c r="B12377" s="5" t="s">
        <v>12379</v>
      </c>
      <c r="C12377" s="5" t="s">
        <v>11</v>
      </c>
      <c r="D12377" s="5" t="s">
        <v>12</v>
      </c>
      <c r="E12377" s="5" t="s">
        <v>13</v>
      </c>
    </row>
    <row r="12378" spans="1:5" x14ac:dyDescent="0.25">
      <c r="A12378" s="5">
        <f>12370</f>
      </c>
      <c r="B12378" s="5" t="s">
        <v>12380</v>
      </c>
      <c r="C12378" s="5" t="s">
        <v>11</v>
      </c>
      <c r="D12378" s="5" t="s">
        <v>12</v>
      </c>
      <c r="E12378" s="5" t="s">
        <v>13</v>
      </c>
    </row>
    <row r="12379" spans="1:5" x14ac:dyDescent="0.25">
      <c r="A12379" s="5">
        <f>12371</f>
      </c>
      <c r="B12379" s="5" t="s">
        <v>12381</v>
      </c>
      <c r="C12379" s="5" t="s">
        <v>11</v>
      </c>
      <c r="D12379" s="5" t="s">
        <v>12</v>
      </c>
      <c r="E12379" s="5" t="s">
        <v>13</v>
      </c>
    </row>
    <row r="12380" spans="1:5" x14ac:dyDescent="0.25">
      <c r="A12380" s="5">
        <f>12372</f>
      </c>
      <c r="B12380" s="5" t="s">
        <v>12382</v>
      </c>
      <c r="C12380" s="5" t="s">
        <v>11</v>
      </c>
      <c r="D12380" s="5" t="s">
        <v>12</v>
      </c>
      <c r="E12380" s="5" t="s">
        <v>13</v>
      </c>
    </row>
    <row r="12381" spans="1:5" x14ac:dyDescent="0.25">
      <c r="A12381" s="5">
        <f>12373</f>
      </c>
      <c r="B12381" s="5" t="s">
        <v>12383</v>
      </c>
      <c r="C12381" s="5" t="s">
        <v>11</v>
      </c>
      <c r="D12381" s="5" t="s">
        <v>12</v>
      </c>
      <c r="E12381" s="5" t="s">
        <v>13</v>
      </c>
    </row>
    <row r="12382" spans="1:5" x14ac:dyDescent="0.25">
      <c r="A12382" s="5">
        <f>12374</f>
      </c>
      <c r="B12382" s="5" t="s">
        <v>12384</v>
      </c>
      <c r="C12382" s="5" t="s">
        <v>11</v>
      </c>
      <c r="D12382" s="5" t="s">
        <v>12</v>
      </c>
      <c r="E12382" s="5" t="s">
        <v>13</v>
      </c>
    </row>
    <row r="12383" spans="1:5" x14ac:dyDescent="0.25">
      <c r="A12383" s="5">
        <f>12375</f>
      </c>
      <c r="B12383" s="5" t="s">
        <v>12385</v>
      </c>
      <c r="C12383" s="5" t="s">
        <v>11</v>
      </c>
      <c r="D12383" s="5" t="s">
        <v>12</v>
      </c>
      <c r="E12383" s="5" t="s">
        <v>13</v>
      </c>
    </row>
    <row r="12384" spans="1:5" x14ac:dyDescent="0.25">
      <c r="A12384" s="5">
        <f>12376</f>
      </c>
      <c r="B12384" s="5" t="s">
        <v>12386</v>
      </c>
      <c r="C12384" s="5" t="s">
        <v>11</v>
      </c>
      <c r="D12384" s="5" t="s">
        <v>12</v>
      </c>
      <c r="E12384" s="5" t="s">
        <v>13</v>
      </c>
    </row>
    <row r="12385" spans="1:5" x14ac:dyDescent="0.25">
      <c r="A12385" s="5">
        <f>12377</f>
      </c>
      <c r="B12385" s="5" t="s">
        <v>12387</v>
      </c>
      <c r="C12385" s="5" t="s">
        <v>11</v>
      </c>
      <c r="D12385" s="5" t="s">
        <v>12</v>
      </c>
      <c r="E12385" s="5" t="s">
        <v>13</v>
      </c>
    </row>
    <row r="12386" spans="1:5" x14ac:dyDescent="0.25">
      <c r="A12386" s="5">
        <f>12378</f>
      </c>
      <c r="B12386" s="5" t="s">
        <v>12388</v>
      </c>
      <c r="C12386" s="5" t="s">
        <v>11</v>
      </c>
      <c r="D12386" s="5" t="s">
        <v>12</v>
      </c>
      <c r="E12386" s="5" t="s">
        <v>13</v>
      </c>
    </row>
    <row r="12387" spans="1:5" x14ac:dyDescent="0.25">
      <c r="A12387" s="5">
        <f>12379</f>
      </c>
      <c r="B12387" s="5" t="s">
        <v>12389</v>
      </c>
      <c r="C12387" s="5" t="s">
        <v>11</v>
      </c>
      <c r="D12387" s="5" t="s">
        <v>12</v>
      </c>
      <c r="E12387" s="5" t="s">
        <v>13</v>
      </c>
    </row>
    <row r="12388" spans="1:5" x14ac:dyDescent="0.25">
      <c r="A12388" s="5">
        <f>12380</f>
      </c>
      <c r="B12388" s="5" t="s">
        <v>12390</v>
      </c>
      <c r="C12388" s="5" t="s">
        <v>11</v>
      </c>
      <c r="D12388" s="5" t="s">
        <v>12</v>
      </c>
      <c r="E12388" s="5" t="s">
        <v>13</v>
      </c>
    </row>
    <row r="12389" spans="1:5" x14ac:dyDescent="0.25">
      <c r="A12389" s="5">
        <f>12381</f>
      </c>
      <c r="B12389" s="5" t="s">
        <v>12391</v>
      </c>
      <c r="C12389" s="5" t="s">
        <v>11</v>
      </c>
      <c r="D12389" s="5" t="s">
        <v>12</v>
      </c>
      <c r="E12389" s="5" t="s">
        <v>13</v>
      </c>
    </row>
    <row r="12390" spans="1:5" x14ac:dyDescent="0.25">
      <c r="A12390" s="5">
        <f>12382</f>
      </c>
      <c r="B12390" s="5" t="s">
        <v>12392</v>
      </c>
      <c r="C12390" s="5" t="s">
        <v>11</v>
      </c>
      <c r="D12390" s="5" t="s">
        <v>12</v>
      </c>
      <c r="E12390" s="5" t="s">
        <v>13</v>
      </c>
    </row>
    <row r="12391" spans="1:5" x14ac:dyDescent="0.25">
      <c r="A12391" s="5">
        <f>12383</f>
      </c>
      <c r="B12391" s="5" t="s">
        <v>12393</v>
      </c>
      <c r="C12391" s="5" t="s">
        <v>11</v>
      </c>
      <c r="D12391" s="5" t="s">
        <v>12</v>
      </c>
      <c r="E12391" s="5" t="s">
        <v>13</v>
      </c>
    </row>
    <row r="12392" spans="1:5" x14ac:dyDescent="0.25">
      <c r="A12392" s="5">
        <f>12384</f>
      </c>
      <c r="B12392" s="5" t="s">
        <v>12394</v>
      </c>
      <c r="C12392" s="5" t="s">
        <v>11</v>
      </c>
      <c r="D12392" s="5" t="s">
        <v>12</v>
      </c>
      <c r="E12392" s="5" t="s">
        <v>13</v>
      </c>
    </row>
    <row r="12393" spans="1:5" x14ac:dyDescent="0.25">
      <c r="A12393" s="5">
        <f>12385</f>
      </c>
      <c r="B12393" s="5" t="s">
        <v>12395</v>
      </c>
      <c r="C12393" s="5" t="s">
        <v>11</v>
      </c>
      <c r="D12393" s="5" t="s">
        <v>12</v>
      </c>
      <c r="E12393" s="5" t="s">
        <v>13</v>
      </c>
    </row>
    <row r="12394" spans="1:5" x14ac:dyDescent="0.25">
      <c r="A12394" s="5">
        <f>12386</f>
      </c>
      <c r="B12394" s="5" t="s">
        <v>12396</v>
      </c>
      <c r="C12394" s="5" t="s">
        <v>11</v>
      </c>
      <c r="D12394" s="5" t="s">
        <v>12</v>
      </c>
      <c r="E12394" s="5" t="s">
        <v>13</v>
      </c>
    </row>
    <row r="12395" spans="1:5" x14ac:dyDescent="0.25">
      <c r="A12395" s="5">
        <f>12387</f>
      </c>
      <c r="B12395" s="5" t="s">
        <v>12397</v>
      </c>
      <c r="C12395" s="5" t="s">
        <v>11</v>
      </c>
      <c r="D12395" s="5" t="s">
        <v>12</v>
      </c>
      <c r="E12395" s="5" t="s">
        <v>13</v>
      </c>
    </row>
    <row r="12396" spans="1:5" x14ac:dyDescent="0.25">
      <c r="A12396" s="5">
        <f>12388</f>
      </c>
      <c r="B12396" s="5" t="s">
        <v>12398</v>
      </c>
      <c r="C12396" s="5" t="s">
        <v>11</v>
      </c>
      <c r="D12396" s="5" t="s">
        <v>12</v>
      </c>
      <c r="E12396" s="5" t="s">
        <v>13</v>
      </c>
    </row>
    <row r="12397" spans="1:5" x14ac:dyDescent="0.25">
      <c r="A12397" s="5">
        <f>12389</f>
      </c>
      <c r="B12397" s="5" t="s">
        <v>12399</v>
      </c>
      <c r="C12397" s="5" t="s">
        <v>11</v>
      </c>
      <c r="D12397" s="5" t="s">
        <v>12</v>
      </c>
      <c r="E12397" s="5" t="s">
        <v>13</v>
      </c>
    </row>
    <row r="12398" spans="1:5" x14ac:dyDescent="0.25">
      <c r="A12398" s="5">
        <f>12390</f>
      </c>
      <c r="B12398" s="5" t="s">
        <v>12400</v>
      </c>
      <c r="C12398" s="5" t="s">
        <v>11</v>
      </c>
      <c r="D12398" s="5" t="s">
        <v>12</v>
      </c>
      <c r="E12398" s="5" t="s">
        <v>13</v>
      </c>
    </row>
    <row r="12399" spans="1:5" x14ac:dyDescent="0.25">
      <c r="A12399" s="5">
        <f>12391</f>
      </c>
      <c r="B12399" s="5" t="s">
        <v>12401</v>
      </c>
      <c r="C12399" s="5" t="s">
        <v>11</v>
      </c>
      <c r="D12399" s="5" t="s">
        <v>12</v>
      </c>
      <c r="E12399" s="5" t="s">
        <v>13</v>
      </c>
    </row>
    <row r="12400" spans="1:5" x14ac:dyDescent="0.25">
      <c r="A12400" s="5">
        <f>12392</f>
      </c>
      <c r="B12400" s="5" t="s">
        <v>12402</v>
      </c>
      <c r="C12400" s="5" t="s">
        <v>11</v>
      </c>
      <c r="D12400" s="5" t="s">
        <v>12</v>
      </c>
      <c r="E12400" s="5" t="s">
        <v>13</v>
      </c>
    </row>
    <row r="12401" spans="1:5" x14ac:dyDescent="0.25">
      <c r="A12401" s="5">
        <f>12393</f>
      </c>
      <c r="B12401" s="5" t="s">
        <v>12403</v>
      </c>
      <c r="C12401" s="5" t="s">
        <v>11</v>
      </c>
      <c r="D12401" s="5" t="s">
        <v>12</v>
      </c>
      <c r="E12401" s="5" t="s">
        <v>13</v>
      </c>
    </row>
    <row r="12402" spans="1:5" x14ac:dyDescent="0.25">
      <c r="A12402" s="5">
        <f>12394</f>
      </c>
      <c r="B12402" s="5" t="s">
        <v>12404</v>
      </c>
      <c r="C12402" s="5" t="s">
        <v>11</v>
      </c>
      <c r="D12402" s="5" t="s">
        <v>12</v>
      </c>
      <c r="E12402" s="5" t="s">
        <v>13</v>
      </c>
    </row>
    <row r="12403" spans="1:5" x14ac:dyDescent="0.25">
      <c r="A12403" s="5">
        <f>12395</f>
      </c>
      <c r="B12403" s="5" t="s">
        <v>12405</v>
      </c>
      <c r="C12403" s="5" t="s">
        <v>11</v>
      </c>
      <c r="D12403" s="5" t="s">
        <v>12</v>
      </c>
      <c r="E12403" s="5" t="s">
        <v>13</v>
      </c>
    </row>
    <row r="12404" spans="1:5" x14ac:dyDescent="0.25">
      <c r="A12404" s="5">
        <f>12396</f>
      </c>
      <c r="B12404" s="5" t="s">
        <v>12406</v>
      </c>
      <c r="C12404" s="5" t="s">
        <v>11</v>
      </c>
      <c r="D12404" s="5" t="s">
        <v>12</v>
      </c>
      <c r="E12404" s="5" t="s">
        <v>13</v>
      </c>
    </row>
    <row r="12405" spans="1:5" x14ac:dyDescent="0.25">
      <c r="A12405" s="5">
        <f>12397</f>
      </c>
      <c r="B12405" s="5" t="s">
        <v>12407</v>
      </c>
      <c r="C12405" s="5" t="s">
        <v>11</v>
      </c>
      <c r="D12405" s="5" t="s">
        <v>12</v>
      </c>
      <c r="E12405" s="5" t="s">
        <v>13</v>
      </c>
    </row>
    <row r="12406" spans="1:5" x14ac:dyDescent="0.25">
      <c r="A12406" s="5">
        <f>12398</f>
      </c>
      <c r="B12406" s="5" t="s">
        <v>12408</v>
      </c>
      <c r="C12406" s="5" t="s">
        <v>11</v>
      </c>
      <c r="D12406" s="5" t="s">
        <v>12</v>
      </c>
      <c r="E12406" s="5" t="s">
        <v>13</v>
      </c>
    </row>
    <row r="12407" spans="1:5" x14ac:dyDescent="0.25">
      <c r="A12407" s="5">
        <f>12399</f>
      </c>
      <c r="B12407" s="5" t="s">
        <v>12409</v>
      </c>
      <c r="C12407" s="5" t="s">
        <v>11</v>
      </c>
      <c r="D12407" s="5" t="s">
        <v>12</v>
      </c>
      <c r="E12407" s="5" t="s">
        <v>13</v>
      </c>
    </row>
    <row r="12408" spans="1:5" x14ac:dyDescent="0.25">
      <c r="A12408" s="5">
        <f>12400</f>
      </c>
      <c r="B12408" s="5" t="s">
        <v>12410</v>
      </c>
      <c r="C12408" s="5" t="s">
        <v>11</v>
      </c>
      <c r="D12408" s="5" t="s">
        <v>12</v>
      </c>
      <c r="E12408" s="5" t="s">
        <v>13</v>
      </c>
    </row>
    <row r="12409" spans="1:5" x14ac:dyDescent="0.25">
      <c r="A12409" s="5">
        <f>12401</f>
      </c>
      <c r="B12409" s="5" t="s">
        <v>12411</v>
      </c>
      <c r="C12409" s="5" t="s">
        <v>11</v>
      </c>
      <c r="D12409" s="5" t="s">
        <v>12</v>
      </c>
      <c r="E12409" s="5" t="s">
        <v>13</v>
      </c>
    </row>
    <row r="12410" spans="1:5" x14ac:dyDescent="0.25">
      <c r="A12410" s="5">
        <f>12402</f>
      </c>
      <c r="B12410" s="5" t="s">
        <v>12412</v>
      </c>
      <c r="C12410" s="5" t="s">
        <v>11</v>
      </c>
      <c r="D12410" s="5" t="s">
        <v>12</v>
      </c>
      <c r="E12410" s="5" t="s">
        <v>13</v>
      </c>
    </row>
    <row r="12411" spans="1:5" x14ac:dyDescent="0.25">
      <c r="A12411" s="5">
        <f>12403</f>
      </c>
      <c r="B12411" s="5" t="s">
        <v>12413</v>
      </c>
      <c r="C12411" s="5" t="s">
        <v>11</v>
      </c>
      <c r="D12411" s="5" t="s">
        <v>12</v>
      </c>
      <c r="E12411" s="5" t="s">
        <v>13</v>
      </c>
    </row>
    <row r="12412" spans="1:5" x14ac:dyDescent="0.25">
      <c r="A12412" s="5">
        <f>12404</f>
      </c>
      <c r="B12412" s="5" t="s">
        <v>12414</v>
      </c>
      <c r="C12412" s="5" t="s">
        <v>11</v>
      </c>
      <c r="D12412" s="5" t="s">
        <v>12</v>
      </c>
      <c r="E12412" s="5" t="s">
        <v>13</v>
      </c>
    </row>
    <row r="12413" spans="1:5" x14ac:dyDescent="0.25">
      <c r="A12413" s="5">
        <f>12405</f>
      </c>
      <c r="B12413" s="5" t="s">
        <v>12415</v>
      </c>
      <c r="C12413" s="5" t="s">
        <v>11</v>
      </c>
      <c r="D12413" s="5" t="s">
        <v>12</v>
      </c>
      <c r="E12413" s="5" t="s">
        <v>13</v>
      </c>
    </row>
    <row r="12414" spans="1:5" x14ac:dyDescent="0.25">
      <c r="A12414" s="5">
        <f>12406</f>
      </c>
      <c r="B12414" s="5" t="s">
        <v>12416</v>
      </c>
      <c r="C12414" s="5" t="s">
        <v>11</v>
      </c>
      <c r="D12414" s="5" t="s">
        <v>12</v>
      </c>
      <c r="E12414" s="5" t="s">
        <v>13</v>
      </c>
    </row>
    <row r="12415" spans="1:5" x14ac:dyDescent="0.25">
      <c r="A12415" s="5">
        <f>12407</f>
      </c>
      <c r="B12415" s="5" t="s">
        <v>12417</v>
      </c>
      <c r="C12415" s="5" t="s">
        <v>11</v>
      </c>
      <c r="D12415" s="5" t="s">
        <v>12</v>
      </c>
      <c r="E12415" s="5" t="s">
        <v>13</v>
      </c>
    </row>
    <row r="12416" spans="1:5" x14ac:dyDescent="0.25">
      <c r="A12416" s="5">
        <f>12408</f>
      </c>
      <c r="B12416" s="5" t="s">
        <v>12418</v>
      </c>
      <c r="C12416" s="5" t="s">
        <v>11</v>
      </c>
      <c r="D12416" s="5" t="s">
        <v>12</v>
      </c>
      <c r="E12416" s="5" t="s">
        <v>13</v>
      </c>
    </row>
    <row r="12417" spans="1:5" x14ac:dyDescent="0.25">
      <c r="A12417" s="5">
        <f>12409</f>
      </c>
      <c r="B12417" s="5" t="s">
        <v>12419</v>
      </c>
      <c r="C12417" s="5" t="s">
        <v>11</v>
      </c>
      <c r="D12417" s="5" t="s">
        <v>12</v>
      </c>
      <c r="E12417" s="5" t="s">
        <v>13</v>
      </c>
    </row>
    <row r="12418" spans="1:5" x14ac:dyDescent="0.25">
      <c r="A12418" s="5">
        <f>12410</f>
      </c>
      <c r="B12418" s="5" t="s">
        <v>12420</v>
      </c>
      <c r="C12418" s="5" t="s">
        <v>11</v>
      </c>
      <c r="D12418" s="5" t="s">
        <v>12</v>
      </c>
      <c r="E12418" s="5" t="s">
        <v>13</v>
      </c>
    </row>
    <row r="12419" spans="1:5" x14ac:dyDescent="0.25">
      <c r="A12419" s="5">
        <f>12411</f>
      </c>
      <c r="B12419" s="5" t="s">
        <v>12421</v>
      </c>
      <c r="C12419" s="5" t="s">
        <v>11</v>
      </c>
      <c r="D12419" s="5" t="s">
        <v>12</v>
      </c>
      <c r="E12419" s="5" t="s">
        <v>13</v>
      </c>
    </row>
    <row r="12420" spans="1:5" x14ac:dyDescent="0.25">
      <c r="A12420" s="5">
        <f>12412</f>
      </c>
      <c r="B12420" s="5" t="s">
        <v>12422</v>
      </c>
      <c r="C12420" s="5" t="s">
        <v>11</v>
      </c>
      <c r="D12420" s="5" t="s">
        <v>12</v>
      </c>
      <c r="E12420" s="5" t="s">
        <v>13</v>
      </c>
    </row>
    <row r="12421" spans="1:5" x14ac:dyDescent="0.25">
      <c r="A12421" s="5">
        <f>12413</f>
      </c>
      <c r="B12421" s="5" t="s">
        <v>12423</v>
      </c>
      <c r="C12421" s="5" t="s">
        <v>11</v>
      </c>
      <c r="D12421" s="5" t="s">
        <v>12</v>
      </c>
      <c r="E12421" s="5" t="s">
        <v>13</v>
      </c>
    </row>
    <row r="12422" spans="1:5" x14ac:dyDescent="0.25">
      <c r="A12422" s="5">
        <f>12414</f>
      </c>
      <c r="B12422" s="5" t="s">
        <v>12424</v>
      </c>
      <c r="C12422" s="5" t="s">
        <v>11</v>
      </c>
      <c r="D12422" s="5" t="s">
        <v>12</v>
      </c>
      <c r="E12422" s="5" t="s">
        <v>13</v>
      </c>
    </row>
    <row r="12423" spans="1:5" x14ac:dyDescent="0.25">
      <c r="A12423" s="5">
        <f>12415</f>
      </c>
      <c r="B12423" s="5" t="s">
        <v>12425</v>
      </c>
      <c r="C12423" s="5" t="s">
        <v>11</v>
      </c>
      <c r="D12423" s="5" t="s">
        <v>12</v>
      </c>
      <c r="E12423" s="5" t="s">
        <v>13</v>
      </c>
    </row>
    <row r="12424" spans="1:5" x14ac:dyDescent="0.25">
      <c r="A12424" s="5">
        <f>12416</f>
      </c>
      <c r="B12424" s="5" t="s">
        <v>12426</v>
      </c>
      <c r="C12424" s="5" t="s">
        <v>11</v>
      </c>
      <c r="D12424" s="5" t="s">
        <v>12</v>
      </c>
      <c r="E12424" s="5" t="s">
        <v>13</v>
      </c>
    </row>
    <row r="12425" spans="1:5" x14ac:dyDescent="0.25">
      <c r="A12425" s="5">
        <f>12417</f>
      </c>
      <c r="B12425" s="5" t="s">
        <v>12427</v>
      </c>
      <c r="C12425" s="5" t="s">
        <v>11</v>
      </c>
      <c r="D12425" s="5" t="s">
        <v>12</v>
      </c>
      <c r="E12425" s="5" t="s">
        <v>13</v>
      </c>
    </row>
    <row r="12426" spans="1:5" x14ac:dyDescent="0.25">
      <c r="A12426" s="5">
        <f>12418</f>
      </c>
      <c r="B12426" s="5" t="s">
        <v>12428</v>
      </c>
      <c r="C12426" s="5" t="s">
        <v>11</v>
      </c>
      <c r="D12426" s="5" t="s">
        <v>12</v>
      </c>
      <c r="E12426" s="5" t="s">
        <v>13</v>
      </c>
    </row>
    <row r="12427" spans="1:5" x14ac:dyDescent="0.25">
      <c r="A12427" s="5">
        <f>12419</f>
      </c>
      <c r="B12427" s="5" t="s">
        <v>12429</v>
      </c>
      <c r="C12427" s="5" t="s">
        <v>11</v>
      </c>
      <c r="D12427" s="5" t="s">
        <v>12</v>
      </c>
      <c r="E12427" s="5" t="s">
        <v>13</v>
      </c>
    </row>
    <row r="12428" spans="1:5" x14ac:dyDescent="0.25">
      <c r="A12428" s="5">
        <f>12420</f>
      </c>
      <c r="B12428" s="5" t="s">
        <v>12430</v>
      </c>
      <c r="C12428" s="5" t="s">
        <v>11</v>
      </c>
      <c r="D12428" s="5" t="s">
        <v>12</v>
      </c>
      <c r="E12428" s="5" t="s">
        <v>13</v>
      </c>
    </row>
    <row r="12429" spans="1:5" x14ac:dyDescent="0.25">
      <c r="A12429" s="5">
        <f>12421</f>
      </c>
      <c r="B12429" s="5" t="s">
        <v>12431</v>
      </c>
      <c r="C12429" s="5" t="s">
        <v>11</v>
      </c>
      <c r="D12429" s="5" t="s">
        <v>12</v>
      </c>
      <c r="E12429" s="5" t="s">
        <v>13</v>
      </c>
    </row>
    <row r="12430" spans="1:5" x14ac:dyDescent="0.25">
      <c r="A12430" s="5">
        <f>12422</f>
      </c>
      <c r="B12430" s="5" t="s">
        <v>12432</v>
      </c>
      <c r="C12430" s="5" t="s">
        <v>11</v>
      </c>
      <c r="D12430" s="5" t="s">
        <v>12</v>
      </c>
      <c r="E12430" s="5" t="s">
        <v>13</v>
      </c>
    </row>
    <row r="12431" spans="1:5" x14ac:dyDescent="0.25">
      <c r="A12431" s="5">
        <f>12423</f>
      </c>
      <c r="B12431" s="5" t="s">
        <v>12433</v>
      </c>
      <c r="C12431" s="5" t="s">
        <v>11</v>
      </c>
      <c r="D12431" s="5" t="s">
        <v>12</v>
      </c>
      <c r="E12431" s="5" t="s">
        <v>13</v>
      </c>
    </row>
    <row r="12432" spans="1:5" x14ac:dyDescent="0.25">
      <c r="A12432" s="5">
        <f>12424</f>
      </c>
      <c r="B12432" s="5" t="s">
        <v>12434</v>
      </c>
      <c r="C12432" s="5" t="s">
        <v>11</v>
      </c>
      <c r="D12432" s="5" t="s">
        <v>12</v>
      </c>
      <c r="E12432" s="5" t="s">
        <v>13</v>
      </c>
    </row>
    <row r="12433" spans="1:5" x14ac:dyDescent="0.25">
      <c r="A12433" s="5">
        <f>12425</f>
      </c>
      <c r="B12433" s="5" t="s">
        <v>12435</v>
      </c>
      <c r="C12433" s="5" t="s">
        <v>11</v>
      </c>
      <c r="D12433" s="5" t="s">
        <v>12</v>
      </c>
      <c r="E12433" s="5" t="s">
        <v>13</v>
      </c>
    </row>
    <row r="12434" spans="1:5" x14ac:dyDescent="0.25">
      <c r="A12434" s="5">
        <f>12426</f>
      </c>
      <c r="B12434" s="5" t="s">
        <v>12436</v>
      </c>
      <c r="C12434" s="5" t="s">
        <v>11</v>
      </c>
      <c r="D12434" s="5" t="s">
        <v>12</v>
      </c>
      <c r="E12434" s="5" t="s">
        <v>13</v>
      </c>
    </row>
    <row r="12435" spans="1:5" x14ac:dyDescent="0.25">
      <c r="A12435" s="5">
        <f>12427</f>
      </c>
      <c r="B12435" s="5" t="s">
        <v>12437</v>
      </c>
      <c r="C12435" s="5" t="s">
        <v>11</v>
      </c>
      <c r="D12435" s="5" t="s">
        <v>12</v>
      </c>
      <c r="E12435" s="5" t="s">
        <v>13</v>
      </c>
    </row>
    <row r="12436" spans="1:5" x14ac:dyDescent="0.25">
      <c r="A12436" s="5">
        <f>12428</f>
      </c>
      <c r="B12436" s="5" t="s">
        <v>12438</v>
      </c>
      <c r="C12436" s="5" t="s">
        <v>11</v>
      </c>
      <c r="D12436" s="5" t="s">
        <v>12</v>
      </c>
      <c r="E12436" s="5" t="s">
        <v>13</v>
      </c>
    </row>
    <row r="12437" spans="1:5" x14ac:dyDescent="0.25">
      <c r="A12437" s="5">
        <f>12429</f>
      </c>
      <c r="B12437" s="5" t="s">
        <v>12439</v>
      </c>
      <c r="C12437" s="5" t="s">
        <v>11</v>
      </c>
      <c r="D12437" s="5" t="s">
        <v>12</v>
      </c>
      <c r="E12437" s="5" t="s">
        <v>13</v>
      </c>
    </row>
    <row r="12438" spans="1:5" x14ac:dyDescent="0.25">
      <c r="A12438" s="5">
        <f>12430</f>
      </c>
      <c r="B12438" s="5" t="s">
        <v>12440</v>
      </c>
      <c r="C12438" s="5" t="s">
        <v>11</v>
      </c>
      <c r="D12438" s="5" t="s">
        <v>12</v>
      </c>
      <c r="E12438" s="5" t="s">
        <v>13</v>
      </c>
    </row>
    <row r="12439" spans="1:5" x14ac:dyDescent="0.25">
      <c r="A12439" s="5">
        <f>12431</f>
      </c>
      <c r="B12439" s="5" t="s">
        <v>12441</v>
      </c>
      <c r="C12439" s="5" t="s">
        <v>11</v>
      </c>
      <c r="D12439" s="5" t="s">
        <v>12</v>
      </c>
      <c r="E12439" s="5" t="s">
        <v>13</v>
      </c>
    </row>
    <row r="12440" spans="1:5" x14ac:dyDescent="0.25">
      <c r="A12440" s="5">
        <f>12432</f>
      </c>
      <c r="B12440" s="5" t="s">
        <v>12442</v>
      </c>
      <c r="C12440" s="5" t="s">
        <v>11</v>
      </c>
      <c r="D12440" s="5" t="s">
        <v>12</v>
      </c>
      <c r="E12440" s="5" t="s">
        <v>13</v>
      </c>
    </row>
    <row r="12441" spans="1:5" x14ac:dyDescent="0.25">
      <c r="A12441" s="5">
        <f>12433</f>
      </c>
      <c r="B12441" s="5" t="s">
        <v>12443</v>
      </c>
      <c r="C12441" s="5" t="s">
        <v>11</v>
      </c>
      <c r="D12441" s="5" t="s">
        <v>12</v>
      </c>
      <c r="E12441" s="5" t="s">
        <v>13</v>
      </c>
    </row>
    <row r="12442" spans="1:5" x14ac:dyDescent="0.25">
      <c r="A12442" s="5">
        <f>12434</f>
      </c>
      <c r="B12442" s="5" t="s">
        <v>12444</v>
      </c>
      <c r="C12442" s="5" t="s">
        <v>11</v>
      </c>
      <c r="D12442" s="5" t="s">
        <v>12</v>
      </c>
      <c r="E12442" s="5" t="s">
        <v>13</v>
      </c>
    </row>
    <row r="12443" spans="1:5" x14ac:dyDescent="0.25">
      <c r="A12443" s="5">
        <f>12435</f>
      </c>
      <c r="B12443" s="5" t="s">
        <v>12445</v>
      </c>
      <c r="C12443" s="5" t="s">
        <v>11</v>
      </c>
      <c r="D12443" s="5" t="s">
        <v>12</v>
      </c>
      <c r="E12443" s="5" t="s">
        <v>13</v>
      </c>
    </row>
    <row r="12444" spans="1:5" x14ac:dyDescent="0.25">
      <c r="A12444" s="5">
        <f>12436</f>
      </c>
      <c r="B12444" s="5" t="s">
        <v>12446</v>
      </c>
      <c r="C12444" s="5" t="s">
        <v>11</v>
      </c>
      <c r="D12444" s="5" t="s">
        <v>12</v>
      </c>
      <c r="E12444" s="5" t="s">
        <v>13</v>
      </c>
    </row>
    <row r="12445" spans="1:5" x14ac:dyDescent="0.25">
      <c r="A12445" s="5">
        <f>12437</f>
      </c>
      <c r="B12445" s="5" t="s">
        <v>12447</v>
      </c>
      <c r="C12445" s="5" t="s">
        <v>11</v>
      </c>
      <c r="D12445" s="5" t="s">
        <v>12</v>
      </c>
      <c r="E12445" s="5" t="s">
        <v>13</v>
      </c>
    </row>
    <row r="12446" spans="1:5" x14ac:dyDescent="0.25">
      <c r="A12446" s="5">
        <f>12438</f>
      </c>
      <c r="B12446" s="5" t="s">
        <v>12448</v>
      </c>
      <c r="C12446" s="5" t="s">
        <v>11</v>
      </c>
      <c r="D12446" s="5" t="s">
        <v>12</v>
      </c>
      <c r="E12446" s="5" t="s">
        <v>13</v>
      </c>
    </row>
    <row r="12447" spans="1:5" x14ac:dyDescent="0.25">
      <c r="A12447" s="5">
        <f>12439</f>
      </c>
      <c r="B12447" s="5" t="s">
        <v>12449</v>
      </c>
      <c r="C12447" s="5" t="s">
        <v>11</v>
      </c>
      <c r="D12447" s="5" t="s">
        <v>12</v>
      </c>
      <c r="E12447" s="5" t="s">
        <v>13</v>
      </c>
    </row>
    <row r="12448" spans="1:5" x14ac:dyDescent="0.25">
      <c r="A12448" s="5">
        <f>12440</f>
      </c>
      <c r="B12448" s="5" t="s">
        <v>12450</v>
      </c>
      <c r="C12448" s="5" t="s">
        <v>11</v>
      </c>
      <c r="D12448" s="5" t="s">
        <v>12</v>
      </c>
      <c r="E12448" s="5" t="s">
        <v>13</v>
      </c>
    </row>
    <row r="12449" spans="1:5" x14ac:dyDescent="0.25">
      <c r="A12449" s="5">
        <f>12441</f>
      </c>
      <c r="B12449" s="5" t="s">
        <v>12451</v>
      </c>
      <c r="C12449" s="5" t="s">
        <v>11</v>
      </c>
      <c r="D12449" s="5" t="s">
        <v>12</v>
      </c>
      <c r="E12449" s="5" t="s">
        <v>13</v>
      </c>
    </row>
    <row r="12450" spans="1:5" x14ac:dyDescent="0.25">
      <c r="A12450" s="5">
        <f>12442</f>
      </c>
      <c r="B12450" s="5" t="s">
        <v>12452</v>
      </c>
      <c r="C12450" s="5" t="s">
        <v>11</v>
      </c>
      <c r="D12450" s="5" t="s">
        <v>12</v>
      </c>
      <c r="E12450" s="5" t="s">
        <v>13</v>
      </c>
    </row>
    <row r="12451" spans="1:5" x14ac:dyDescent="0.25">
      <c r="A12451" s="5">
        <f>12443</f>
      </c>
      <c r="B12451" s="5" t="s">
        <v>12453</v>
      </c>
      <c r="C12451" s="5" t="s">
        <v>11</v>
      </c>
      <c r="D12451" s="5" t="s">
        <v>12</v>
      </c>
      <c r="E12451" s="5" t="s">
        <v>13</v>
      </c>
    </row>
    <row r="12452" spans="1:5" x14ac:dyDescent="0.25">
      <c r="A12452" s="5">
        <f>12444</f>
      </c>
      <c r="B12452" s="5" t="s">
        <v>12454</v>
      </c>
      <c r="C12452" s="5" t="s">
        <v>11</v>
      </c>
      <c r="D12452" s="5" t="s">
        <v>12</v>
      </c>
      <c r="E12452" s="5" t="s">
        <v>13</v>
      </c>
    </row>
    <row r="12453" spans="1:5" x14ac:dyDescent="0.25">
      <c r="A12453" s="5">
        <f>12445</f>
      </c>
      <c r="B12453" s="5" t="s">
        <v>12455</v>
      </c>
      <c r="C12453" s="5" t="s">
        <v>11</v>
      </c>
      <c r="D12453" s="5" t="s">
        <v>12</v>
      </c>
      <c r="E12453" s="5" t="s">
        <v>13</v>
      </c>
    </row>
    <row r="12454" spans="1:5" x14ac:dyDescent="0.25">
      <c r="A12454" s="5">
        <f>12446</f>
      </c>
      <c r="B12454" s="5" t="s">
        <v>12456</v>
      </c>
      <c r="C12454" s="5" t="s">
        <v>11</v>
      </c>
      <c r="D12454" s="5" t="s">
        <v>12</v>
      </c>
      <c r="E12454" s="5" t="s">
        <v>13</v>
      </c>
    </row>
    <row r="12455" spans="1:5" x14ac:dyDescent="0.25">
      <c r="A12455" s="5">
        <f>12447</f>
      </c>
      <c r="B12455" s="5" t="s">
        <v>12457</v>
      </c>
      <c r="C12455" s="5" t="s">
        <v>11</v>
      </c>
      <c r="D12455" s="5" t="s">
        <v>12</v>
      </c>
      <c r="E12455" s="5" t="s">
        <v>13</v>
      </c>
    </row>
    <row r="12456" spans="1:5" x14ac:dyDescent="0.25">
      <c r="A12456" s="5">
        <f>12448</f>
      </c>
      <c r="B12456" s="5" t="s">
        <v>12458</v>
      </c>
      <c r="C12456" s="5" t="s">
        <v>11</v>
      </c>
      <c r="D12456" s="5" t="s">
        <v>12</v>
      </c>
      <c r="E12456" s="5" t="s">
        <v>13</v>
      </c>
    </row>
    <row r="12457" spans="1:5" x14ac:dyDescent="0.25">
      <c r="A12457" s="5">
        <f>12449</f>
      </c>
      <c r="B12457" s="5" t="s">
        <v>12459</v>
      </c>
      <c r="C12457" s="5" t="s">
        <v>11</v>
      </c>
      <c r="D12457" s="5" t="s">
        <v>12</v>
      </c>
      <c r="E12457" s="5" t="s">
        <v>13</v>
      </c>
    </row>
    <row r="12458" spans="1:5" x14ac:dyDescent="0.25">
      <c r="A12458" s="5">
        <f>12450</f>
      </c>
      <c r="B12458" s="5" t="s">
        <v>12460</v>
      </c>
      <c r="C12458" s="5" t="s">
        <v>11</v>
      </c>
      <c r="D12458" s="5" t="s">
        <v>12</v>
      </c>
      <c r="E12458" s="5" t="s">
        <v>13</v>
      </c>
    </row>
    <row r="12459" spans="1:5" x14ac:dyDescent="0.25">
      <c r="A12459" s="5">
        <f>12451</f>
      </c>
      <c r="B12459" s="5" t="s">
        <v>12461</v>
      </c>
      <c r="C12459" s="5" t="s">
        <v>11</v>
      </c>
      <c r="D12459" s="5" t="s">
        <v>12</v>
      </c>
      <c r="E12459" s="5" t="s">
        <v>13</v>
      </c>
    </row>
    <row r="12460" spans="1:5" x14ac:dyDescent="0.25">
      <c r="A12460" s="5">
        <f>12452</f>
      </c>
      <c r="B12460" s="5" t="s">
        <v>12462</v>
      </c>
      <c r="C12460" s="5" t="s">
        <v>11</v>
      </c>
      <c r="D12460" s="5" t="s">
        <v>12</v>
      </c>
      <c r="E12460" s="5" t="s">
        <v>13</v>
      </c>
    </row>
    <row r="12461" spans="1:5" x14ac:dyDescent="0.25">
      <c r="A12461" s="5">
        <f>12453</f>
      </c>
      <c r="B12461" s="5" t="s">
        <v>12463</v>
      </c>
      <c r="C12461" s="5" t="s">
        <v>11</v>
      </c>
      <c r="D12461" s="5" t="s">
        <v>12</v>
      </c>
      <c r="E12461" s="5" t="s">
        <v>13</v>
      </c>
    </row>
    <row r="12462" spans="1:5" x14ac:dyDescent="0.25">
      <c r="A12462" s="5">
        <f>12454</f>
      </c>
      <c r="B12462" s="5" t="s">
        <v>12464</v>
      </c>
      <c r="C12462" s="5" t="s">
        <v>11</v>
      </c>
      <c r="D12462" s="5" t="s">
        <v>12</v>
      </c>
      <c r="E12462" s="5" t="s">
        <v>13</v>
      </c>
    </row>
    <row r="12463" spans="1:5" x14ac:dyDescent="0.25">
      <c r="A12463" s="5">
        <f>12455</f>
      </c>
      <c r="B12463" s="5" t="s">
        <v>12465</v>
      </c>
      <c r="C12463" s="5" t="s">
        <v>11</v>
      </c>
      <c r="D12463" s="5" t="s">
        <v>12</v>
      </c>
      <c r="E12463" s="5" t="s">
        <v>13</v>
      </c>
    </row>
    <row r="12464" spans="1:5" x14ac:dyDescent="0.25">
      <c r="A12464" s="5">
        <f>12456</f>
      </c>
      <c r="B12464" s="5" t="s">
        <v>12466</v>
      </c>
      <c r="C12464" s="5" t="s">
        <v>11</v>
      </c>
      <c r="D12464" s="5" t="s">
        <v>12</v>
      </c>
      <c r="E12464" s="5" t="s">
        <v>13</v>
      </c>
    </row>
    <row r="12465" spans="1:5" x14ac:dyDescent="0.25">
      <c r="A12465" s="5">
        <f>12457</f>
      </c>
      <c r="B12465" s="5" t="s">
        <v>12467</v>
      </c>
      <c r="C12465" s="5" t="s">
        <v>11</v>
      </c>
      <c r="D12465" s="5" t="s">
        <v>12</v>
      </c>
      <c r="E12465" s="5" t="s">
        <v>13</v>
      </c>
    </row>
    <row r="12466" spans="1:5" x14ac:dyDescent="0.25">
      <c r="A12466" s="5">
        <f>12458</f>
      </c>
      <c r="B12466" s="5" t="s">
        <v>12468</v>
      </c>
      <c r="C12466" s="5" t="s">
        <v>11</v>
      </c>
      <c r="D12466" s="5" t="s">
        <v>12</v>
      </c>
      <c r="E12466" s="5" t="s">
        <v>13</v>
      </c>
    </row>
    <row r="12467" spans="1:5" x14ac:dyDescent="0.25">
      <c r="A12467" s="5">
        <f>12459</f>
      </c>
      <c r="B12467" s="5" t="s">
        <v>12469</v>
      </c>
      <c r="C12467" s="5" t="s">
        <v>11</v>
      </c>
      <c r="D12467" s="5" t="s">
        <v>12</v>
      </c>
      <c r="E12467" s="5" t="s">
        <v>13</v>
      </c>
    </row>
    <row r="12468" spans="1:5" x14ac:dyDescent="0.25">
      <c r="A12468" s="5">
        <f>12460</f>
      </c>
      <c r="B12468" s="5" t="s">
        <v>12470</v>
      </c>
      <c r="C12468" s="5" t="s">
        <v>11</v>
      </c>
      <c r="D12468" s="5" t="s">
        <v>12</v>
      </c>
      <c r="E12468" s="5" t="s">
        <v>13</v>
      </c>
    </row>
    <row r="12469" spans="1:5" x14ac:dyDescent="0.25">
      <c r="A12469" s="5">
        <f>12461</f>
      </c>
      <c r="B12469" s="5" t="s">
        <v>12471</v>
      </c>
      <c r="C12469" s="5" t="s">
        <v>11</v>
      </c>
      <c r="D12469" s="5" t="s">
        <v>12</v>
      </c>
      <c r="E12469" s="5" t="s">
        <v>13</v>
      </c>
    </row>
    <row r="12470" spans="1:5" x14ac:dyDescent="0.25">
      <c r="A12470" s="5">
        <f>12462</f>
      </c>
      <c r="B12470" s="5" t="s">
        <v>12472</v>
      </c>
      <c r="C12470" s="5" t="s">
        <v>11</v>
      </c>
      <c r="D12470" s="5" t="s">
        <v>12</v>
      </c>
      <c r="E12470" s="5" t="s">
        <v>13</v>
      </c>
    </row>
    <row r="12471" spans="1:5" x14ac:dyDescent="0.25">
      <c r="A12471" s="5">
        <f>12463</f>
      </c>
      <c r="B12471" s="5" t="s">
        <v>12473</v>
      </c>
      <c r="C12471" s="5" t="s">
        <v>11</v>
      </c>
      <c r="D12471" s="5" t="s">
        <v>12</v>
      </c>
      <c r="E12471" s="5" t="s">
        <v>13</v>
      </c>
    </row>
    <row r="12472" spans="1:5" x14ac:dyDescent="0.25">
      <c r="A12472" s="5">
        <f>12464</f>
      </c>
      <c r="B12472" s="5" t="s">
        <v>12474</v>
      </c>
      <c r="C12472" s="5" t="s">
        <v>11</v>
      </c>
      <c r="D12472" s="5" t="s">
        <v>12</v>
      </c>
      <c r="E12472" s="5" t="s">
        <v>13</v>
      </c>
    </row>
    <row r="12473" spans="1:5" x14ac:dyDescent="0.25">
      <c r="A12473" s="5">
        <f>12465</f>
      </c>
      <c r="B12473" s="5" t="s">
        <v>12475</v>
      </c>
      <c r="C12473" s="5" t="s">
        <v>11</v>
      </c>
      <c r="D12473" s="5" t="s">
        <v>12</v>
      </c>
      <c r="E12473" s="5" t="s">
        <v>13</v>
      </c>
    </row>
    <row r="12474" spans="1:5" x14ac:dyDescent="0.25">
      <c r="A12474" s="5">
        <f>12466</f>
      </c>
      <c r="B12474" s="5" t="s">
        <v>12476</v>
      </c>
      <c r="C12474" s="5" t="s">
        <v>11</v>
      </c>
      <c r="D12474" s="5" t="s">
        <v>12</v>
      </c>
      <c r="E12474" s="5" t="s">
        <v>13</v>
      </c>
    </row>
    <row r="12475" spans="1:5" x14ac:dyDescent="0.25">
      <c r="A12475" s="5">
        <f>12467</f>
      </c>
      <c r="B12475" s="5" t="s">
        <v>12477</v>
      </c>
      <c r="C12475" s="5" t="s">
        <v>11</v>
      </c>
      <c r="D12475" s="5" t="s">
        <v>12</v>
      </c>
      <c r="E12475" s="5" t="s">
        <v>13</v>
      </c>
    </row>
    <row r="12476" spans="1:5" x14ac:dyDescent="0.25">
      <c r="A12476" s="5">
        <f>12468</f>
      </c>
      <c r="B12476" s="5" t="s">
        <v>12478</v>
      </c>
      <c r="C12476" s="5" t="s">
        <v>11</v>
      </c>
      <c r="D12476" s="5" t="s">
        <v>12</v>
      </c>
      <c r="E12476" s="5" t="s">
        <v>13</v>
      </c>
    </row>
    <row r="12477" spans="1:5" x14ac:dyDescent="0.25">
      <c r="A12477" s="5">
        <f>12469</f>
      </c>
      <c r="B12477" s="5" t="s">
        <v>12479</v>
      </c>
      <c r="C12477" s="5" t="s">
        <v>11</v>
      </c>
      <c r="D12477" s="5" t="s">
        <v>12</v>
      </c>
      <c r="E12477" s="5" t="s">
        <v>13</v>
      </c>
    </row>
    <row r="12478" spans="1:5" x14ac:dyDescent="0.25">
      <c r="A12478" s="5">
        <f>12470</f>
      </c>
      <c r="B12478" s="5" t="s">
        <v>12480</v>
      </c>
      <c r="C12478" s="5" t="s">
        <v>11</v>
      </c>
      <c r="D12478" s="5" t="s">
        <v>12</v>
      </c>
      <c r="E12478" s="5" t="s">
        <v>13</v>
      </c>
    </row>
    <row r="12479" spans="1:5" x14ac:dyDescent="0.25">
      <c r="A12479" s="5">
        <f>12471</f>
      </c>
      <c r="B12479" s="5" t="s">
        <v>12481</v>
      </c>
      <c r="C12479" s="5" t="s">
        <v>11</v>
      </c>
      <c r="D12479" s="5" t="s">
        <v>12</v>
      </c>
      <c r="E12479" s="5" t="s">
        <v>13</v>
      </c>
    </row>
    <row r="12480" spans="1:5" x14ac:dyDescent="0.25">
      <c r="A12480" s="5">
        <f>12472</f>
      </c>
      <c r="B12480" s="5" t="s">
        <v>12482</v>
      </c>
      <c r="C12480" s="5" t="s">
        <v>11</v>
      </c>
      <c r="D12480" s="5" t="s">
        <v>12</v>
      </c>
      <c r="E12480" s="5" t="s">
        <v>13</v>
      </c>
    </row>
    <row r="12481" spans="1:5" x14ac:dyDescent="0.25">
      <c r="A12481" s="5">
        <f>12473</f>
      </c>
      <c r="B12481" s="5" t="s">
        <v>12483</v>
      </c>
      <c r="C12481" s="5" t="s">
        <v>11</v>
      </c>
      <c r="D12481" s="5" t="s">
        <v>12</v>
      </c>
      <c r="E12481" s="5" t="s">
        <v>13</v>
      </c>
    </row>
    <row r="12482" spans="1:5" x14ac:dyDescent="0.25">
      <c r="A12482" s="5">
        <f>12474</f>
      </c>
      <c r="B12482" s="5" t="s">
        <v>12484</v>
      </c>
      <c r="C12482" s="5" t="s">
        <v>11</v>
      </c>
      <c r="D12482" s="5" t="s">
        <v>12</v>
      </c>
      <c r="E12482" s="5" t="s">
        <v>13</v>
      </c>
    </row>
    <row r="12483" spans="1:5" x14ac:dyDescent="0.25">
      <c r="A12483" s="5">
        <f>12475</f>
      </c>
      <c r="B12483" s="5" t="s">
        <v>12485</v>
      </c>
      <c r="C12483" s="5" t="s">
        <v>11</v>
      </c>
      <c r="D12483" s="5" t="s">
        <v>12</v>
      </c>
      <c r="E12483" s="5" t="s">
        <v>13</v>
      </c>
    </row>
    <row r="12484" spans="1:5" x14ac:dyDescent="0.25">
      <c r="A12484" s="5">
        <f>12476</f>
      </c>
      <c r="B12484" s="5" t="s">
        <v>12486</v>
      </c>
      <c r="C12484" s="5" t="s">
        <v>11</v>
      </c>
      <c r="D12484" s="5" t="s">
        <v>12</v>
      </c>
      <c r="E12484" s="5" t="s">
        <v>13</v>
      </c>
    </row>
    <row r="12485" spans="1:5" x14ac:dyDescent="0.25">
      <c r="A12485" s="5">
        <f>12477</f>
      </c>
      <c r="B12485" s="5" t="s">
        <v>12487</v>
      </c>
      <c r="C12485" s="5" t="s">
        <v>11</v>
      </c>
      <c r="D12485" s="5" t="s">
        <v>12</v>
      </c>
      <c r="E12485" s="5" t="s">
        <v>13</v>
      </c>
    </row>
    <row r="12486" spans="1:5" x14ac:dyDescent="0.25">
      <c r="A12486" s="5">
        <f>12478</f>
      </c>
      <c r="B12486" s="5" t="s">
        <v>12488</v>
      </c>
      <c r="C12486" s="5" t="s">
        <v>11</v>
      </c>
      <c r="D12486" s="5" t="s">
        <v>12</v>
      </c>
      <c r="E12486" s="5" t="s">
        <v>13</v>
      </c>
    </row>
    <row r="12487" spans="1:5" x14ac:dyDescent="0.25">
      <c r="A12487" s="5">
        <f>12479</f>
      </c>
      <c r="B12487" s="5" t="s">
        <v>12489</v>
      </c>
      <c r="C12487" s="5" t="s">
        <v>11</v>
      </c>
      <c r="D12487" s="5" t="s">
        <v>12</v>
      </c>
      <c r="E12487" s="5" t="s">
        <v>13</v>
      </c>
    </row>
    <row r="12488" spans="1:5" x14ac:dyDescent="0.25">
      <c r="A12488" s="5">
        <f>12480</f>
      </c>
      <c r="B12488" s="5" t="s">
        <v>12490</v>
      </c>
      <c r="C12488" s="5" t="s">
        <v>11</v>
      </c>
      <c r="D12488" s="5" t="s">
        <v>12</v>
      </c>
      <c r="E12488" s="5" t="s">
        <v>13</v>
      </c>
    </row>
    <row r="12489" spans="1:5" x14ac:dyDescent="0.25">
      <c r="A12489" s="5">
        <f>12481</f>
      </c>
      <c r="B12489" s="5" t="s">
        <v>12491</v>
      </c>
      <c r="C12489" s="5" t="s">
        <v>11</v>
      </c>
      <c r="D12489" s="5" t="s">
        <v>12</v>
      </c>
      <c r="E12489" s="5" t="s">
        <v>13</v>
      </c>
    </row>
    <row r="12490" spans="1:5" x14ac:dyDescent="0.25">
      <c r="A12490" s="5">
        <f>12482</f>
      </c>
      <c r="B12490" s="5" t="s">
        <v>12492</v>
      </c>
      <c r="C12490" s="5" t="s">
        <v>11</v>
      </c>
      <c r="D12490" s="5" t="s">
        <v>12</v>
      </c>
      <c r="E12490" s="5" t="s">
        <v>13</v>
      </c>
    </row>
    <row r="12491" spans="1:5" x14ac:dyDescent="0.25">
      <c r="A12491" s="5">
        <f>12483</f>
      </c>
      <c r="B12491" s="5" t="s">
        <v>12493</v>
      </c>
      <c r="C12491" s="5" t="s">
        <v>11</v>
      </c>
      <c r="D12491" s="5" t="s">
        <v>12</v>
      </c>
      <c r="E12491" s="5" t="s">
        <v>13</v>
      </c>
    </row>
    <row r="12492" spans="1:5" x14ac:dyDescent="0.25">
      <c r="A12492" s="5">
        <f>12484</f>
      </c>
      <c r="B12492" s="5" t="s">
        <v>12494</v>
      </c>
      <c r="C12492" s="5" t="s">
        <v>11</v>
      </c>
      <c r="D12492" s="5" t="s">
        <v>12</v>
      </c>
      <c r="E12492" s="5" t="s">
        <v>13</v>
      </c>
    </row>
    <row r="12493" spans="1:5" x14ac:dyDescent="0.25">
      <c r="A12493" s="5">
        <f>12485</f>
      </c>
      <c r="B12493" s="5" t="s">
        <v>12495</v>
      </c>
      <c r="C12493" s="5" t="s">
        <v>11</v>
      </c>
      <c r="D12493" s="5" t="s">
        <v>12</v>
      </c>
      <c r="E12493" s="5" t="s">
        <v>13</v>
      </c>
    </row>
    <row r="12494" spans="1:5" x14ac:dyDescent="0.25">
      <c r="A12494" s="5">
        <f>12486</f>
      </c>
      <c r="B12494" s="5" t="s">
        <v>12496</v>
      </c>
      <c r="C12494" s="5" t="s">
        <v>11</v>
      </c>
      <c r="D12494" s="5" t="s">
        <v>12</v>
      </c>
      <c r="E12494" s="5" t="s">
        <v>13</v>
      </c>
    </row>
    <row r="12495" spans="1:5" x14ac:dyDescent="0.25">
      <c r="A12495" s="5">
        <f>12487</f>
      </c>
      <c r="B12495" s="5" t="s">
        <v>12497</v>
      </c>
      <c r="C12495" s="5" t="s">
        <v>11</v>
      </c>
      <c r="D12495" s="5" t="s">
        <v>12</v>
      </c>
      <c r="E12495" s="5" t="s">
        <v>13</v>
      </c>
    </row>
    <row r="12496" spans="1:5" x14ac:dyDescent="0.25">
      <c r="A12496" s="5">
        <f>12488</f>
      </c>
      <c r="B12496" s="5" t="s">
        <v>12498</v>
      </c>
      <c r="C12496" s="5" t="s">
        <v>11</v>
      </c>
      <c r="D12496" s="5" t="s">
        <v>12</v>
      </c>
      <c r="E12496" s="5" t="s">
        <v>13</v>
      </c>
    </row>
    <row r="12497" spans="1:5" x14ac:dyDescent="0.25">
      <c r="A12497" s="5">
        <f>12489</f>
      </c>
      <c r="B12497" s="5" t="s">
        <v>12499</v>
      </c>
      <c r="C12497" s="5" t="s">
        <v>11</v>
      </c>
      <c r="D12497" s="5" t="s">
        <v>12</v>
      </c>
      <c r="E12497" s="5" t="s">
        <v>13</v>
      </c>
    </row>
    <row r="12498" spans="1:5" x14ac:dyDescent="0.25">
      <c r="A12498" s="5">
        <f>12490</f>
      </c>
      <c r="B12498" s="5" t="s">
        <v>12500</v>
      </c>
      <c r="C12498" s="5" t="s">
        <v>11</v>
      </c>
      <c r="D12498" s="5" t="s">
        <v>12</v>
      </c>
      <c r="E12498" s="5" t="s">
        <v>13</v>
      </c>
    </row>
    <row r="12499" spans="1:5" x14ac:dyDescent="0.25">
      <c r="A12499" s="5">
        <f>12491</f>
      </c>
      <c r="B12499" s="5" t="s">
        <v>12501</v>
      </c>
      <c r="C12499" s="5" t="s">
        <v>11</v>
      </c>
      <c r="D12499" s="5" t="s">
        <v>12</v>
      </c>
      <c r="E12499" s="5" t="s">
        <v>13</v>
      </c>
    </row>
    <row r="12500" spans="1:5" x14ac:dyDescent="0.25">
      <c r="A12500" s="5">
        <f>12492</f>
      </c>
      <c r="B12500" s="5" t="s">
        <v>12502</v>
      </c>
      <c r="C12500" s="5" t="s">
        <v>11</v>
      </c>
      <c r="D12500" s="5" t="s">
        <v>12</v>
      </c>
      <c r="E12500" s="5" t="s">
        <v>13</v>
      </c>
    </row>
    <row r="12501" spans="1:5" x14ac:dyDescent="0.25">
      <c r="A12501" s="5">
        <f>12493</f>
      </c>
      <c r="B12501" s="5" t="s">
        <v>12503</v>
      </c>
      <c r="C12501" s="5" t="s">
        <v>11</v>
      </c>
      <c r="D12501" s="5" t="s">
        <v>12</v>
      </c>
      <c r="E12501" s="5" t="s">
        <v>13</v>
      </c>
    </row>
    <row r="12502" spans="1:5" x14ac:dyDescent="0.25">
      <c r="A12502" s="5">
        <f>12494</f>
      </c>
      <c r="B12502" s="5" t="s">
        <v>12504</v>
      </c>
      <c r="C12502" s="5" t="s">
        <v>11</v>
      </c>
      <c r="D12502" s="5" t="s">
        <v>12</v>
      </c>
      <c r="E12502" s="5" t="s">
        <v>13</v>
      </c>
    </row>
    <row r="12503" spans="1:5" x14ac:dyDescent="0.25">
      <c r="A12503" s="5">
        <f>12495</f>
      </c>
      <c r="B12503" s="5" t="s">
        <v>12505</v>
      </c>
      <c r="C12503" s="5" t="s">
        <v>11</v>
      </c>
      <c r="D12503" s="5" t="s">
        <v>12</v>
      </c>
      <c r="E12503" s="5" t="s">
        <v>13</v>
      </c>
    </row>
    <row r="12504" spans="1:5" x14ac:dyDescent="0.25">
      <c r="A12504" s="5">
        <f>12496</f>
      </c>
      <c r="B12504" s="5" t="s">
        <v>12506</v>
      </c>
      <c r="C12504" s="5" t="s">
        <v>11</v>
      </c>
      <c r="D12504" s="5" t="s">
        <v>12</v>
      </c>
      <c r="E12504" s="5" t="s">
        <v>13</v>
      </c>
    </row>
    <row r="12505" spans="1:5" x14ac:dyDescent="0.25">
      <c r="A12505" s="5">
        <f>12497</f>
      </c>
      <c r="B12505" s="5" t="s">
        <v>12507</v>
      </c>
      <c r="C12505" s="5" t="s">
        <v>11</v>
      </c>
      <c r="D12505" s="5" t="s">
        <v>12</v>
      </c>
      <c r="E12505" s="5" t="s">
        <v>13</v>
      </c>
    </row>
    <row r="12506" spans="1:5" x14ac:dyDescent="0.25">
      <c r="A12506" s="5">
        <f>12498</f>
      </c>
      <c r="B12506" s="5" t="s">
        <v>12508</v>
      </c>
      <c r="C12506" s="5" t="s">
        <v>11</v>
      </c>
      <c r="D12506" s="5" t="s">
        <v>12</v>
      </c>
      <c r="E12506" s="5" t="s">
        <v>13</v>
      </c>
    </row>
    <row r="12507" spans="1:5" x14ac:dyDescent="0.25">
      <c r="A12507" s="5">
        <f>12499</f>
      </c>
      <c r="B12507" s="5" t="s">
        <v>12509</v>
      </c>
      <c r="C12507" s="5" t="s">
        <v>11</v>
      </c>
      <c r="D12507" s="5" t="s">
        <v>12</v>
      </c>
      <c r="E12507" s="5" t="s">
        <v>13</v>
      </c>
    </row>
    <row r="12508" spans="1:5" x14ac:dyDescent="0.25">
      <c r="A12508" s="5">
        <f>12500</f>
      </c>
      <c r="B12508" s="5" t="s">
        <v>12510</v>
      </c>
      <c r="C12508" s="5" t="s">
        <v>11</v>
      </c>
      <c r="D12508" s="5" t="s">
        <v>12</v>
      </c>
      <c r="E12508" s="5" t="s">
        <v>13</v>
      </c>
    </row>
    <row r="12509" spans="1:5" x14ac:dyDescent="0.25">
      <c r="A12509" s="5">
        <f>12501</f>
      </c>
      <c r="B12509" s="5" t="s">
        <v>12511</v>
      </c>
      <c r="C12509" s="5" t="s">
        <v>11</v>
      </c>
      <c r="D12509" s="5" t="s">
        <v>12</v>
      </c>
      <c r="E12509" s="5" t="s">
        <v>13</v>
      </c>
    </row>
    <row r="12510" spans="1:5" x14ac:dyDescent="0.25">
      <c r="A12510" s="5">
        <f>12502</f>
      </c>
      <c r="B12510" s="5" t="s">
        <v>12512</v>
      </c>
      <c r="C12510" s="5" t="s">
        <v>11</v>
      </c>
      <c r="D12510" s="5" t="s">
        <v>12</v>
      </c>
      <c r="E12510" s="5" t="s">
        <v>13</v>
      </c>
    </row>
    <row r="12511" spans="1:5" x14ac:dyDescent="0.25">
      <c r="A12511" s="5">
        <f>12503</f>
      </c>
      <c r="B12511" s="5" t="s">
        <v>12513</v>
      </c>
      <c r="C12511" s="5" t="s">
        <v>11</v>
      </c>
      <c r="D12511" s="5" t="s">
        <v>12</v>
      </c>
      <c r="E12511" s="5" t="s">
        <v>13</v>
      </c>
    </row>
    <row r="12512" spans="1:5" x14ac:dyDescent="0.25">
      <c r="A12512" s="5">
        <f>12504</f>
      </c>
      <c r="B12512" s="5" t="s">
        <v>12514</v>
      </c>
      <c r="C12512" s="5" t="s">
        <v>11</v>
      </c>
      <c r="D12512" s="5" t="s">
        <v>12</v>
      </c>
      <c r="E12512" s="5" t="s">
        <v>13</v>
      </c>
    </row>
    <row r="12513" spans="1:5" x14ac:dyDescent="0.25">
      <c r="A12513" s="5">
        <f>12505</f>
      </c>
      <c r="B12513" s="5" t="s">
        <v>12515</v>
      </c>
      <c r="C12513" s="5" t="s">
        <v>11</v>
      </c>
      <c r="D12513" s="5" t="s">
        <v>12</v>
      </c>
      <c r="E12513" s="5" t="s">
        <v>13</v>
      </c>
    </row>
    <row r="12514" spans="1:5" x14ac:dyDescent="0.25">
      <c r="A12514" s="5">
        <f>12506</f>
      </c>
      <c r="B12514" s="5" t="s">
        <v>12516</v>
      </c>
      <c r="C12514" s="5" t="s">
        <v>11</v>
      </c>
      <c r="D12514" s="5" t="s">
        <v>12</v>
      </c>
      <c r="E12514" s="5" t="s">
        <v>13</v>
      </c>
    </row>
    <row r="12515" spans="1:5" x14ac:dyDescent="0.25">
      <c r="A12515" s="5">
        <f>12507</f>
      </c>
      <c r="B12515" s="5" t="s">
        <v>12517</v>
      </c>
      <c r="C12515" s="5" t="s">
        <v>11</v>
      </c>
      <c r="D12515" s="5" t="s">
        <v>12</v>
      </c>
      <c r="E12515" s="5" t="s">
        <v>13</v>
      </c>
    </row>
    <row r="12516" spans="1:5" x14ac:dyDescent="0.25">
      <c r="A12516" s="5">
        <f>12508</f>
      </c>
      <c r="B12516" s="5" t="s">
        <v>12518</v>
      </c>
      <c r="C12516" s="5" t="s">
        <v>11</v>
      </c>
      <c r="D12516" s="5" t="s">
        <v>12</v>
      </c>
      <c r="E12516" s="5" t="s">
        <v>13</v>
      </c>
    </row>
    <row r="12517" spans="1:5" x14ac:dyDescent="0.25">
      <c r="A12517" s="5">
        <f>12509</f>
      </c>
      <c r="B12517" s="5" t="s">
        <v>12519</v>
      </c>
      <c r="C12517" s="5" t="s">
        <v>11</v>
      </c>
      <c r="D12517" s="5" t="s">
        <v>12</v>
      </c>
      <c r="E12517" s="5" t="s">
        <v>13</v>
      </c>
    </row>
    <row r="12518" spans="1:5" x14ac:dyDescent="0.25">
      <c r="A12518" s="5">
        <f>12510</f>
      </c>
      <c r="B12518" s="5" t="s">
        <v>12520</v>
      </c>
      <c r="C12518" s="5" t="s">
        <v>11</v>
      </c>
      <c r="D12518" s="5" t="s">
        <v>12</v>
      </c>
      <c r="E12518" s="5" t="s">
        <v>13</v>
      </c>
    </row>
    <row r="12519" spans="1:5" x14ac:dyDescent="0.25">
      <c r="A12519" s="5">
        <f>12511</f>
      </c>
      <c r="B12519" s="5" t="s">
        <v>12521</v>
      </c>
      <c r="C12519" s="5" t="s">
        <v>11</v>
      </c>
      <c r="D12519" s="5" t="s">
        <v>12</v>
      </c>
      <c r="E12519" s="5" t="s">
        <v>13</v>
      </c>
    </row>
    <row r="12520" spans="1:5" x14ac:dyDescent="0.25">
      <c r="A12520" s="5">
        <f>12512</f>
      </c>
      <c r="B12520" s="5" t="s">
        <v>12522</v>
      </c>
      <c r="C12520" s="5" t="s">
        <v>11</v>
      </c>
      <c r="D12520" s="5" t="s">
        <v>12</v>
      </c>
      <c r="E12520" s="5" t="s">
        <v>13</v>
      </c>
    </row>
    <row r="12521" spans="1:5" x14ac:dyDescent="0.25">
      <c r="A12521" s="5">
        <f>12513</f>
      </c>
      <c r="B12521" s="5" t="s">
        <v>12523</v>
      </c>
      <c r="C12521" s="5" t="s">
        <v>11</v>
      </c>
      <c r="D12521" s="5" t="s">
        <v>12</v>
      </c>
      <c r="E12521" s="5" t="s">
        <v>13</v>
      </c>
    </row>
    <row r="12522" spans="1:5" x14ac:dyDescent="0.25">
      <c r="A12522" s="5">
        <f>12514</f>
      </c>
      <c r="B12522" s="5" t="s">
        <v>12524</v>
      </c>
      <c r="C12522" s="5" t="s">
        <v>11</v>
      </c>
      <c r="D12522" s="5" t="s">
        <v>12</v>
      </c>
      <c r="E12522" s="5" t="s">
        <v>13</v>
      </c>
    </row>
    <row r="12523" spans="1:5" x14ac:dyDescent="0.25">
      <c r="A12523" s="5">
        <f>12515</f>
      </c>
      <c r="B12523" s="5" t="s">
        <v>12525</v>
      </c>
      <c r="C12523" s="5" t="s">
        <v>11</v>
      </c>
      <c r="D12523" s="5" t="s">
        <v>12</v>
      </c>
      <c r="E12523" s="5" t="s">
        <v>13</v>
      </c>
    </row>
    <row r="12524" spans="1:5" x14ac:dyDescent="0.25">
      <c r="A12524" s="5">
        <f>12516</f>
      </c>
      <c r="B12524" s="5" t="s">
        <v>12526</v>
      </c>
      <c r="C12524" s="5" t="s">
        <v>11</v>
      </c>
      <c r="D12524" s="5" t="s">
        <v>12</v>
      </c>
      <c r="E12524" s="5" t="s">
        <v>13</v>
      </c>
    </row>
    <row r="12525" spans="1:5" x14ac:dyDescent="0.25">
      <c r="A12525" s="5">
        <f>12517</f>
      </c>
      <c r="B12525" s="5" t="s">
        <v>12527</v>
      </c>
      <c r="C12525" s="5" t="s">
        <v>11</v>
      </c>
      <c r="D12525" s="5" t="s">
        <v>12</v>
      </c>
      <c r="E12525" s="5" t="s">
        <v>13</v>
      </c>
    </row>
    <row r="12526" spans="1:5" x14ac:dyDescent="0.25">
      <c r="A12526" s="5">
        <f>12518</f>
      </c>
      <c r="B12526" s="5" t="s">
        <v>12528</v>
      </c>
      <c r="C12526" s="5" t="s">
        <v>11</v>
      </c>
      <c r="D12526" s="5" t="s">
        <v>12</v>
      </c>
      <c r="E12526" s="5" t="s">
        <v>13</v>
      </c>
    </row>
    <row r="12527" spans="1:5" x14ac:dyDescent="0.25">
      <c r="A12527" s="5">
        <f>12519</f>
      </c>
      <c r="B12527" s="5" t="s">
        <v>12529</v>
      </c>
      <c r="C12527" s="5" t="s">
        <v>11</v>
      </c>
      <c r="D12527" s="5" t="s">
        <v>12</v>
      </c>
      <c r="E12527" s="5" t="s">
        <v>13</v>
      </c>
    </row>
    <row r="12528" spans="1:5" x14ac:dyDescent="0.25">
      <c r="A12528" s="5">
        <f>12520</f>
      </c>
      <c r="B12528" s="5" t="s">
        <v>12530</v>
      </c>
      <c r="C12528" s="5" t="s">
        <v>11</v>
      </c>
      <c r="D12528" s="5" t="s">
        <v>12</v>
      </c>
      <c r="E12528" s="5" t="s">
        <v>13</v>
      </c>
    </row>
    <row r="12529" spans="1:5" x14ac:dyDescent="0.25">
      <c r="A12529" s="5">
        <f>12521</f>
      </c>
      <c r="B12529" s="5" t="s">
        <v>12531</v>
      </c>
      <c r="C12529" s="5" t="s">
        <v>11</v>
      </c>
      <c r="D12529" s="5" t="s">
        <v>12</v>
      </c>
      <c r="E12529" s="5" t="s">
        <v>13</v>
      </c>
    </row>
    <row r="12530" spans="1:5" x14ac:dyDescent="0.25">
      <c r="A12530" s="5">
        <f>12522</f>
      </c>
      <c r="B12530" s="5" t="s">
        <v>12532</v>
      </c>
      <c r="C12530" s="5" t="s">
        <v>11</v>
      </c>
      <c r="D12530" s="5" t="s">
        <v>12</v>
      </c>
      <c r="E12530" s="5" t="s">
        <v>13</v>
      </c>
    </row>
    <row r="12531" spans="1:5" x14ac:dyDescent="0.25">
      <c r="A12531" s="5">
        <f>12523</f>
      </c>
      <c r="B12531" s="5" t="s">
        <v>12533</v>
      </c>
      <c r="C12531" s="5" t="s">
        <v>11</v>
      </c>
      <c r="D12531" s="5" t="s">
        <v>12</v>
      </c>
      <c r="E12531" s="5" t="s">
        <v>13</v>
      </c>
    </row>
    <row r="12532" spans="1:5" x14ac:dyDescent="0.25">
      <c r="A12532" s="5">
        <f>12524</f>
      </c>
      <c r="B12532" s="5" t="s">
        <v>12534</v>
      </c>
      <c r="C12532" s="5" t="s">
        <v>11</v>
      </c>
      <c r="D12532" s="5" t="s">
        <v>12</v>
      </c>
      <c r="E12532" s="5" t="s">
        <v>13</v>
      </c>
    </row>
    <row r="12533" spans="1:5" x14ac:dyDescent="0.25">
      <c r="A12533" s="5">
        <f>12525</f>
      </c>
      <c r="B12533" s="5" t="s">
        <v>12535</v>
      </c>
      <c r="C12533" s="5" t="s">
        <v>11</v>
      </c>
      <c r="D12533" s="5" t="s">
        <v>12</v>
      </c>
      <c r="E12533" s="5" t="s">
        <v>13</v>
      </c>
    </row>
    <row r="12534" spans="1:5" x14ac:dyDescent="0.25">
      <c r="A12534" s="5">
        <f>12526</f>
      </c>
      <c r="B12534" s="5" t="s">
        <v>12536</v>
      </c>
      <c r="C12534" s="5" t="s">
        <v>11</v>
      </c>
      <c r="D12534" s="5" t="s">
        <v>12</v>
      </c>
      <c r="E12534" s="5" t="s">
        <v>13</v>
      </c>
    </row>
    <row r="12535" spans="1:5" x14ac:dyDescent="0.25">
      <c r="A12535" s="5">
        <f>12527</f>
      </c>
      <c r="B12535" s="5" t="s">
        <v>12537</v>
      </c>
      <c r="C12535" s="5" t="s">
        <v>11</v>
      </c>
      <c r="D12535" s="5" t="s">
        <v>12</v>
      </c>
      <c r="E12535" s="5" t="s">
        <v>13</v>
      </c>
    </row>
    <row r="12536" spans="1:5" x14ac:dyDescent="0.25">
      <c r="A12536" s="5">
        <f>12528</f>
      </c>
      <c r="B12536" s="5" t="s">
        <v>12538</v>
      </c>
      <c r="C12536" s="5" t="s">
        <v>11</v>
      </c>
      <c r="D12536" s="5" t="s">
        <v>12</v>
      </c>
      <c r="E12536" s="5" t="s">
        <v>13</v>
      </c>
    </row>
    <row r="12537" spans="1:5" x14ac:dyDescent="0.25">
      <c r="A12537" s="5">
        <f>12529</f>
      </c>
      <c r="B12537" s="5" t="s">
        <v>12539</v>
      </c>
      <c r="C12537" s="5" t="s">
        <v>11</v>
      </c>
      <c r="D12537" s="5" t="s">
        <v>12</v>
      </c>
      <c r="E12537" s="5" t="s">
        <v>13</v>
      </c>
    </row>
    <row r="12538" spans="1:5" x14ac:dyDescent="0.25">
      <c r="A12538" s="5">
        <f>12530</f>
      </c>
      <c r="B12538" s="5" t="s">
        <v>12540</v>
      </c>
      <c r="C12538" s="5" t="s">
        <v>11</v>
      </c>
      <c r="D12538" s="5" t="s">
        <v>12</v>
      </c>
      <c r="E12538" s="5" t="s">
        <v>13</v>
      </c>
    </row>
    <row r="12539" spans="1:5" x14ac:dyDescent="0.25">
      <c r="A12539" s="5">
        <f>12531</f>
      </c>
      <c r="B12539" s="5" t="s">
        <v>12541</v>
      </c>
      <c r="C12539" s="5" t="s">
        <v>11</v>
      </c>
      <c r="D12539" s="5" t="s">
        <v>12</v>
      </c>
      <c r="E12539" s="5" t="s">
        <v>13</v>
      </c>
    </row>
    <row r="12540" spans="1:5" x14ac:dyDescent="0.25">
      <c r="A12540" s="5">
        <f>12532</f>
      </c>
      <c r="B12540" s="5" t="s">
        <v>12542</v>
      </c>
      <c r="C12540" s="5" t="s">
        <v>11</v>
      </c>
      <c r="D12540" s="5" t="s">
        <v>12</v>
      </c>
      <c r="E12540" s="5" t="s">
        <v>13</v>
      </c>
    </row>
    <row r="12541" spans="1:5" x14ac:dyDescent="0.25">
      <c r="A12541" s="5">
        <f>12533</f>
      </c>
      <c r="B12541" s="5" t="s">
        <v>12543</v>
      </c>
      <c r="C12541" s="5" t="s">
        <v>11</v>
      </c>
      <c r="D12541" s="5" t="s">
        <v>12</v>
      </c>
      <c r="E12541" s="5" t="s">
        <v>13</v>
      </c>
    </row>
    <row r="12542" spans="1:5" x14ac:dyDescent="0.25">
      <c r="A12542" s="5">
        <f>12534</f>
      </c>
      <c r="B12542" s="5" t="s">
        <v>12544</v>
      </c>
      <c r="C12542" s="5" t="s">
        <v>11</v>
      </c>
      <c r="D12542" s="5" t="s">
        <v>12</v>
      </c>
      <c r="E12542" s="5" t="s">
        <v>13</v>
      </c>
    </row>
    <row r="12543" spans="1:5" x14ac:dyDescent="0.25">
      <c r="A12543" s="5">
        <f>12535</f>
      </c>
      <c r="B12543" s="5" t="s">
        <v>12545</v>
      </c>
      <c r="C12543" s="5" t="s">
        <v>11</v>
      </c>
      <c r="D12543" s="5" t="s">
        <v>12</v>
      </c>
      <c r="E12543" s="5" t="s">
        <v>13</v>
      </c>
    </row>
    <row r="12544" spans="1:5" x14ac:dyDescent="0.25">
      <c r="A12544" s="5">
        <f>12536</f>
      </c>
      <c r="B12544" s="5" t="s">
        <v>12546</v>
      </c>
      <c r="C12544" s="5" t="s">
        <v>11</v>
      </c>
      <c r="D12544" s="5" t="s">
        <v>12</v>
      </c>
      <c r="E12544" s="5" t="s">
        <v>13</v>
      </c>
    </row>
    <row r="12545" spans="1:5" x14ac:dyDescent="0.25">
      <c r="A12545" s="5">
        <f>12537</f>
      </c>
      <c r="B12545" s="5" t="s">
        <v>12547</v>
      </c>
      <c r="C12545" s="5" t="s">
        <v>11</v>
      </c>
      <c r="D12545" s="5" t="s">
        <v>12</v>
      </c>
      <c r="E12545" s="5" t="s">
        <v>13</v>
      </c>
    </row>
    <row r="12546" spans="1:5" x14ac:dyDescent="0.25">
      <c r="A12546" s="5">
        <f>12538</f>
      </c>
      <c r="B12546" s="5" t="s">
        <v>12548</v>
      </c>
      <c r="C12546" s="5" t="s">
        <v>11</v>
      </c>
      <c r="D12546" s="5" t="s">
        <v>12</v>
      </c>
      <c r="E12546" s="5" t="s">
        <v>13</v>
      </c>
    </row>
    <row r="12547" spans="1:5" x14ac:dyDescent="0.25">
      <c r="A12547" s="5">
        <f>12539</f>
      </c>
      <c r="B12547" s="5" t="s">
        <v>12549</v>
      </c>
      <c r="C12547" s="5" t="s">
        <v>11</v>
      </c>
      <c r="D12547" s="5" t="s">
        <v>12</v>
      </c>
      <c r="E12547" s="5" t="s">
        <v>13</v>
      </c>
    </row>
    <row r="12548" spans="1:5" x14ac:dyDescent="0.25">
      <c r="A12548" s="5">
        <f>12540</f>
      </c>
      <c r="B12548" s="5" t="s">
        <v>12550</v>
      </c>
      <c r="C12548" s="5" t="s">
        <v>11</v>
      </c>
      <c r="D12548" s="5" t="s">
        <v>12</v>
      </c>
      <c r="E12548" s="5" t="s">
        <v>13</v>
      </c>
    </row>
    <row r="12549" spans="1:5" x14ac:dyDescent="0.25">
      <c r="A12549" s="5">
        <f>12541</f>
      </c>
      <c r="B12549" s="5" t="s">
        <v>12551</v>
      </c>
      <c r="C12549" s="5" t="s">
        <v>11</v>
      </c>
      <c r="D12549" s="5" t="s">
        <v>12</v>
      </c>
      <c r="E12549" s="5" t="s">
        <v>13</v>
      </c>
    </row>
    <row r="12550" spans="1:5" x14ac:dyDescent="0.25">
      <c r="A12550" s="5">
        <f>12542</f>
      </c>
      <c r="B12550" s="5" t="s">
        <v>12552</v>
      </c>
      <c r="C12550" s="5" t="s">
        <v>11</v>
      </c>
      <c r="D12550" s="5" t="s">
        <v>12</v>
      </c>
      <c r="E12550" s="5" t="s">
        <v>13</v>
      </c>
    </row>
    <row r="12551" spans="1:5" x14ac:dyDescent="0.25">
      <c r="A12551" s="5">
        <f>12543</f>
      </c>
      <c r="B12551" s="5" t="s">
        <v>12553</v>
      </c>
      <c r="C12551" s="5" t="s">
        <v>11</v>
      </c>
      <c r="D12551" s="5" t="s">
        <v>12</v>
      </c>
      <c r="E12551" s="5" t="s">
        <v>13</v>
      </c>
    </row>
    <row r="12552" spans="1:5" x14ac:dyDescent="0.25">
      <c r="A12552" s="5">
        <f>12544</f>
      </c>
      <c r="B12552" s="5" t="s">
        <v>12554</v>
      </c>
      <c r="C12552" s="5" t="s">
        <v>11</v>
      </c>
      <c r="D12552" s="5" t="s">
        <v>12</v>
      </c>
      <c r="E12552" s="5" t="s">
        <v>13</v>
      </c>
    </row>
    <row r="12553" spans="1:5" x14ac:dyDescent="0.25">
      <c r="A12553" s="5">
        <f>12545</f>
      </c>
      <c r="B12553" s="5" t="s">
        <v>12555</v>
      </c>
      <c r="C12553" s="5" t="s">
        <v>11</v>
      </c>
      <c r="D12553" s="5" t="s">
        <v>12</v>
      </c>
      <c r="E12553" s="5" t="s">
        <v>13</v>
      </c>
    </row>
    <row r="12554" spans="1:5" x14ac:dyDescent="0.25">
      <c r="A12554" s="5">
        <f>12546</f>
      </c>
      <c r="B12554" s="5" t="s">
        <v>12556</v>
      </c>
      <c r="C12554" s="5" t="s">
        <v>11</v>
      </c>
      <c r="D12554" s="5" t="s">
        <v>12</v>
      </c>
      <c r="E12554" s="5" t="s">
        <v>13</v>
      </c>
    </row>
    <row r="12555" spans="1:5" x14ac:dyDescent="0.25">
      <c r="A12555" s="5">
        <f>12547</f>
      </c>
      <c r="B12555" s="5" t="s">
        <v>12557</v>
      </c>
      <c r="C12555" s="5" t="s">
        <v>11</v>
      </c>
      <c r="D12555" s="5" t="s">
        <v>12</v>
      </c>
      <c r="E12555" s="5" t="s">
        <v>13</v>
      </c>
    </row>
    <row r="12556" spans="1:5" x14ac:dyDescent="0.25">
      <c r="A12556" s="5">
        <f>12548</f>
      </c>
      <c r="B12556" s="5" t="s">
        <v>12558</v>
      </c>
      <c r="C12556" s="5" t="s">
        <v>11</v>
      </c>
      <c r="D12556" s="5" t="s">
        <v>12</v>
      </c>
      <c r="E12556" s="5" t="s">
        <v>13</v>
      </c>
    </row>
    <row r="12557" spans="1:5" x14ac:dyDescent="0.25">
      <c r="A12557" s="5">
        <f>12549</f>
      </c>
      <c r="B12557" s="5" t="s">
        <v>12559</v>
      </c>
      <c r="C12557" s="5" t="s">
        <v>11</v>
      </c>
      <c r="D12557" s="5" t="s">
        <v>12</v>
      </c>
      <c r="E12557" s="5" t="s">
        <v>13</v>
      </c>
    </row>
    <row r="12558" spans="1:5" x14ac:dyDescent="0.25">
      <c r="A12558" s="5">
        <f>12550</f>
      </c>
      <c r="B12558" s="5" t="s">
        <v>12560</v>
      </c>
      <c r="C12558" s="5" t="s">
        <v>11</v>
      </c>
      <c r="D12558" s="5" t="s">
        <v>12</v>
      </c>
      <c r="E12558" s="5" t="s">
        <v>13</v>
      </c>
    </row>
    <row r="12559" spans="1:5" x14ac:dyDescent="0.25">
      <c r="A12559" s="5">
        <f>12551</f>
      </c>
      <c r="B12559" s="5" t="s">
        <v>12561</v>
      </c>
      <c r="C12559" s="5" t="s">
        <v>11</v>
      </c>
      <c r="D12559" s="5" t="s">
        <v>12</v>
      </c>
      <c r="E12559" s="5" t="s">
        <v>13</v>
      </c>
    </row>
    <row r="12560" spans="1:5" x14ac:dyDescent="0.25">
      <c r="A12560" s="5">
        <f>12552</f>
      </c>
      <c r="B12560" s="5" t="s">
        <v>12562</v>
      </c>
      <c r="C12560" s="5" t="s">
        <v>11</v>
      </c>
      <c r="D12560" s="5" t="s">
        <v>12</v>
      </c>
      <c r="E12560" s="5" t="s">
        <v>13</v>
      </c>
    </row>
    <row r="12561" spans="1:5" x14ac:dyDescent="0.25">
      <c r="A12561" s="5">
        <f>12553</f>
      </c>
      <c r="B12561" s="5" t="s">
        <v>12563</v>
      </c>
      <c r="C12561" s="5" t="s">
        <v>11</v>
      </c>
      <c r="D12561" s="5" t="s">
        <v>12</v>
      </c>
      <c r="E12561" s="5" t="s">
        <v>13</v>
      </c>
    </row>
    <row r="12562" spans="1:5" x14ac:dyDescent="0.25">
      <c r="A12562" s="5">
        <f>12554</f>
      </c>
      <c r="B12562" s="5" t="s">
        <v>12564</v>
      </c>
      <c r="C12562" s="5" t="s">
        <v>11</v>
      </c>
      <c r="D12562" s="5" t="s">
        <v>12</v>
      </c>
      <c r="E12562" s="5" t="s">
        <v>13</v>
      </c>
    </row>
    <row r="12563" spans="1:5" x14ac:dyDescent="0.25">
      <c r="A12563" s="5">
        <f>12555</f>
      </c>
      <c r="B12563" s="5" t="s">
        <v>12565</v>
      </c>
      <c r="C12563" s="5" t="s">
        <v>11</v>
      </c>
      <c r="D12563" s="5" t="s">
        <v>12</v>
      </c>
      <c r="E12563" s="5" t="s">
        <v>13</v>
      </c>
    </row>
    <row r="12564" spans="1:5" x14ac:dyDescent="0.25">
      <c r="A12564" s="5">
        <f>12556</f>
      </c>
      <c r="B12564" s="5" t="s">
        <v>12566</v>
      </c>
      <c r="C12564" s="5" t="s">
        <v>11</v>
      </c>
      <c r="D12564" s="5" t="s">
        <v>12</v>
      </c>
      <c r="E12564" s="5" t="s">
        <v>13</v>
      </c>
    </row>
    <row r="12565" spans="1:5" x14ac:dyDescent="0.25">
      <c r="A12565" s="5">
        <f>12557</f>
      </c>
      <c r="B12565" s="5" t="s">
        <v>12567</v>
      </c>
      <c r="C12565" s="5" t="s">
        <v>11</v>
      </c>
      <c r="D12565" s="5" t="s">
        <v>12</v>
      </c>
      <c r="E12565" s="5" t="s">
        <v>13</v>
      </c>
    </row>
    <row r="12566" spans="1:5" x14ac:dyDescent="0.25">
      <c r="A12566" s="5">
        <f>12558</f>
      </c>
      <c r="B12566" s="5" t="s">
        <v>12568</v>
      </c>
      <c r="C12566" s="5" t="s">
        <v>11</v>
      </c>
      <c r="D12566" s="5" t="s">
        <v>12</v>
      </c>
      <c r="E12566" s="5" t="s">
        <v>13</v>
      </c>
    </row>
    <row r="12567" spans="1:5" x14ac:dyDescent="0.25">
      <c r="A12567" s="5">
        <f>12559</f>
      </c>
      <c r="B12567" s="5" t="s">
        <v>12569</v>
      </c>
      <c r="C12567" s="5" t="s">
        <v>11</v>
      </c>
      <c r="D12567" s="5" t="s">
        <v>12</v>
      </c>
      <c r="E12567" s="5" t="s">
        <v>13</v>
      </c>
    </row>
    <row r="12568" spans="1:5" x14ac:dyDescent="0.25">
      <c r="A12568" s="5">
        <f>12560</f>
      </c>
      <c r="B12568" s="5" t="s">
        <v>12570</v>
      </c>
      <c r="C12568" s="5" t="s">
        <v>11</v>
      </c>
      <c r="D12568" s="5" t="s">
        <v>12</v>
      </c>
      <c r="E12568" s="5" t="s">
        <v>13</v>
      </c>
    </row>
    <row r="12569" spans="1:5" x14ac:dyDescent="0.25">
      <c r="A12569" s="5">
        <f>12561</f>
      </c>
      <c r="B12569" s="5" t="s">
        <v>12571</v>
      </c>
      <c r="C12569" s="5" t="s">
        <v>11</v>
      </c>
      <c r="D12569" s="5" t="s">
        <v>12</v>
      </c>
      <c r="E12569" s="5" t="s">
        <v>13</v>
      </c>
    </row>
    <row r="12570" spans="1:5" x14ac:dyDescent="0.25">
      <c r="A12570" s="5">
        <f>12562</f>
      </c>
      <c r="B12570" s="5" t="s">
        <v>12572</v>
      </c>
      <c r="C12570" s="5" t="s">
        <v>11</v>
      </c>
      <c r="D12570" s="5" t="s">
        <v>12</v>
      </c>
      <c r="E12570" s="5" t="s">
        <v>13</v>
      </c>
    </row>
    <row r="12571" spans="1:5" x14ac:dyDescent="0.25">
      <c r="A12571" s="5">
        <f>12563</f>
      </c>
      <c r="B12571" s="5" t="s">
        <v>12573</v>
      </c>
      <c r="C12571" s="5" t="s">
        <v>11</v>
      </c>
      <c r="D12571" s="5" t="s">
        <v>12</v>
      </c>
      <c r="E12571" s="5" t="s">
        <v>13</v>
      </c>
    </row>
    <row r="12572" spans="1:5" x14ac:dyDescent="0.25">
      <c r="A12572" s="5">
        <f>12564</f>
      </c>
      <c r="B12572" s="5" t="s">
        <v>12574</v>
      </c>
      <c r="C12572" s="5" t="s">
        <v>11</v>
      </c>
      <c r="D12572" s="5" t="s">
        <v>12</v>
      </c>
      <c r="E12572" s="5" t="s">
        <v>13</v>
      </c>
    </row>
    <row r="12573" spans="1:5" x14ac:dyDescent="0.25">
      <c r="A12573" s="5">
        <f>12565</f>
      </c>
      <c r="B12573" s="5" t="s">
        <v>12575</v>
      </c>
      <c r="C12573" s="5" t="s">
        <v>11</v>
      </c>
      <c r="D12573" s="5" t="s">
        <v>12</v>
      </c>
      <c r="E12573" s="5" t="s">
        <v>13</v>
      </c>
    </row>
    <row r="12574" spans="1:5" x14ac:dyDescent="0.25">
      <c r="A12574" s="5">
        <f>12566</f>
      </c>
      <c r="B12574" s="5" t="s">
        <v>12576</v>
      </c>
      <c r="C12574" s="5" t="s">
        <v>11</v>
      </c>
      <c r="D12574" s="5" t="s">
        <v>12</v>
      </c>
      <c r="E12574" s="5" t="s">
        <v>13</v>
      </c>
    </row>
    <row r="12575" spans="1:5" x14ac:dyDescent="0.25">
      <c r="A12575" s="5">
        <f>12567</f>
      </c>
      <c r="B12575" s="5" t="s">
        <v>12577</v>
      </c>
      <c r="C12575" s="5" t="s">
        <v>11</v>
      </c>
      <c r="D12575" s="5" t="s">
        <v>12</v>
      </c>
      <c r="E12575" s="5" t="s">
        <v>13</v>
      </c>
    </row>
    <row r="12576" spans="1:5" x14ac:dyDescent="0.25">
      <c r="A12576" s="5">
        <f>12568</f>
      </c>
      <c r="B12576" s="5" t="s">
        <v>12578</v>
      </c>
      <c r="C12576" s="5" t="s">
        <v>11</v>
      </c>
      <c r="D12576" s="5" t="s">
        <v>12</v>
      </c>
      <c r="E12576" s="5" t="s">
        <v>13</v>
      </c>
    </row>
    <row r="12577" spans="1:5" x14ac:dyDescent="0.25">
      <c r="A12577" s="5">
        <f>12569</f>
      </c>
      <c r="B12577" s="5" t="s">
        <v>12579</v>
      </c>
      <c r="C12577" s="5" t="s">
        <v>11</v>
      </c>
      <c r="D12577" s="5" t="s">
        <v>12</v>
      </c>
      <c r="E12577" s="5" t="s">
        <v>13</v>
      </c>
    </row>
    <row r="12578" spans="1:5" x14ac:dyDescent="0.25">
      <c r="A12578" s="5">
        <f>12570</f>
      </c>
      <c r="B12578" s="5" t="s">
        <v>12580</v>
      </c>
      <c r="C12578" s="5" t="s">
        <v>11</v>
      </c>
      <c r="D12578" s="5" t="s">
        <v>12</v>
      </c>
      <c r="E12578" s="5" t="s">
        <v>13</v>
      </c>
    </row>
    <row r="12579" spans="1:5" x14ac:dyDescent="0.25">
      <c r="A12579" s="5">
        <f>12571</f>
      </c>
      <c r="B12579" s="5" t="s">
        <v>12581</v>
      </c>
      <c r="C12579" s="5" t="s">
        <v>11</v>
      </c>
      <c r="D12579" s="5" t="s">
        <v>12</v>
      </c>
      <c r="E12579" s="5" t="s">
        <v>13</v>
      </c>
    </row>
    <row r="12580" spans="1:5" x14ac:dyDescent="0.25">
      <c r="A12580" s="5">
        <f>12572</f>
      </c>
      <c r="B12580" s="5" t="s">
        <v>12582</v>
      </c>
      <c r="C12580" s="5" t="s">
        <v>11</v>
      </c>
      <c r="D12580" s="5" t="s">
        <v>12</v>
      </c>
      <c r="E12580" s="5" t="s">
        <v>13</v>
      </c>
    </row>
    <row r="12581" spans="1:5" x14ac:dyDescent="0.25">
      <c r="A12581" s="5">
        <f>12573</f>
      </c>
      <c r="B12581" s="5" t="s">
        <v>12583</v>
      </c>
      <c r="C12581" s="5" t="s">
        <v>11</v>
      </c>
      <c r="D12581" s="5" t="s">
        <v>12</v>
      </c>
      <c r="E12581" s="5" t="s">
        <v>13</v>
      </c>
    </row>
    <row r="12582" spans="1:5" x14ac:dyDescent="0.25">
      <c r="A12582" s="5">
        <f>12574</f>
      </c>
      <c r="B12582" s="5" t="s">
        <v>12584</v>
      </c>
      <c r="C12582" s="5" t="s">
        <v>11</v>
      </c>
      <c r="D12582" s="5" t="s">
        <v>12</v>
      </c>
      <c r="E12582" s="5" t="s">
        <v>13</v>
      </c>
    </row>
    <row r="12583" spans="1:5" x14ac:dyDescent="0.25">
      <c r="A12583" s="5">
        <f>12575</f>
      </c>
      <c r="B12583" s="5" t="s">
        <v>12585</v>
      </c>
      <c r="C12583" s="5" t="s">
        <v>11</v>
      </c>
      <c r="D12583" s="5" t="s">
        <v>12</v>
      </c>
      <c r="E12583" s="5" t="s">
        <v>13</v>
      </c>
    </row>
    <row r="12584" spans="1:5" x14ac:dyDescent="0.25">
      <c r="A12584" s="5">
        <f>12576</f>
      </c>
      <c r="B12584" s="5" t="s">
        <v>12586</v>
      </c>
      <c r="C12584" s="5" t="s">
        <v>11</v>
      </c>
      <c r="D12584" s="5" t="s">
        <v>12</v>
      </c>
      <c r="E12584" s="5" t="s">
        <v>13</v>
      </c>
    </row>
    <row r="12585" spans="1:5" x14ac:dyDescent="0.25">
      <c r="A12585" s="5">
        <f>12577</f>
      </c>
      <c r="B12585" s="5" t="s">
        <v>12587</v>
      </c>
      <c r="C12585" s="5" t="s">
        <v>11</v>
      </c>
      <c r="D12585" s="5" t="s">
        <v>12</v>
      </c>
      <c r="E12585" s="5" t="s">
        <v>13</v>
      </c>
    </row>
    <row r="12586" spans="1:5" x14ac:dyDescent="0.25">
      <c r="A12586" s="5">
        <f>12578</f>
      </c>
      <c r="B12586" s="5" t="s">
        <v>12588</v>
      </c>
      <c r="C12586" s="5" t="s">
        <v>11</v>
      </c>
      <c r="D12586" s="5" t="s">
        <v>12</v>
      </c>
      <c r="E12586" s="5" t="s">
        <v>13</v>
      </c>
    </row>
    <row r="12587" spans="1:5" x14ac:dyDescent="0.25">
      <c r="A12587" s="5">
        <f>12579</f>
      </c>
      <c r="B12587" s="5" t="s">
        <v>12589</v>
      </c>
      <c r="C12587" s="5" t="s">
        <v>11</v>
      </c>
      <c r="D12587" s="5" t="s">
        <v>12</v>
      </c>
      <c r="E12587" s="5" t="s">
        <v>13</v>
      </c>
    </row>
    <row r="12588" spans="1:5" x14ac:dyDescent="0.25">
      <c r="A12588" s="5">
        <f>12580</f>
      </c>
      <c r="B12588" s="5" t="s">
        <v>12590</v>
      </c>
      <c r="C12588" s="5" t="s">
        <v>11</v>
      </c>
      <c r="D12588" s="5" t="s">
        <v>12</v>
      </c>
      <c r="E12588" s="5" t="s">
        <v>13</v>
      </c>
    </row>
    <row r="12589" spans="1:5" x14ac:dyDescent="0.25">
      <c r="A12589" s="5">
        <f>12581</f>
      </c>
      <c r="B12589" s="5" t="s">
        <v>12591</v>
      </c>
      <c r="C12589" s="5" t="s">
        <v>11</v>
      </c>
      <c r="D12589" s="5" t="s">
        <v>12</v>
      </c>
      <c r="E12589" s="5" t="s">
        <v>13</v>
      </c>
    </row>
    <row r="12590" spans="1:5" x14ac:dyDescent="0.25">
      <c r="A12590" s="5">
        <f>12582</f>
      </c>
      <c r="B12590" s="5" t="s">
        <v>12592</v>
      </c>
      <c r="C12590" s="5" t="s">
        <v>11</v>
      </c>
      <c r="D12590" s="5" t="s">
        <v>12</v>
      </c>
      <c r="E12590" s="5" t="s">
        <v>13</v>
      </c>
    </row>
    <row r="12591" spans="1:5" x14ac:dyDescent="0.25">
      <c r="A12591" s="5">
        <f>12583</f>
      </c>
      <c r="B12591" s="5" t="s">
        <v>12593</v>
      </c>
      <c r="C12591" s="5" t="s">
        <v>11</v>
      </c>
      <c r="D12591" s="5" t="s">
        <v>12</v>
      </c>
      <c r="E12591" s="5" t="s">
        <v>13</v>
      </c>
    </row>
    <row r="12592" spans="1:5" x14ac:dyDescent="0.25">
      <c r="A12592" s="5">
        <f>12584</f>
      </c>
      <c r="B12592" s="5" t="s">
        <v>12594</v>
      </c>
      <c r="C12592" s="5" t="s">
        <v>11</v>
      </c>
      <c r="D12592" s="5" t="s">
        <v>12</v>
      </c>
      <c r="E12592" s="5" t="s">
        <v>13</v>
      </c>
    </row>
    <row r="12593" spans="1:5" x14ac:dyDescent="0.25">
      <c r="A12593" s="5">
        <f>12585</f>
      </c>
      <c r="B12593" s="5" t="s">
        <v>12595</v>
      </c>
      <c r="C12593" s="5" t="s">
        <v>11</v>
      </c>
      <c r="D12593" s="5" t="s">
        <v>12</v>
      </c>
      <c r="E12593" s="5" t="s">
        <v>13</v>
      </c>
    </row>
    <row r="12594" spans="1:5" x14ac:dyDescent="0.25">
      <c r="A12594" s="5">
        <f>12586</f>
      </c>
      <c r="B12594" s="5" t="s">
        <v>12596</v>
      </c>
      <c r="C12594" s="5" t="s">
        <v>11</v>
      </c>
      <c r="D12594" s="5" t="s">
        <v>12</v>
      </c>
      <c r="E12594" s="5" t="s">
        <v>13</v>
      </c>
    </row>
    <row r="12595" spans="1:5" x14ac:dyDescent="0.25">
      <c r="A12595" s="5">
        <f>12587</f>
      </c>
      <c r="B12595" s="5" t="s">
        <v>12597</v>
      </c>
      <c r="C12595" s="5" t="s">
        <v>11</v>
      </c>
      <c r="D12595" s="5" t="s">
        <v>12</v>
      </c>
      <c r="E12595" s="5" t="s">
        <v>13</v>
      </c>
    </row>
    <row r="12596" spans="1:5" x14ac:dyDescent="0.25">
      <c r="A12596" s="5">
        <f>12588</f>
      </c>
      <c r="B12596" s="5" t="s">
        <v>12598</v>
      </c>
      <c r="C12596" s="5" t="s">
        <v>11</v>
      </c>
      <c r="D12596" s="5" t="s">
        <v>12</v>
      </c>
      <c r="E12596" s="5" t="s">
        <v>13</v>
      </c>
    </row>
    <row r="12597" spans="1:5" x14ac:dyDescent="0.25">
      <c r="A12597" s="5">
        <f>12589</f>
      </c>
      <c r="B12597" s="5" t="s">
        <v>12599</v>
      </c>
      <c r="C12597" s="5" t="s">
        <v>11</v>
      </c>
      <c r="D12597" s="5" t="s">
        <v>12</v>
      </c>
      <c r="E12597" s="5" t="s">
        <v>13</v>
      </c>
    </row>
    <row r="12598" spans="1:5" x14ac:dyDescent="0.25">
      <c r="A12598" s="5">
        <f>12590</f>
      </c>
      <c r="B12598" s="5" t="s">
        <v>12600</v>
      </c>
      <c r="C12598" s="5" t="s">
        <v>11</v>
      </c>
      <c r="D12598" s="5" t="s">
        <v>12</v>
      </c>
      <c r="E12598" s="5" t="s">
        <v>13</v>
      </c>
    </row>
    <row r="12599" spans="1:5" x14ac:dyDescent="0.25">
      <c r="A12599" s="5">
        <f>12591</f>
      </c>
      <c r="B12599" s="5" t="s">
        <v>12601</v>
      </c>
      <c r="C12599" s="5" t="s">
        <v>11</v>
      </c>
      <c r="D12599" s="5" t="s">
        <v>12</v>
      </c>
      <c r="E12599" s="5" t="s">
        <v>13</v>
      </c>
    </row>
    <row r="12600" spans="1:5" x14ac:dyDescent="0.25">
      <c r="A12600" s="5">
        <f>12592</f>
      </c>
      <c r="B12600" s="5" t="s">
        <v>12602</v>
      </c>
      <c r="C12600" s="5" t="s">
        <v>11</v>
      </c>
      <c r="D12600" s="5" t="s">
        <v>12</v>
      </c>
      <c r="E12600" s="5" t="s">
        <v>13</v>
      </c>
    </row>
    <row r="12601" spans="1:5" x14ac:dyDescent="0.25">
      <c r="A12601" s="5">
        <f>12593</f>
      </c>
      <c r="B12601" s="5" t="s">
        <v>12603</v>
      </c>
      <c r="C12601" s="5" t="s">
        <v>11</v>
      </c>
      <c r="D12601" s="5" t="s">
        <v>12</v>
      </c>
      <c r="E12601" s="5" t="s">
        <v>13</v>
      </c>
    </row>
    <row r="12602" spans="1:5" x14ac:dyDescent="0.25">
      <c r="A12602" s="5">
        <f>12594</f>
      </c>
      <c r="B12602" s="5" t="s">
        <v>12604</v>
      </c>
      <c r="C12602" s="5" t="s">
        <v>11</v>
      </c>
      <c r="D12602" s="5" t="s">
        <v>12</v>
      </c>
      <c r="E12602" s="5" t="s">
        <v>13</v>
      </c>
    </row>
    <row r="12603" spans="1:5" x14ac:dyDescent="0.25">
      <c r="A12603" s="5">
        <f>12595</f>
      </c>
      <c r="B12603" s="5" t="s">
        <v>12605</v>
      </c>
      <c r="C12603" s="5" t="s">
        <v>11</v>
      </c>
      <c r="D12603" s="5" t="s">
        <v>12</v>
      </c>
      <c r="E12603" s="5" t="s">
        <v>13</v>
      </c>
    </row>
    <row r="12604" spans="1:5" x14ac:dyDescent="0.25">
      <c r="A12604" s="5">
        <f>12596</f>
      </c>
      <c r="B12604" s="5" t="s">
        <v>12606</v>
      </c>
      <c r="C12604" s="5" t="s">
        <v>11</v>
      </c>
      <c r="D12604" s="5" t="s">
        <v>12</v>
      </c>
      <c r="E12604" s="5" t="s">
        <v>13</v>
      </c>
    </row>
    <row r="12605" spans="1:5" x14ac:dyDescent="0.25">
      <c r="A12605" s="5">
        <f>12597</f>
      </c>
      <c r="B12605" s="5" t="s">
        <v>12607</v>
      </c>
      <c r="C12605" s="5" t="s">
        <v>11</v>
      </c>
      <c r="D12605" s="5" t="s">
        <v>12</v>
      </c>
      <c r="E12605" s="5" t="s">
        <v>13</v>
      </c>
    </row>
    <row r="12606" spans="1:5" x14ac:dyDescent="0.25">
      <c r="A12606" s="5">
        <f>12598</f>
      </c>
      <c r="B12606" s="5" t="s">
        <v>12608</v>
      </c>
      <c r="C12606" s="5" t="s">
        <v>11</v>
      </c>
      <c r="D12606" s="5" t="s">
        <v>12</v>
      </c>
      <c r="E12606" s="5" t="s">
        <v>13</v>
      </c>
    </row>
    <row r="12607" spans="1:5" x14ac:dyDescent="0.25">
      <c r="A12607" s="5">
        <f>12599</f>
      </c>
      <c r="B12607" s="5" t="s">
        <v>12609</v>
      </c>
      <c r="C12607" s="5" t="s">
        <v>11</v>
      </c>
      <c r="D12607" s="5" t="s">
        <v>12</v>
      </c>
      <c r="E12607" s="5" t="s">
        <v>13</v>
      </c>
    </row>
    <row r="12608" spans="1:5" x14ac:dyDescent="0.25">
      <c r="A12608" s="5">
        <f>12600</f>
      </c>
      <c r="B12608" s="5" t="s">
        <v>12610</v>
      </c>
      <c r="C12608" s="5" t="s">
        <v>11</v>
      </c>
      <c r="D12608" s="5" t="s">
        <v>12</v>
      </c>
      <c r="E12608" s="5" t="s">
        <v>13</v>
      </c>
    </row>
    <row r="12609" spans="1:5" x14ac:dyDescent="0.25">
      <c r="A12609" s="5">
        <f>12601</f>
      </c>
      <c r="B12609" s="5" t="s">
        <v>12611</v>
      </c>
      <c r="C12609" s="5" t="s">
        <v>11</v>
      </c>
      <c r="D12609" s="5" t="s">
        <v>12</v>
      </c>
      <c r="E12609" s="5" t="s">
        <v>13</v>
      </c>
    </row>
    <row r="12610" spans="1:5" x14ac:dyDescent="0.25">
      <c r="A12610" s="5">
        <f>12602</f>
      </c>
      <c r="B12610" s="5" t="s">
        <v>12612</v>
      </c>
      <c r="C12610" s="5" t="s">
        <v>11</v>
      </c>
      <c r="D12610" s="5" t="s">
        <v>12</v>
      </c>
      <c r="E12610" s="5" t="s">
        <v>13</v>
      </c>
    </row>
    <row r="12611" spans="1:5" x14ac:dyDescent="0.25">
      <c r="A12611" s="5">
        <f>12603</f>
      </c>
      <c r="B12611" s="5" t="s">
        <v>12613</v>
      </c>
      <c r="C12611" s="5" t="s">
        <v>11</v>
      </c>
      <c r="D12611" s="5" t="s">
        <v>12</v>
      </c>
      <c r="E12611" s="5" t="s">
        <v>13</v>
      </c>
    </row>
    <row r="12612" spans="1:5" x14ac:dyDescent="0.25">
      <c r="A12612" s="5">
        <f>12604</f>
      </c>
      <c r="B12612" s="5" t="s">
        <v>12614</v>
      </c>
      <c r="C12612" s="5" t="s">
        <v>11</v>
      </c>
      <c r="D12612" s="5" t="s">
        <v>12</v>
      </c>
      <c r="E12612" s="5" t="s">
        <v>13</v>
      </c>
    </row>
    <row r="12613" spans="1:5" x14ac:dyDescent="0.25">
      <c r="A12613" s="5">
        <f>12605</f>
      </c>
      <c r="B12613" s="5" t="s">
        <v>12615</v>
      </c>
      <c r="C12613" s="5" t="s">
        <v>11</v>
      </c>
      <c r="D12613" s="5" t="s">
        <v>12</v>
      </c>
      <c r="E12613" s="5" t="s">
        <v>13</v>
      </c>
    </row>
    <row r="12614" spans="1:5" x14ac:dyDescent="0.25">
      <c r="A12614" s="5">
        <f>12606</f>
      </c>
      <c r="B12614" s="5" t="s">
        <v>12616</v>
      </c>
      <c r="C12614" s="5" t="s">
        <v>11</v>
      </c>
      <c r="D12614" s="5" t="s">
        <v>12</v>
      </c>
      <c r="E12614" s="5" t="s">
        <v>13</v>
      </c>
    </row>
    <row r="12615" spans="1:5" x14ac:dyDescent="0.25">
      <c r="A12615" s="5">
        <f>12607</f>
      </c>
      <c r="B12615" s="5" t="s">
        <v>12617</v>
      </c>
      <c r="C12615" s="5" t="s">
        <v>11</v>
      </c>
      <c r="D12615" s="5" t="s">
        <v>12</v>
      </c>
      <c r="E12615" s="5" t="s">
        <v>13</v>
      </c>
    </row>
    <row r="12616" spans="1:5" x14ac:dyDescent="0.25">
      <c r="A12616" s="5">
        <f>12608</f>
      </c>
      <c r="B12616" s="5" t="s">
        <v>12618</v>
      </c>
      <c r="C12616" s="5" t="s">
        <v>11</v>
      </c>
      <c r="D12616" s="5" t="s">
        <v>12</v>
      </c>
      <c r="E12616" s="5" t="s">
        <v>13</v>
      </c>
    </row>
    <row r="12617" spans="1:5" x14ac:dyDescent="0.25">
      <c r="A12617" s="5">
        <f>12609</f>
      </c>
      <c r="B12617" s="5" t="s">
        <v>12619</v>
      </c>
      <c r="C12617" s="5" t="s">
        <v>11</v>
      </c>
      <c r="D12617" s="5" t="s">
        <v>12</v>
      </c>
      <c r="E12617" s="5" t="s">
        <v>13</v>
      </c>
    </row>
    <row r="12618" spans="1:5" x14ac:dyDescent="0.25">
      <c r="A12618" s="5">
        <f>12610</f>
      </c>
      <c r="B12618" s="5" t="s">
        <v>12620</v>
      </c>
      <c r="C12618" s="5" t="s">
        <v>11</v>
      </c>
      <c r="D12618" s="5" t="s">
        <v>12</v>
      </c>
      <c r="E12618" s="5" t="s">
        <v>13</v>
      </c>
    </row>
    <row r="12619" spans="1:5" x14ac:dyDescent="0.25">
      <c r="A12619" s="5">
        <f>12611</f>
      </c>
      <c r="B12619" s="5" t="s">
        <v>12621</v>
      </c>
      <c r="C12619" s="5" t="s">
        <v>11</v>
      </c>
      <c r="D12619" s="5" t="s">
        <v>12</v>
      </c>
      <c r="E12619" s="5" t="s">
        <v>13</v>
      </c>
    </row>
    <row r="12620" spans="1:5" x14ac:dyDescent="0.25">
      <c r="A12620" s="5">
        <f>12612</f>
      </c>
      <c r="B12620" s="5" t="s">
        <v>12622</v>
      </c>
      <c r="C12620" s="5" t="s">
        <v>11</v>
      </c>
      <c r="D12620" s="5" t="s">
        <v>12</v>
      </c>
      <c r="E12620" s="5" t="s">
        <v>13</v>
      </c>
    </row>
    <row r="12621" spans="1:5" x14ac:dyDescent="0.25">
      <c r="A12621" s="5">
        <f>12613</f>
      </c>
      <c r="B12621" s="5" t="s">
        <v>12623</v>
      </c>
      <c r="C12621" s="5" t="s">
        <v>11</v>
      </c>
      <c r="D12621" s="5" t="s">
        <v>12</v>
      </c>
      <c r="E12621" s="5" t="s">
        <v>13</v>
      </c>
    </row>
    <row r="12622" spans="1:5" x14ac:dyDescent="0.25">
      <c r="A12622" s="5">
        <f>12614</f>
      </c>
      <c r="B12622" s="5" t="s">
        <v>12624</v>
      </c>
      <c r="C12622" s="5" t="s">
        <v>11</v>
      </c>
      <c r="D12622" s="5" t="s">
        <v>12</v>
      </c>
      <c r="E12622" s="5" t="s">
        <v>13</v>
      </c>
    </row>
    <row r="12623" spans="1:5" x14ac:dyDescent="0.25">
      <c r="A12623" s="5">
        <f>12615</f>
      </c>
      <c r="B12623" s="5" t="s">
        <v>12625</v>
      </c>
      <c r="C12623" s="5" t="s">
        <v>11</v>
      </c>
      <c r="D12623" s="5" t="s">
        <v>12</v>
      </c>
      <c r="E12623" s="5" t="s">
        <v>13</v>
      </c>
    </row>
    <row r="12624" spans="1:5" x14ac:dyDescent="0.25">
      <c r="A12624" s="5">
        <f>12616</f>
      </c>
      <c r="B12624" s="5" t="s">
        <v>12626</v>
      </c>
      <c r="C12624" s="5" t="s">
        <v>11</v>
      </c>
      <c r="D12624" s="5" t="s">
        <v>12</v>
      </c>
      <c r="E12624" s="5" t="s">
        <v>13</v>
      </c>
    </row>
    <row r="12625" spans="1:5" x14ac:dyDescent="0.25">
      <c r="A12625" s="5">
        <f>12617</f>
      </c>
      <c r="B12625" s="5" t="s">
        <v>12627</v>
      </c>
      <c r="C12625" s="5" t="s">
        <v>11</v>
      </c>
      <c r="D12625" s="5" t="s">
        <v>12</v>
      </c>
      <c r="E12625" s="5" t="s">
        <v>13</v>
      </c>
    </row>
    <row r="12626" spans="1:5" x14ac:dyDescent="0.25">
      <c r="A12626" s="5">
        <f>12618</f>
      </c>
      <c r="B12626" s="5" t="s">
        <v>12628</v>
      </c>
      <c r="C12626" s="5" t="s">
        <v>11</v>
      </c>
      <c r="D12626" s="5" t="s">
        <v>12</v>
      </c>
      <c r="E12626" s="5" t="s">
        <v>13</v>
      </c>
    </row>
    <row r="12627" spans="1:5" x14ac:dyDescent="0.25">
      <c r="A12627" s="5">
        <f>12619</f>
      </c>
      <c r="B12627" s="5" t="s">
        <v>12629</v>
      </c>
      <c r="C12627" s="5" t="s">
        <v>11</v>
      </c>
      <c r="D12627" s="5" t="s">
        <v>12</v>
      </c>
      <c r="E12627" s="5" t="s">
        <v>13</v>
      </c>
    </row>
    <row r="12628" spans="1:5" x14ac:dyDescent="0.25">
      <c r="A12628" s="5">
        <f>12620</f>
      </c>
      <c r="B12628" s="5" t="s">
        <v>12630</v>
      </c>
      <c r="C12628" s="5" t="s">
        <v>11</v>
      </c>
      <c r="D12628" s="5" t="s">
        <v>12</v>
      </c>
      <c r="E12628" s="5" t="s">
        <v>13</v>
      </c>
    </row>
    <row r="12629" spans="1:5" x14ac:dyDescent="0.25">
      <c r="A12629" s="5">
        <f>12621</f>
      </c>
      <c r="B12629" s="5" t="s">
        <v>12631</v>
      </c>
      <c r="C12629" s="5" t="s">
        <v>11</v>
      </c>
      <c r="D12629" s="5" t="s">
        <v>12</v>
      </c>
      <c r="E12629" s="5" t="s">
        <v>13</v>
      </c>
    </row>
    <row r="12630" spans="1:5" x14ac:dyDescent="0.25">
      <c r="A12630" s="5">
        <f>12622</f>
      </c>
      <c r="B12630" s="5" t="s">
        <v>12632</v>
      </c>
      <c r="C12630" s="5" t="s">
        <v>11</v>
      </c>
      <c r="D12630" s="5" t="s">
        <v>12</v>
      </c>
      <c r="E12630" s="5" t="s">
        <v>13</v>
      </c>
    </row>
    <row r="12631" spans="1:5" x14ac:dyDescent="0.25">
      <c r="A12631" s="5">
        <f>12623</f>
      </c>
      <c r="B12631" s="5" t="s">
        <v>12633</v>
      </c>
      <c r="C12631" s="5" t="s">
        <v>11</v>
      </c>
      <c r="D12631" s="5" t="s">
        <v>12</v>
      </c>
      <c r="E12631" s="5" t="s">
        <v>13</v>
      </c>
    </row>
    <row r="12632" spans="1:5" x14ac:dyDescent="0.25">
      <c r="A12632" s="5">
        <f>12624</f>
      </c>
      <c r="B12632" s="5" t="s">
        <v>12634</v>
      </c>
      <c r="C12632" s="5" t="s">
        <v>11</v>
      </c>
      <c r="D12632" s="5" t="s">
        <v>12</v>
      </c>
      <c r="E12632" s="5" t="s">
        <v>13</v>
      </c>
    </row>
    <row r="12633" spans="1:5" x14ac:dyDescent="0.25">
      <c r="A12633" s="5">
        <f>12625</f>
      </c>
      <c r="B12633" s="5" t="s">
        <v>12635</v>
      </c>
      <c r="C12633" s="5" t="s">
        <v>11</v>
      </c>
      <c r="D12633" s="5" t="s">
        <v>12</v>
      </c>
      <c r="E12633" s="5" t="s">
        <v>13</v>
      </c>
    </row>
    <row r="12634" spans="1:5" x14ac:dyDescent="0.25">
      <c r="A12634" s="5">
        <f>12626</f>
      </c>
      <c r="B12634" s="5" t="s">
        <v>12636</v>
      </c>
      <c r="C12634" s="5" t="s">
        <v>11</v>
      </c>
      <c r="D12634" s="5" t="s">
        <v>12</v>
      </c>
      <c r="E12634" s="5" t="s">
        <v>13</v>
      </c>
    </row>
    <row r="12635" spans="1:5" x14ac:dyDescent="0.25">
      <c r="A12635" s="5">
        <f>12627</f>
      </c>
      <c r="B12635" s="5" t="s">
        <v>12637</v>
      </c>
      <c r="C12635" s="5" t="s">
        <v>11</v>
      </c>
      <c r="D12635" s="5" t="s">
        <v>12</v>
      </c>
      <c r="E12635" s="5" t="s">
        <v>13</v>
      </c>
    </row>
    <row r="12636" spans="1:5" x14ac:dyDescent="0.25">
      <c r="A12636" s="5">
        <f>12628</f>
      </c>
      <c r="B12636" s="5" t="s">
        <v>12638</v>
      </c>
      <c r="C12636" s="5" t="s">
        <v>11</v>
      </c>
      <c r="D12636" s="5" t="s">
        <v>12</v>
      </c>
      <c r="E12636" s="5" t="s">
        <v>13</v>
      </c>
    </row>
    <row r="12637" spans="1:5" x14ac:dyDescent="0.25">
      <c r="A12637" s="5">
        <f>12629</f>
      </c>
      <c r="B12637" s="5" t="s">
        <v>12639</v>
      </c>
      <c r="C12637" s="5" t="s">
        <v>11</v>
      </c>
      <c r="D12637" s="5" t="s">
        <v>12</v>
      </c>
      <c r="E12637" s="5" t="s">
        <v>13</v>
      </c>
    </row>
    <row r="12638" spans="1:5" x14ac:dyDescent="0.25">
      <c r="A12638" s="5">
        <f>12630</f>
      </c>
      <c r="B12638" s="5" t="s">
        <v>12640</v>
      </c>
      <c r="C12638" s="5" t="s">
        <v>11</v>
      </c>
      <c r="D12638" s="5" t="s">
        <v>12</v>
      </c>
      <c r="E12638" s="5" t="s">
        <v>13</v>
      </c>
    </row>
    <row r="12639" spans="1:5" x14ac:dyDescent="0.25">
      <c r="A12639" s="5">
        <f>12631</f>
      </c>
      <c r="B12639" s="5" t="s">
        <v>12641</v>
      </c>
      <c r="C12639" s="5" t="s">
        <v>11</v>
      </c>
      <c r="D12639" s="5" t="s">
        <v>12</v>
      </c>
      <c r="E12639" s="5" t="s">
        <v>13</v>
      </c>
    </row>
    <row r="12640" spans="1:5" x14ac:dyDescent="0.25">
      <c r="A12640" s="5">
        <f>12632</f>
      </c>
      <c r="B12640" s="5" t="s">
        <v>12642</v>
      </c>
      <c r="C12640" s="5" t="s">
        <v>11</v>
      </c>
      <c r="D12640" s="5" t="s">
        <v>12</v>
      </c>
      <c r="E12640" s="5" t="s">
        <v>13</v>
      </c>
    </row>
    <row r="12641" spans="1:5" x14ac:dyDescent="0.25">
      <c r="A12641" s="5">
        <f>12633</f>
      </c>
      <c r="B12641" s="5" t="s">
        <v>12643</v>
      </c>
      <c r="C12641" s="5" t="s">
        <v>11</v>
      </c>
      <c r="D12641" s="5" t="s">
        <v>12</v>
      </c>
      <c r="E12641" s="5" t="s">
        <v>13</v>
      </c>
    </row>
    <row r="12642" spans="1:5" x14ac:dyDescent="0.25">
      <c r="A12642" s="5">
        <f>12634</f>
      </c>
      <c r="B12642" s="5" t="s">
        <v>12644</v>
      </c>
      <c r="C12642" s="5" t="s">
        <v>11</v>
      </c>
      <c r="D12642" s="5" t="s">
        <v>12</v>
      </c>
      <c r="E12642" s="5" t="s">
        <v>13</v>
      </c>
    </row>
    <row r="12643" spans="1:5" x14ac:dyDescent="0.25">
      <c r="A12643" s="5">
        <f>12635</f>
      </c>
      <c r="B12643" s="5" t="s">
        <v>12645</v>
      </c>
      <c r="C12643" s="5" t="s">
        <v>11</v>
      </c>
      <c r="D12643" s="5" t="s">
        <v>12</v>
      </c>
      <c r="E12643" s="5" t="s">
        <v>13</v>
      </c>
    </row>
    <row r="12644" spans="1:5" x14ac:dyDescent="0.25">
      <c r="A12644" s="5">
        <f>12636</f>
      </c>
      <c r="B12644" s="5" t="s">
        <v>12646</v>
      </c>
      <c r="C12644" s="5" t="s">
        <v>11</v>
      </c>
      <c r="D12644" s="5" t="s">
        <v>12</v>
      </c>
      <c r="E12644" s="5" t="s">
        <v>13</v>
      </c>
    </row>
    <row r="12645" spans="1:5" x14ac:dyDescent="0.25">
      <c r="A12645" s="5">
        <f>12637</f>
      </c>
      <c r="B12645" s="5" t="s">
        <v>12647</v>
      </c>
      <c r="C12645" s="5" t="s">
        <v>11</v>
      </c>
      <c r="D12645" s="5" t="s">
        <v>12</v>
      </c>
      <c r="E12645" s="5" t="s">
        <v>13</v>
      </c>
    </row>
    <row r="12646" spans="1:5" x14ac:dyDescent="0.25">
      <c r="A12646" s="5">
        <f>12638</f>
      </c>
      <c r="B12646" s="5" t="s">
        <v>12648</v>
      </c>
      <c r="C12646" s="5" t="s">
        <v>11</v>
      </c>
      <c r="D12646" s="5" t="s">
        <v>12</v>
      </c>
      <c r="E12646" s="5" t="s">
        <v>13</v>
      </c>
    </row>
    <row r="12647" spans="1:5" x14ac:dyDescent="0.25">
      <c r="A12647" s="5">
        <f>12639</f>
      </c>
      <c r="B12647" s="5" t="s">
        <v>12649</v>
      </c>
      <c r="C12647" s="5" t="s">
        <v>11</v>
      </c>
      <c r="D12647" s="5" t="s">
        <v>12</v>
      </c>
      <c r="E12647" s="5" t="s">
        <v>13</v>
      </c>
    </row>
    <row r="12648" spans="1:5" x14ac:dyDescent="0.25">
      <c r="A12648" s="5">
        <f>12640</f>
      </c>
      <c r="B12648" s="5" t="s">
        <v>12650</v>
      </c>
      <c r="C12648" s="5" t="s">
        <v>11</v>
      </c>
      <c r="D12648" s="5" t="s">
        <v>12</v>
      </c>
      <c r="E12648" s="5" t="s">
        <v>13</v>
      </c>
    </row>
    <row r="12649" spans="1:5" x14ac:dyDescent="0.25">
      <c r="A12649" s="5">
        <f>12641</f>
      </c>
      <c r="B12649" s="5" t="s">
        <v>12651</v>
      </c>
      <c r="C12649" s="5" t="s">
        <v>11</v>
      </c>
      <c r="D12649" s="5" t="s">
        <v>12</v>
      </c>
      <c r="E12649" s="5" t="s">
        <v>13</v>
      </c>
    </row>
    <row r="12650" spans="1:5" x14ac:dyDescent="0.25">
      <c r="A12650" s="5">
        <f>12642</f>
      </c>
      <c r="B12650" s="5" t="s">
        <v>12652</v>
      </c>
      <c r="C12650" s="5" t="s">
        <v>11</v>
      </c>
      <c r="D12650" s="5" t="s">
        <v>12</v>
      </c>
      <c r="E12650" s="5" t="s">
        <v>13</v>
      </c>
    </row>
    <row r="12651" spans="1:5" x14ac:dyDescent="0.25">
      <c r="A12651" s="5">
        <f>12643</f>
      </c>
      <c r="B12651" s="5" t="s">
        <v>12653</v>
      </c>
      <c r="C12651" s="5" t="s">
        <v>11</v>
      </c>
      <c r="D12651" s="5" t="s">
        <v>12</v>
      </c>
      <c r="E12651" s="5" t="s">
        <v>13</v>
      </c>
    </row>
    <row r="12652" spans="1:5" x14ac:dyDescent="0.25">
      <c r="A12652" s="5">
        <f>12644</f>
      </c>
      <c r="B12652" s="5" t="s">
        <v>12654</v>
      </c>
      <c r="C12652" s="5" t="s">
        <v>11</v>
      </c>
      <c r="D12652" s="5" t="s">
        <v>12</v>
      </c>
      <c r="E12652" s="5" t="s">
        <v>13</v>
      </c>
    </row>
    <row r="12653" spans="1:5" x14ac:dyDescent="0.25">
      <c r="A12653" s="5">
        <f>12645</f>
      </c>
      <c r="B12653" s="5" t="s">
        <v>12655</v>
      </c>
      <c r="C12653" s="5" t="s">
        <v>11</v>
      </c>
      <c r="D12653" s="5" t="s">
        <v>12</v>
      </c>
      <c r="E12653" s="5" t="s">
        <v>13</v>
      </c>
    </row>
    <row r="12654" spans="1:5" x14ac:dyDescent="0.25">
      <c r="A12654" s="5">
        <f>12646</f>
      </c>
      <c r="B12654" s="5" t="s">
        <v>12656</v>
      </c>
      <c r="C12654" s="5" t="s">
        <v>11</v>
      </c>
      <c r="D12654" s="5" t="s">
        <v>12</v>
      </c>
      <c r="E12654" s="5" t="s">
        <v>13</v>
      </c>
    </row>
    <row r="12655" spans="1:5" x14ac:dyDescent="0.25">
      <c r="A12655" s="5">
        <f>12647</f>
      </c>
      <c r="B12655" s="5" t="s">
        <v>12657</v>
      </c>
      <c r="C12655" s="5" t="s">
        <v>11</v>
      </c>
      <c r="D12655" s="5" t="s">
        <v>12</v>
      </c>
      <c r="E12655" s="5" t="s">
        <v>13</v>
      </c>
    </row>
    <row r="12656" spans="1:5" x14ac:dyDescent="0.25">
      <c r="A12656" s="5">
        <f>12648</f>
      </c>
      <c r="B12656" s="5" t="s">
        <v>12658</v>
      </c>
      <c r="C12656" s="5" t="s">
        <v>11</v>
      </c>
      <c r="D12656" s="5" t="s">
        <v>12</v>
      </c>
      <c r="E12656" s="5" t="s">
        <v>13</v>
      </c>
    </row>
    <row r="12657" spans="1:5" x14ac:dyDescent="0.25">
      <c r="A12657" s="5">
        <f>12649</f>
      </c>
      <c r="B12657" s="5" t="s">
        <v>12659</v>
      </c>
      <c r="C12657" s="5" t="s">
        <v>11</v>
      </c>
      <c r="D12657" s="5" t="s">
        <v>12</v>
      </c>
      <c r="E12657" s="5" t="s">
        <v>13</v>
      </c>
    </row>
    <row r="12658" spans="1:5" x14ac:dyDescent="0.25">
      <c r="A12658" s="5">
        <f>12650</f>
      </c>
      <c r="B12658" s="5" t="s">
        <v>12660</v>
      </c>
      <c r="C12658" s="5" t="s">
        <v>11</v>
      </c>
      <c r="D12658" s="5" t="s">
        <v>12</v>
      </c>
      <c r="E12658" s="5" t="s">
        <v>13</v>
      </c>
    </row>
    <row r="12659" spans="1:5" x14ac:dyDescent="0.25">
      <c r="A12659" s="5">
        <f>12651</f>
      </c>
      <c r="B12659" s="5" t="s">
        <v>12661</v>
      </c>
      <c r="C12659" s="5" t="s">
        <v>11</v>
      </c>
      <c r="D12659" s="5" t="s">
        <v>12</v>
      </c>
      <c r="E12659" s="5" t="s">
        <v>13</v>
      </c>
    </row>
    <row r="12660" spans="1:5" x14ac:dyDescent="0.25">
      <c r="A12660" s="5">
        <f>12652</f>
      </c>
      <c r="B12660" s="5" t="s">
        <v>12662</v>
      </c>
      <c r="C12660" s="5" t="s">
        <v>11</v>
      </c>
      <c r="D12660" s="5" t="s">
        <v>12</v>
      </c>
      <c r="E12660" s="5" t="s">
        <v>13</v>
      </c>
    </row>
    <row r="12661" spans="1:5" x14ac:dyDescent="0.25">
      <c r="A12661" s="5">
        <f>12653</f>
      </c>
      <c r="B12661" s="5" t="s">
        <v>12663</v>
      </c>
      <c r="C12661" s="5" t="s">
        <v>11</v>
      </c>
      <c r="D12661" s="5" t="s">
        <v>12</v>
      </c>
      <c r="E12661" s="5" t="s">
        <v>13</v>
      </c>
    </row>
    <row r="12662" spans="1:5" x14ac:dyDescent="0.25">
      <c r="A12662" s="5">
        <f>12654</f>
      </c>
      <c r="B12662" s="5" t="s">
        <v>12664</v>
      </c>
      <c r="C12662" s="5" t="s">
        <v>11</v>
      </c>
      <c r="D12662" s="5" t="s">
        <v>12</v>
      </c>
      <c r="E12662" s="5" t="s">
        <v>13</v>
      </c>
    </row>
    <row r="12663" spans="1:5" x14ac:dyDescent="0.25">
      <c r="A12663" s="5">
        <f>12655</f>
      </c>
      <c r="B12663" s="5" t="s">
        <v>12665</v>
      </c>
      <c r="C12663" s="5" t="s">
        <v>11</v>
      </c>
      <c r="D12663" s="5" t="s">
        <v>12</v>
      </c>
      <c r="E12663" s="5" t="s">
        <v>13</v>
      </c>
    </row>
    <row r="12664" spans="1:5" x14ac:dyDescent="0.25">
      <c r="A12664" s="5">
        <f>12656</f>
      </c>
      <c r="B12664" s="5" t="s">
        <v>12666</v>
      </c>
      <c r="C12664" s="5" t="s">
        <v>11</v>
      </c>
      <c r="D12664" s="5" t="s">
        <v>12</v>
      </c>
      <c r="E12664" s="5" t="s">
        <v>13</v>
      </c>
    </row>
    <row r="12665" spans="1:5" x14ac:dyDescent="0.25">
      <c r="A12665" s="5">
        <f>12657</f>
      </c>
      <c r="B12665" s="5" t="s">
        <v>12667</v>
      </c>
      <c r="C12665" s="5" t="s">
        <v>11</v>
      </c>
      <c r="D12665" s="5" t="s">
        <v>12</v>
      </c>
      <c r="E12665" s="5" t="s">
        <v>13</v>
      </c>
    </row>
    <row r="12666" spans="1:5" x14ac:dyDescent="0.25">
      <c r="A12666" s="5">
        <f>12658</f>
      </c>
      <c r="B12666" s="5" t="s">
        <v>12668</v>
      </c>
      <c r="C12666" s="5" t="s">
        <v>11</v>
      </c>
      <c r="D12666" s="5" t="s">
        <v>12</v>
      </c>
      <c r="E12666" s="5" t="s">
        <v>13</v>
      </c>
    </row>
    <row r="12667" spans="1:5" x14ac:dyDescent="0.25">
      <c r="A12667" s="5">
        <f>12659</f>
      </c>
      <c r="B12667" s="5" t="s">
        <v>12669</v>
      </c>
      <c r="C12667" s="5" t="s">
        <v>11</v>
      </c>
      <c r="D12667" s="5" t="s">
        <v>12</v>
      </c>
      <c r="E12667" s="5" t="s">
        <v>13</v>
      </c>
    </row>
    <row r="12668" spans="1:5" x14ac:dyDescent="0.25">
      <c r="A12668" s="5">
        <f>12660</f>
      </c>
      <c r="B12668" s="5" t="s">
        <v>12670</v>
      </c>
      <c r="C12668" s="5" t="s">
        <v>11</v>
      </c>
      <c r="D12668" s="5" t="s">
        <v>12</v>
      </c>
      <c r="E12668" s="5" t="s">
        <v>13</v>
      </c>
    </row>
    <row r="12669" spans="1:5" x14ac:dyDescent="0.25">
      <c r="A12669" s="5">
        <f>12661</f>
      </c>
      <c r="B12669" s="5" t="s">
        <v>12671</v>
      </c>
      <c r="C12669" s="5" t="s">
        <v>11</v>
      </c>
      <c r="D12669" s="5" t="s">
        <v>12</v>
      </c>
      <c r="E12669" s="5" t="s">
        <v>13</v>
      </c>
    </row>
    <row r="12670" spans="1:5" x14ac:dyDescent="0.25">
      <c r="A12670" s="5">
        <f>12662</f>
      </c>
      <c r="B12670" s="5" t="s">
        <v>12672</v>
      </c>
      <c r="C12670" s="5" t="s">
        <v>11</v>
      </c>
      <c r="D12670" s="5" t="s">
        <v>12</v>
      </c>
      <c r="E12670" s="5" t="s">
        <v>13</v>
      </c>
    </row>
    <row r="12671" spans="1:5" x14ac:dyDescent="0.25">
      <c r="A12671" s="5">
        <f>12663</f>
      </c>
      <c r="B12671" s="5" t="s">
        <v>12673</v>
      </c>
      <c r="C12671" s="5" t="s">
        <v>11</v>
      </c>
      <c r="D12671" s="5" t="s">
        <v>12</v>
      </c>
      <c r="E12671" s="5" t="s">
        <v>13</v>
      </c>
    </row>
    <row r="12672" spans="1:5" x14ac:dyDescent="0.25">
      <c r="A12672" s="5">
        <f>12664</f>
      </c>
      <c r="B12672" s="5" t="s">
        <v>12674</v>
      </c>
      <c r="C12672" s="5" t="s">
        <v>11</v>
      </c>
      <c r="D12672" s="5" t="s">
        <v>12</v>
      </c>
      <c r="E12672" s="5" t="s">
        <v>13</v>
      </c>
    </row>
    <row r="12673" spans="1:5" x14ac:dyDescent="0.25">
      <c r="A12673" s="5">
        <f>12665</f>
      </c>
      <c r="B12673" s="5" t="s">
        <v>12675</v>
      </c>
      <c r="C12673" s="5" t="s">
        <v>11</v>
      </c>
      <c r="D12673" s="5" t="s">
        <v>12</v>
      </c>
      <c r="E12673" s="5" t="s">
        <v>13</v>
      </c>
    </row>
    <row r="12674" spans="1:5" x14ac:dyDescent="0.25">
      <c r="A12674" s="5">
        <f>12666</f>
      </c>
      <c r="B12674" s="5" t="s">
        <v>12676</v>
      </c>
      <c r="C12674" s="5" t="s">
        <v>11</v>
      </c>
      <c r="D12674" s="5" t="s">
        <v>12</v>
      </c>
      <c r="E12674" s="5" t="s">
        <v>13</v>
      </c>
    </row>
    <row r="12675" spans="1:5" x14ac:dyDescent="0.25">
      <c r="A12675" s="5">
        <f>12667</f>
      </c>
      <c r="B12675" s="5" t="s">
        <v>12677</v>
      </c>
      <c r="C12675" s="5" t="s">
        <v>11</v>
      </c>
      <c r="D12675" s="5" t="s">
        <v>12</v>
      </c>
      <c r="E12675" s="5" t="s">
        <v>13</v>
      </c>
    </row>
    <row r="12676" spans="1:5" x14ac:dyDescent="0.25">
      <c r="A12676" s="5">
        <f>12668</f>
      </c>
      <c r="B12676" s="5" t="s">
        <v>12678</v>
      </c>
      <c r="C12676" s="5" t="s">
        <v>11</v>
      </c>
      <c r="D12676" s="5" t="s">
        <v>12</v>
      </c>
      <c r="E12676" s="5" t="s">
        <v>13</v>
      </c>
    </row>
    <row r="12677" spans="1:5" x14ac:dyDescent="0.25">
      <c r="A12677" s="5">
        <f>12669</f>
      </c>
      <c r="B12677" s="5" t="s">
        <v>12679</v>
      </c>
      <c r="C12677" s="5" t="s">
        <v>11</v>
      </c>
      <c r="D12677" s="5" t="s">
        <v>12</v>
      </c>
      <c r="E12677" s="5" t="s">
        <v>13</v>
      </c>
    </row>
    <row r="12678" spans="1:5" x14ac:dyDescent="0.25">
      <c r="A12678" s="5">
        <f>12670</f>
      </c>
      <c r="B12678" s="5" t="s">
        <v>12680</v>
      </c>
      <c r="C12678" s="5" t="s">
        <v>11</v>
      </c>
      <c r="D12678" s="5" t="s">
        <v>12</v>
      </c>
      <c r="E12678" s="5" t="s">
        <v>13</v>
      </c>
    </row>
    <row r="12679" spans="1:5" x14ac:dyDescent="0.25">
      <c r="A12679" s="5">
        <f>12671</f>
      </c>
      <c r="B12679" s="5" t="s">
        <v>12681</v>
      </c>
      <c r="C12679" s="5" t="s">
        <v>11</v>
      </c>
      <c r="D12679" s="5" t="s">
        <v>12</v>
      </c>
      <c r="E12679" s="5" t="s">
        <v>13</v>
      </c>
    </row>
    <row r="12680" spans="1:5" x14ac:dyDescent="0.25">
      <c r="A12680" s="5">
        <f>12672</f>
      </c>
      <c r="B12680" s="5" t="s">
        <v>12682</v>
      </c>
      <c r="C12680" s="5" t="s">
        <v>11</v>
      </c>
      <c r="D12680" s="5" t="s">
        <v>12</v>
      </c>
      <c r="E12680" s="5" t="s">
        <v>13</v>
      </c>
    </row>
    <row r="12681" spans="1:5" x14ac:dyDescent="0.25">
      <c r="A12681" s="5">
        <f>12673</f>
      </c>
      <c r="B12681" s="5" t="s">
        <v>12683</v>
      </c>
      <c r="C12681" s="5" t="s">
        <v>11</v>
      </c>
      <c r="D12681" s="5" t="s">
        <v>12</v>
      </c>
      <c r="E12681" s="5" t="s">
        <v>13</v>
      </c>
    </row>
    <row r="12682" spans="1:5" x14ac:dyDescent="0.25">
      <c r="A12682" s="5">
        <f>12674</f>
      </c>
      <c r="B12682" s="5" t="s">
        <v>12684</v>
      </c>
      <c r="C12682" s="5" t="s">
        <v>11</v>
      </c>
      <c r="D12682" s="5" t="s">
        <v>12</v>
      </c>
      <c r="E12682" s="5" t="s">
        <v>13</v>
      </c>
    </row>
    <row r="12683" spans="1:5" x14ac:dyDescent="0.25">
      <c r="A12683" s="5">
        <f>12675</f>
      </c>
      <c r="B12683" s="5" t="s">
        <v>12685</v>
      </c>
      <c r="C12683" s="5" t="s">
        <v>11</v>
      </c>
      <c r="D12683" s="5" t="s">
        <v>12</v>
      </c>
      <c r="E12683" s="5" t="s">
        <v>13</v>
      </c>
    </row>
    <row r="12684" spans="1:5" x14ac:dyDescent="0.25">
      <c r="A12684" s="5">
        <f>12676</f>
      </c>
      <c r="B12684" s="5" t="s">
        <v>12686</v>
      </c>
      <c r="C12684" s="5" t="s">
        <v>11</v>
      </c>
      <c r="D12684" s="5" t="s">
        <v>12</v>
      </c>
      <c r="E12684" s="5" t="s">
        <v>13</v>
      </c>
    </row>
    <row r="12685" spans="1:5" x14ac:dyDescent="0.25">
      <c r="A12685" s="5">
        <f>12677</f>
      </c>
      <c r="B12685" s="5" t="s">
        <v>12687</v>
      </c>
      <c r="C12685" s="5" t="s">
        <v>11</v>
      </c>
      <c r="D12685" s="5" t="s">
        <v>12</v>
      </c>
      <c r="E12685" s="5" t="s">
        <v>13</v>
      </c>
    </row>
    <row r="12686" spans="1:5" x14ac:dyDescent="0.25">
      <c r="A12686" s="5">
        <f>12678</f>
      </c>
      <c r="B12686" s="5" t="s">
        <v>12688</v>
      </c>
      <c r="C12686" s="5" t="s">
        <v>11</v>
      </c>
      <c r="D12686" s="5" t="s">
        <v>12</v>
      </c>
      <c r="E12686" s="5" t="s">
        <v>13</v>
      </c>
    </row>
    <row r="12687" spans="1:5" x14ac:dyDescent="0.25">
      <c r="A12687" s="5">
        <f>12679</f>
      </c>
      <c r="B12687" s="5" t="s">
        <v>12689</v>
      </c>
      <c r="C12687" s="5" t="s">
        <v>11</v>
      </c>
      <c r="D12687" s="5" t="s">
        <v>12</v>
      </c>
      <c r="E12687" s="5" t="s">
        <v>13</v>
      </c>
    </row>
    <row r="12688" spans="1:5" x14ac:dyDescent="0.25">
      <c r="A12688" s="5">
        <f>12680</f>
      </c>
      <c r="B12688" s="5" t="s">
        <v>12690</v>
      </c>
      <c r="C12688" s="5" t="s">
        <v>11</v>
      </c>
      <c r="D12688" s="5" t="s">
        <v>12</v>
      </c>
      <c r="E12688" s="5" t="s">
        <v>13</v>
      </c>
    </row>
    <row r="12689" spans="1:5" x14ac:dyDescent="0.25">
      <c r="A12689" s="5">
        <f>12681</f>
      </c>
      <c r="B12689" s="5" t="s">
        <v>12691</v>
      </c>
      <c r="C12689" s="5" t="s">
        <v>11</v>
      </c>
      <c r="D12689" s="5" t="s">
        <v>12</v>
      </c>
      <c r="E12689" s="5" t="s">
        <v>13</v>
      </c>
    </row>
    <row r="12690" spans="1:5" x14ac:dyDescent="0.25">
      <c r="A12690" s="5">
        <f>12682</f>
      </c>
      <c r="B12690" s="5" t="s">
        <v>12692</v>
      </c>
      <c r="C12690" s="5" t="s">
        <v>11</v>
      </c>
      <c r="D12690" s="5" t="s">
        <v>12</v>
      </c>
      <c r="E12690" s="5" t="s">
        <v>13</v>
      </c>
    </row>
    <row r="12691" spans="1:5" x14ac:dyDescent="0.25">
      <c r="A12691" s="5">
        <f>12683</f>
      </c>
      <c r="B12691" s="5" t="s">
        <v>12693</v>
      </c>
      <c r="C12691" s="5" t="s">
        <v>11</v>
      </c>
      <c r="D12691" s="5" t="s">
        <v>12</v>
      </c>
      <c r="E12691" s="5" t="s">
        <v>13</v>
      </c>
    </row>
    <row r="12692" spans="1:5" x14ac:dyDescent="0.25">
      <c r="A12692" s="5">
        <f>12684</f>
      </c>
      <c r="B12692" s="5" t="s">
        <v>12694</v>
      </c>
      <c r="C12692" s="5" t="s">
        <v>11</v>
      </c>
      <c r="D12692" s="5" t="s">
        <v>12</v>
      </c>
      <c r="E12692" s="5" t="s">
        <v>13</v>
      </c>
    </row>
    <row r="12693" spans="1:5" x14ac:dyDescent="0.25">
      <c r="A12693" s="5">
        <f>12685</f>
      </c>
      <c r="B12693" s="5" t="s">
        <v>12695</v>
      </c>
      <c r="C12693" s="5" t="s">
        <v>11</v>
      </c>
      <c r="D12693" s="5" t="s">
        <v>12</v>
      </c>
      <c r="E12693" s="5" t="s">
        <v>13</v>
      </c>
    </row>
    <row r="12694" spans="1:5" x14ac:dyDescent="0.25">
      <c r="A12694" s="5">
        <f>12686</f>
      </c>
      <c r="B12694" s="5" t="s">
        <v>12696</v>
      </c>
      <c r="C12694" s="5" t="s">
        <v>11</v>
      </c>
      <c r="D12694" s="5" t="s">
        <v>12</v>
      </c>
      <c r="E12694" s="5" t="s">
        <v>13</v>
      </c>
    </row>
    <row r="12695" spans="1:5" x14ac:dyDescent="0.25">
      <c r="A12695" s="5">
        <f>12687</f>
      </c>
      <c r="B12695" s="5" t="s">
        <v>12697</v>
      </c>
      <c r="C12695" s="5" t="s">
        <v>11</v>
      </c>
      <c r="D12695" s="5" t="s">
        <v>12</v>
      </c>
      <c r="E12695" s="5" t="s">
        <v>13</v>
      </c>
    </row>
    <row r="12696" spans="1:5" x14ac:dyDescent="0.25">
      <c r="A12696" s="5">
        <f>12688</f>
      </c>
      <c r="B12696" s="5" t="s">
        <v>12698</v>
      </c>
      <c r="C12696" s="5" t="s">
        <v>11</v>
      </c>
      <c r="D12696" s="5" t="s">
        <v>12</v>
      </c>
      <c r="E12696" s="5" t="s">
        <v>13</v>
      </c>
    </row>
    <row r="12697" spans="1:5" x14ac:dyDescent="0.25">
      <c r="A12697" s="5">
        <f>12689</f>
      </c>
      <c r="B12697" s="5" t="s">
        <v>12699</v>
      </c>
      <c r="C12697" s="5" t="s">
        <v>11</v>
      </c>
      <c r="D12697" s="5" t="s">
        <v>12</v>
      </c>
      <c r="E12697" s="5" t="s">
        <v>13</v>
      </c>
    </row>
    <row r="12698" spans="1:5" x14ac:dyDescent="0.25">
      <c r="A12698" s="5">
        <f>12690</f>
      </c>
      <c r="B12698" s="5" t="s">
        <v>12700</v>
      </c>
      <c r="C12698" s="5" t="s">
        <v>11</v>
      </c>
      <c r="D12698" s="5" t="s">
        <v>12</v>
      </c>
      <c r="E12698" s="5" t="s">
        <v>13</v>
      </c>
    </row>
    <row r="12699" spans="1:5" x14ac:dyDescent="0.25">
      <c r="A12699" s="5">
        <f>12691</f>
      </c>
      <c r="B12699" s="5" t="s">
        <v>12701</v>
      </c>
      <c r="C12699" s="5" t="s">
        <v>11</v>
      </c>
      <c r="D12699" s="5" t="s">
        <v>12</v>
      </c>
      <c r="E12699" s="5" t="s">
        <v>13</v>
      </c>
    </row>
    <row r="12700" spans="1:5" x14ac:dyDescent="0.25">
      <c r="A12700" s="5">
        <f>12692</f>
      </c>
      <c r="B12700" s="5" t="s">
        <v>12702</v>
      </c>
      <c r="C12700" s="5" t="s">
        <v>11</v>
      </c>
      <c r="D12700" s="5" t="s">
        <v>12</v>
      </c>
      <c r="E12700" s="5" t="s">
        <v>13</v>
      </c>
    </row>
    <row r="12701" spans="1:5" x14ac:dyDescent="0.25">
      <c r="A12701" s="5">
        <f>12693</f>
      </c>
      <c r="B12701" s="5" t="s">
        <v>12703</v>
      </c>
      <c r="C12701" s="5" t="s">
        <v>11</v>
      </c>
      <c r="D12701" s="5" t="s">
        <v>12</v>
      </c>
      <c r="E12701" s="5" t="s">
        <v>13</v>
      </c>
    </row>
    <row r="12702" spans="1:5" x14ac:dyDescent="0.25">
      <c r="A12702" s="5">
        <f>12694</f>
      </c>
      <c r="B12702" s="5" t="s">
        <v>12704</v>
      </c>
      <c r="C12702" s="5" t="s">
        <v>11</v>
      </c>
      <c r="D12702" s="5" t="s">
        <v>12</v>
      </c>
      <c r="E12702" s="5" t="s">
        <v>13</v>
      </c>
    </row>
    <row r="12703" spans="1:5" x14ac:dyDescent="0.25">
      <c r="A12703" s="5">
        <f>12695</f>
      </c>
      <c r="B12703" s="5" t="s">
        <v>12705</v>
      </c>
      <c r="C12703" s="5" t="s">
        <v>11</v>
      </c>
      <c r="D12703" s="5" t="s">
        <v>12</v>
      </c>
      <c r="E12703" s="5" t="s">
        <v>13</v>
      </c>
    </row>
    <row r="12704" spans="1:5" x14ac:dyDescent="0.25">
      <c r="A12704" s="5">
        <f>12696</f>
      </c>
      <c r="B12704" s="5" t="s">
        <v>12706</v>
      </c>
      <c r="C12704" s="5" t="s">
        <v>11</v>
      </c>
      <c r="D12704" s="5" t="s">
        <v>12</v>
      </c>
      <c r="E12704" s="5" t="s">
        <v>13</v>
      </c>
    </row>
    <row r="12705" spans="1:5" x14ac:dyDescent="0.25">
      <c r="A12705" s="5">
        <f>12697</f>
      </c>
      <c r="B12705" s="5" t="s">
        <v>12707</v>
      </c>
      <c r="C12705" s="5" t="s">
        <v>11</v>
      </c>
      <c r="D12705" s="5" t="s">
        <v>12</v>
      </c>
      <c r="E12705" s="5" t="s">
        <v>13</v>
      </c>
    </row>
    <row r="12706" spans="1:5" x14ac:dyDescent="0.25">
      <c r="A12706" s="5">
        <f>12698</f>
      </c>
      <c r="B12706" s="5" t="s">
        <v>12708</v>
      </c>
      <c r="C12706" s="5" t="s">
        <v>11</v>
      </c>
      <c r="D12706" s="5" t="s">
        <v>12</v>
      </c>
      <c r="E12706" s="5" t="s">
        <v>13</v>
      </c>
    </row>
    <row r="12707" spans="1:5" x14ac:dyDescent="0.25">
      <c r="A12707" s="5">
        <f>12699</f>
      </c>
      <c r="B12707" s="5" t="s">
        <v>12709</v>
      </c>
      <c r="C12707" s="5" t="s">
        <v>11</v>
      </c>
      <c r="D12707" s="5" t="s">
        <v>12</v>
      </c>
      <c r="E12707" s="5" t="s">
        <v>13</v>
      </c>
    </row>
    <row r="12708" spans="1:5" x14ac:dyDescent="0.25">
      <c r="A12708" s="5">
        <f>12700</f>
      </c>
      <c r="B12708" s="5" t="s">
        <v>12710</v>
      </c>
      <c r="C12708" s="5" t="s">
        <v>11</v>
      </c>
      <c r="D12708" s="5" t="s">
        <v>12</v>
      </c>
      <c r="E12708" s="5" t="s">
        <v>13</v>
      </c>
    </row>
    <row r="12709" spans="1:5" x14ac:dyDescent="0.25">
      <c r="A12709" s="5">
        <f>12701</f>
      </c>
      <c r="B12709" s="5" t="s">
        <v>12711</v>
      </c>
      <c r="C12709" s="5" t="s">
        <v>11</v>
      </c>
      <c r="D12709" s="5" t="s">
        <v>12</v>
      </c>
      <c r="E12709" s="5" t="s">
        <v>13</v>
      </c>
    </row>
    <row r="12710" spans="1:5" x14ac:dyDescent="0.25">
      <c r="A12710" s="5">
        <f>12702</f>
      </c>
      <c r="B12710" s="5" t="s">
        <v>12712</v>
      </c>
      <c r="C12710" s="5" t="s">
        <v>11</v>
      </c>
      <c r="D12710" s="5" t="s">
        <v>12</v>
      </c>
      <c r="E12710" s="5" t="s">
        <v>13</v>
      </c>
    </row>
    <row r="12711" spans="1:5" x14ac:dyDescent="0.25">
      <c r="A12711" s="5">
        <f>12703</f>
      </c>
      <c r="B12711" s="5" t="s">
        <v>12713</v>
      </c>
      <c r="C12711" s="5" t="s">
        <v>11</v>
      </c>
      <c r="D12711" s="5" t="s">
        <v>12</v>
      </c>
      <c r="E12711" s="5" t="s">
        <v>13</v>
      </c>
    </row>
    <row r="12712" spans="1:5" x14ac:dyDescent="0.25">
      <c r="A12712" s="5">
        <f>12704</f>
      </c>
      <c r="B12712" s="5" t="s">
        <v>12714</v>
      </c>
      <c r="C12712" s="5" t="s">
        <v>11</v>
      </c>
      <c r="D12712" s="5" t="s">
        <v>12</v>
      </c>
      <c r="E12712" s="5" t="s">
        <v>13</v>
      </c>
    </row>
    <row r="12713" spans="1:5" x14ac:dyDescent="0.25">
      <c r="A12713" s="5">
        <f>12705</f>
      </c>
      <c r="B12713" s="5" t="s">
        <v>12715</v>
      </c>
      <c r="C12713" s="5" t="s">
        <v>11</v>
      </c>
      <c r="D12713" s="5" t="s">
        <v>12</v>
      </c>
      <c r="E12713" s="5" t="s">
        <v>13</v>
      </c>
    </row>
    <row r="12714" spans="1:5" x14ac:dyDescent="0.25">
      <c r="A12714" s="5">
        <f>12706</f>
      </c>
      <c r="B12714" s="5" t="s">
        <v>12716</v>
      </c>
      <c r="C12714" s="5" t="s">
        <v>11</v>
      </c>
      <c r="D12714" s="5" t="s">
        <v>12</v>
      </c>
      <c r="E12714" s="5" t="s">
        <v>13</v>
      </c>
    </row>
    <row r="12715" spans="1:5" x14ac:dyDescent="0.25">
      <c r="A12715" s="5">
        <f>12707</f>
      </c>
      <c r="B12715" s="5" t="s">
        <v>12717</v>
      </c>
      <c r="C12715" s="5" t="s">
        <v>11</v>
      </c>
      <c r="D12715" s="5" t="s">
        <v>12</v>
      </c>
      <c r="E12715" s="5" t="s">
        <v>13</v>
      </c>
    </row>
    <row r="12716" spans="1:5" x14ac:dyDescent="0.25">
      <c r="A12716" s="5">
        <f>12708</f>
      </c>
      <c r="B12716" s="5" t="s">
        <v>12718</v>
      </c>
      <c r="C12716" s="5" t="s">
        <v>11</v>
      </c>
      <c r="D12716" s="5" t="s">
        <v>12</v>
      </c>
      <c r="E12716" s="5" t="s">
        <v>13</v>
      </c>
    </row>
    <row r="12717" spans="1:5" x14ac:dyDescent="0.25">
      <c r="A12717" s="5">
        <f>12709</f>
      </c>
      <c r="B12717" s="5" t="s">
        <v>12719</v>
      </c>
      <c r="C12717" s="5" t="s">
        <v>11</v>
      </c>
      <c r="D12717" s="5" t="s">
        <v>12</v>
      </c>
      <c r="E12717" s="5" t="s">
        <v>13</v>
      </c>
    </row>
    <row r="12718" spans="1:5" x14ac:dyDescent="0.25">
      <c r="A12718" s="5">
        <f>12710</f>
      </c>
      <c r="B12718" s="5" t="s">
        <v>12720</v>
      </c>
      <c r="C12718" s="5" t="s">
        <v>11</v>
      </c>
      <c r="D12718" s="5" t="s">
        <v>12</v>
      </c>
      <c r="E12718" s="5" t="s">
        <v>13</v>
      </c>
    </row>
    <row r="12719" spans="1:5" x14ac:dyDescent="0.25">
      <c r="A12719" s="5">
        <f>12711</f>
      </c>
      <c r="B12719" s="5" t="s">
        <v>12721</v>
      </c>
      <c r="C12719" s="5" t="s">
        <v>11</v>
      </c>
      <c r="D12719" s="5" t="s">
        <v>12</v>
      </c>
      <c r="E12719" s="5" t="s">
        <v>13</v>
      </c>
    </row>
    <row r="12720" spans="1:5" x14ac:dyDescent="0.25">
      <c r="A12720" s="5">
        <f>12712</f>
      </c>
      <c r="B12720" s="5" t="s">
        <v>12722</v>
      </c>
      <c r="C12720" s="5" t="s">
        <v>11</v>
      </c>
      <c r="D12720" s="5" t="s">
        <v>12</v>
      </c>
      <c r="E12720" s="5" t="s">
        <v>13</v>
      </c>
    </row>
    <row r="12721" spans="1:5" x14ac:dyDescent="0.25">
      <c r="A12721" s="5">
        <f>12713</f>
      </c>
      <c r="B12721" s="5" t="s">
        <v>12723</v>
      </c>
      <c r="C12721" s="5" t="s">
        <v>11</v>
      </c>
      <c r="D12721" s="5" t="s">
        <v>12</v>
      </c>
      <c r="E12721" s="5" t="s">
        <v>13</v>
      </c>
    </row>
    <row r="12722" spans="1:5" x14ac:dyDescent="0.25">
      <c r="A12722" s="5">
        <f>12714</f>
      </c>
      <c r="B12722" s="5" t="s">
        <v>12724</v>
      </c>
      <c r="C12722" s="5" t="s">
        <v>11</v>
      </c>
      <c r="D12722" s="5" t="s">
        <v>12</v>
      </c>
      <c r="E12722" s="5" t="s">
        <v>13</v>
      </c>
    </row>
    <row r="12723" spans="1:5" x14ac:dyDescent="0.25">
      <c r="A12723" s="5">
        <f>12715</f>
      </c>
      <c r="B12723" s="5" t="s">
        <v>12725</v>
      </c>
      <c r="C12723" s="5" t="s">
        <v>11</v>
      </c>
      <c r="D12723" s="5" t="s">
        <v>12</v>
      </c>
      <c r="E12723" s="5" t="s">
        <v>13</v>
      </c>
    </row>
    <row r="12724" spans="1:5" x14ac:dyDescent="0.25">
      <c r="A12724" s="5">
        <f>12716</f>
      </c>
      <c r="B12724" s="5" t="s">
        <v>12726</v>
      </c>
      <c r="C12724" s="5" t="s">
        <v>11</v>
      </c>
      <c r="D12724" s="5" t="s">
        <v>12</v>
      </c>
      <c r="E12724" s="5" t="s">
        <v>13</v>
      </c>
    </row>
    <row r="12725" spans="1:5" x14ac:dyDescent="0.25">
      <c r="A12725" s="5">
        <f>12717</f>
      </c>
      <c r="B12725" s="5" t="s">
        <v>12727</v>
      </c>
      <c r="C12725" s="5" t="s">
        <v>11</v>
      </c>
      <c r="D12725" s="5" t="s">
        <v>12</v>
      </c>
      <c r="E12725" s="5" t="s">
        <v>13</v>
      </c>
    </row>
    <row r="12726" spans="1:5" x14ac:dyDescent="0.25">
      <c r="A12726" s="5">
        <f>12718</f>
      </c>
      <c r="B12726" s="5" t="s">
        <v>12728</v>
      </c>
      <c r="C12726" s="5" t="s">
        <v>11</v>
      </c>
      <c r="D12726" s="5" t="s">
        <v>12</v>
      </c>
      <c r="E12726" s="5" t="s">
        <v>13</v>
      </c>
    </row>
    <row r="12727" spans="1:5" x14ac:dyDescent="0.25">
      <c r="A12727" s="5">
        <f>12719</f>
      </c>
      <c r="B12727" s="5" t="s">
        <v>12729</v>
      </c>
      <c r="C12727" s="5" t="s">
        <v>11</v>
      </c>
      <c r="D12727" s="5" t="s">
        <v>12</v>
      </c>
      <c r="E12727" s="5" t="s">
        <v>13</v>
      </c>
    </row>
    <row r="12728" spans="1:5" x14ac:dyDescent="0.25">
      <c r="A12728" s="5">
        <f>12720</f>
      </c>
      <c r="B12728" s="5" t="s">
        <v>12730</v>
      </c>
      <c r="C12728" s="5" t="s">
        <v>11</v>
      </c>
      <c r="D12728" s="5" t="s">
        <v>12</v>
      </c>
      <c r="E12728" s="5" t="s">
        <v>13</v>
      </c>
    </row>
    <row r="12729" spans="1:5" x14ac:dyDescent="0.25">
      <c r="A12729" s="5">
        <f>12721</f>
      </c>
      <c r="B12729" s="5" t="s">
        <v>12731</v>
      </c>
      <c r="C12729" s="5" t="s">
        <v>11</v>
      </c>
      <c r="D12729" s="5" t="s">
        <v>12</v>
      </c>
      <c r="E12729" s="5" t="s">
        <v>13</v>
      </c>
    </row>
    <row r="12730" spans="1:5" x14ac:dyDescent="0.25">
      <c r="A12730" s="5">
        <f>12722</f>
      </c>
      <c r="B12730" s="5" t="s">
        <v>12732</v>
      </c>
      <c r="C12730" s="5" t="s">
        <v>11</v>
      </c>
      <c r="D12730" s="5" t="s">
        <v>12</v>
      </c>
      <c r="E12730" s="5" t="s">
        <v>13</v>
      </c>
    </row>
    <row r="12731" spans="1:5" x14ac:dyDescent="0.25">
      <c r="A12731" s="5">
        <f>12723</f>
      </c>
      <c r="B12731" s="5" t="s">
        <v>12733</v>
      </c>
      <c r="C12731" s="5" t="s">
        <v>11</v>
      </c>
      <c r="D12731" s="5" t="s">
        <v>12</v>
      </c>
      <c r="E12731" s="5" t="s">
        <v>13</v>
      </c>
    </row>
    <row r="12732" spans="1:5" x14ac:dyDescent="0.25">
      <c r="A12732" s="5">
        <f>12724</f>
      </c>
      <c r="B12732" s="5" t="s">
        <v>12734</v>
      </c>
      <c r="C12732" s="5" t="s">
        <v>11</v>
      </c>
      <c r="D12732" s="5" t="s">
        <v>12</v>
      </c>
      <c r="E12732" s="5" t="s">
        <v>13</v>
      </c>
    </row>
    <row r="12733" spans="1:5" x14ac:dyDescent="0.25">
      <c r="A12733" s="5">
        <f>12725</f>
      </c>
      <c r="B12733" s="5" t="s">
        <v>12735</v>
      </c>
      <c r="C12733" s="5" t="s">
        <v>11</v>
      </c>
      <c r="D12733" s="5" t="s">
        <v>12</v>
      </c>
      <c r="E12733" s="5" t="s">
        <v>13</v>
      </c>
    </row>
    <row r="12734" spans="1:5" x14ac:dyDescent="0.25">
      <c r="A12734" s="5">
        <f>12726</f>
      </c>
      <c r="B12734" s="5" t="s">
        <v>12736</v>
      </c>
      <c r="C12734" s="5" t="s">
        <v>11</v>
      </c>
      <c r="D12734" s="5" t="s">
        <v>12</v>
      </c>
      <c r="E12734" s="5" t="s">
        <v>13</v>
      </c>
    </row>
    <row r="12735" spans="1:5" x14ac:dyDescent="0.25">
      <c r="A12735" s="5">
        <f>12727</f>
      </c>
      <c r="B12735" s="5" t="s">
        <v>12737</v>
      </c>
      <c r="C12735" s="5" t="s">
        <v>11</v>
      </c>
      <c r="D12735" s="5" t="s">
        <v>12</v>
      </c>
      <c r="E12735" s="5" t="s">
        <v>13</v>
      </c>
    </row>
    <row r="12736" spans="1:5" x14ac:dyDescent="0.25">
      <c r="A12736" s="5">
        <f>12728</f>
      </c>
      <c r="B12736" s="5" t="s">
        <v>12738</v>
      </c>
      <c r="C12736" s="5" t="s">
        <v>11</v>
      </c>
      <c r="D12736" s="5" t="s">
        <v>12</v>
      </c>
      <c r="E12736" s="5" t="s">
        <v>13</v>
      </c>
    </row>
    <row r="12737" spans="1:5" x14ac:dyDescent="0.25">
      <c r="A12737" s="5">
        <f>12729</f>
      </c>
      <c r="B12737" s="5" t="s">
        <v>12739</v>
      </c>
      <c r="C12737" s="5" t="s">
        <v>11</v>
      </c>
      <c r="D12737" s="5" t="s">
        <v>12</v>
      </c>
      <c r="E12737" s="5" t="s">
        <v>13</v>
      </c>
    </row>
    <row r="12738" spans="1:5" x14ac:dyDescent="0.25">
      <c r="A12738" s="5">
        <f>12730</f>
      </c>
      <c r="B12738" s="5" t="s">
        <v>12740</v>
      </c>
      <c r="C12738" s="5" t="s">
        <v>11</v>
      </c>
      <c r="D12738" s="5" t="s">
        <v>12</v>
      </c>
      <c r="E12738" s="5" t="s">
        <v>13</v>
      </c>
    </row>
    <row r="12739" spans="1:5" x14ac:dyDescent="0.25">
      <c r="A12739" s="5">
        <f>12731</f>
      </c>
      <c r="B12739" s="5" t="s">
        <v>12741</v>
      </c>
      <c r="C12739" s="5" t="s">
        <v>11</v>
      </c>
      <c r="D12739" s="5" t="s">
        <v>12</v>
      </c>
      <c r="E12739" s="5" t="s">
        <v>13</v>
      </c>
    </row>
    <row r="12740" spans="1:5" x14ac:dyDescent="0.25">
      <c r="A12740" s="5">
        <f>12732</f>
      </c>
      <c r="B12740" s="5" t="s">
        <v>12742</v>
      </c>
      <c r="C12740" s="5" t="s">
        <v>11</v>
      </c>
      <c r="D12740" s="5" t="s">
        <v>12</v>
      </c>
      <c r="E12740" s="5" t="s">
        <v>13</v>
      </c>
    </row>
    <row r="12741" spans="1:5" x14ac:dyDescent="0.25">
      <c r="A12741" s="5">
        <f>12733</f>
      </c>
      <c r="B12741" s="5" t="s">
        <v>12743</v>
      </c>
      <c r="C12741" s="5" t="s">
        <v>11</v>
      </c>
      <c r="D12741" s="5" t="s">
        <v>12</v>
      </c>
      <c r="E12741" s="5" t="s">
        <v>13</v>
      </c>
    </row>
    <row r="12742" spans="1:5" x14ac:dyDescent="0.25">
      <c r="A12742" s="5">
        <f>12734</f>
      </c>
      <c r="B12742" s="5" t="s">
        <v>12744</v>
      </c>
      <c r="C12742" s="5" t="s">
        <v>11</v>
      </c>
      <c r="D12742" s="5" t="s">
        <v>12</v>
      </c>
      <c r="E12742" s="5" t="s">
        <v>13</v>
      </c>
    </row>
    <row r="12743" spans="1:5" x14ac:dyDescent="0.25">
      <c r="A12743" s="5">
        <f>12735</f>
      </c>
      <c r="B12743" s="5" t="s">
        <v>12745</v>
      </c>
      <c r="C12743" s="5" t="s">
        <v>11</v>
      </c>
      <c r="D12743" s="5" t="s">
        <v>12</v>
      </c>
      <c r="E12743" s="5" t="s">
        <v>13</v>
      </c>
    </row>
    <row r="12744" spans="1:5" x14ac:dyDescent="0.25">
      <c r="A12744" s="5">
        <f>12736</f>
      </c>
      <c r="B12744" s="5" t="s">
        <v>12746</v>
      </c>
      <c r="C12744" s="5" t="s">
        <v>11</v>
      </c>
      <c r="D12744" s="5" t="s">
        <v>12</v>
      </c>
      <c r="E12744" s="5" t="s">
        <v>13</v>
      </c>
    </row>
    <row r="12745" spans="1:5" x14ac:dyDescent="0.25">
      <c r="A12745" s="5">
        <f>12737</f>
      </c>
      <c r="B12745" s="5" t="s">
        <v>12747</v>
      </c>
      <c r="C12745" s="5" t="s">
        <v>11</v>
      </c>
      <c r="D12745" s="5" t="s">
        <v>12</v>
      </c>
      <c r="E12745" s="5" t="s">
        <v>13</v>
      </c>
    </row>
    <row r="12746" spans="1:5" x14ac:dyDescent="0.25">
      <c r="A12746" s="5">
        <f>12738</f>
      </c>
      <c r="B12746" s="5" t="s">
        <v>12748</v>
      </c>
      <c r="C12746" s="5" t="s">
        <v>11</v>
      </c>
      <c r="D12746" s="5" t="s">
        <v>12</v>
      </c>
      <c r="E12746" s="5" t="s">
        <v>13</v>
      </c>
    </row>
    <row r="12747" spans="1:5" x14ac:dyDescent="0.25">
      <c r="A12747" s="5">
        <f>12739</f>
      </c>
      <c r="B12747" s="5" t="s">
        <v>12749</v>
      </c>
      <c r="C12747" s="5" t="s">
        <v>11</v>
      </c>
      <c r="D12747" s="5" t="s">
        <v>12</v>
      </c>
      <c r="E12747" s="5" t="s">
        <v>13</v>
      </c>
    </row>
    <row r="12748" spans="1:5" x14ac:dyDescent="0.25">
      <c r="A12748" s="5">
        <f>12740</f>
      </c>
      <c r="B12748" s="5" t="s">
        <v>12750</v>
      </c>
      <c r="C12748" s="5" t="s">
        <v>11</v>
      </c>
      <c r="D12748" s="5" t="s">
        <v>12</v>
      </c>
      <c r="E12748" s="5" t="s">
        <v>13</v>
      </c>
    </row>
    <row r="12749" spans="1:5" x14ac:dyDescent="0.25">
      <c r="A12749" s="5">
        <f>12741</f>
      </c>
      <c r="B12749" s="5" t="s">
        <v>12751</v>
      </c>
      <c r="C12749" s="5" t="s">
        <v>11</v>
      </c>
      <c r="D12749" s="5" t="s">
        <v>12</v>
      </c>
      <c r="E12749" s="5" t="s">
        <v>13</v>
      </c>
    </row>
    <row r="12750" spans="1:5" x14ac:dyDescent="0.25">
      <c r="A12750" s="5">
        <f>12742</f>
      </c>
      <c r="B12750" s="5" t="s">
        <v>12752</v>
      </c>
      <c r="C12750" s="5" t="s">
        <v>11</v>
      </c>
      <c r="D12750" s="5" t="s">
        <v>12</v>
      </c>
      <c r="E12750" s="5" t="s">
        <v>13</v>
      </c>
    </row>
    <row r="12751" spans="1:5" x14ac:dyDescent="0.25">
      <c r="A12751" s="5">
        <f>12743</f>
      </c>
      <c r="B12751" s="5" t="s">
        <v>12753</v>
      </c>
      <c r="C12751" s="5" t="s">
        <v>11</v>
      </c>
      <c r="D12751" s="5" t="s">
        <v>12</v>
      </c>
      <c r="E12751" s="5" t="s">
        <v>13</v>
      </c>
    </row>
    <row r="12752" spans="1:5" x14ac:dyDescent="0.25">
      <c r="A12752" s="5">
        <f>12744</f>
      </c>
      <c r="B12752" s="5" t="s">
        <v>12754</v>
      </c>
      <c r="C12752" s="5" t="s">
        <v>11</v>
      </c>
      <c r="D12752" s="5" t="s">
        <v>12</v>
      </c>
      <c r="E12752" s="5" t="s">
        <v>13</v>
      </c>
    </row>
    <row r="12753" spans="1:5" x14ac:dyDescent="0.25">
      <c r="A12753" s="5">
        <f>12745</f>
      </c>
      <c r="B12753" s="5" t="s">
        <v>12755</v>
      </c>
      <c r="C12753" s="5" t="s">
        <v>11</v>
      </c>
      <c r="D12753" s="5" t="s">
        <v>12</v>
      </c>
      <c r="E12753" s="5" t="s">
        <v>13</v>
      </c>
    </row>
    <row r="12754" spans="1:5" x14ac:dyDescent="0.25">
      <c r="A12754" s="5">
        <f>12746</f>
      </c>
      <c r="B12754" s="5" t="s">
        <v>12756</v>
      </c>
      <c r="C12754" s="5" t="s">
        <v>11</v>
      </c>
      <c r="D12754" s="5" t="s">
        <v>12</v>
      </c>
      <c r="E12754" s="5" t="s">
        <v>13</v>
      </c>
    </row>
    <row r="12755" spans="1:5" x14ac:dyDescent="0.25">
      <c r="A12755" s="5">
        <f>12747</f>
      </c>
      <c r="B12755" s="5" t="s">
        <v>12757</v>
      </c>
      <c r="C12755" s="5" t="s">
        <v>11</v>
      </c>
      <c r="D12755" s="5" t="s">
        <v>12</v>
      </c>
      <c r="E12755" s="5" t="s">
        <v>13</v>
      </c>
    </row>
    <row r="12756" spans="1:5" x14ac:dyDescent="0.25">
      <c r="A12756" s="5">
        <f>12748</f>
      </c>
      <c r="B12756" s="5" t="s">
        <v>12758</v>
      </c>
      <c r="C12756" s="5" t="s">
        <v>11</v>
      </c>
      <c r="D12756" s="5" t="s">
        <v>12</v>
      </c>
      <c r="E12756" s="5" t="s">
        <v>13</v>
      </c>
    </row>
    <row r="12757" spans="1:5" x14ac:dyDescent="0.25">
      <c r="A12757" s="5">
        <f>12749</f>
      </c>
      <c r="B12757" s="5" t="s">
        <v>12759</v>
      </c>
      <c r="C12757" s="5" t="s">
        <v>11</v>
      </c>
      <c r="D12757" s="5" t="s">
        <v>12</v>
      </c>
      <c r="E12757" s="5" t="s">
        <v>13</v>
      </c>
    </row>
    <row r="12758" spans="1:5" x14ac:dyDescent="0.25">
      <c r="A12758" s="5">
        <f>12750</f>
      </c>
      <c r="B12758" s="5" t="s">
        <v>12760</v>
      </c>
      <c r="C12758" s="5" t="s">
        <v>11</v>
      </c>
      <c r="D12758" s="5" t="s">
        <v>12</v>
      </c>
      <c r="E12758" s="5" t="s">
        <v>13</v>
      </c>
    </row>
    <row r="12759" spans="1:5" x14ac:dyDescent="0.25">
      <c r="A12759" s="5">
        <f>12751</f>
      </c>
      <c r="B12759" s="5" t="s">
        <v>12761</v>
      </c>
      <c r="C12759" s="5" t="s">
        <v>11</v>
      </c>
      <c r="D12759" s="5" t="s">
        <v>12</v>
      </c>
      <c r="E12759" s="5" t="s">
        <v>13</v>
      </c>
    </row>
    <row r="12760" spans="1:5" x14ac:dyDescent="0.25">
      <c r="A12760" s="5">
        <f>12752</f>
      </c>
      <c r="B12760" s="5" t="s">
        <v>12762</v>
      </c>
      <c r="C12760" s="5" t="s">
        <v>11</v>
      </c>
      <c r="D12760" s="5" t="s">
        <v>12</v>
      </c>
      <c r="E12760" s="5" t="s">
        <v>13</v>
      </c>
    </row>
    <row r="12761" spans="1:5" x14ac:dyDescent="0.25">
      <c r="A12761" s="5">
        <f>12753</f>
      </c>
      <c r="B12761" s="5" t="s">
        <v>12763</v>
      </c>
      <c r="C12761" s="5" t="s">
        <v>11</v>
      </c>
      <c r="D12761" s="5" t="s">
        <v>12</v>
      </c>
      <c r="E12761" s="5" t="s">
        <v>13</v>
      </c>
    </row>
    <row r="12762" spans="1:5" x14ac:dyDescent="0.25">
      <c r="A12762" s="5">
        <f>12754</f>
      </c>
      <c r="B12762" s="5" t="s">
        <v>12764</v>
      </c>
      <c r="C12762" s="5" t="s">
        <v>11</v>
      </c>
      <c r="D12762" s="5" t="s">
        <v>12</v>
      </c>
      <c r="E12762" s="5" t="s">
        <v>13</v>
      </c>
    </row>
    <row r="12763" spans="1:5" x14ac:dyDescent="0.25">
      <c r="A12763" s="5">
        <f>12755</f>
      </c>
      <c r="B12763" s="5" t="s">
        <v>12765</v>
      </c>
      <c r="C12763" s="5" t="s">
        <v>11</v>
      </c>
      <c r="D12763" s="5" t="s">
        <v>12</v>
      </c>
      <c r="E12763" s="5" t="s">
        <v>13</v>
      </c>
    </row>
    <row r="12764" spans="1:5" x14ac:dyDescent="0.25">
      <c r="A12764" s="5">
        <f>12756</f>
      </c>
      <c r="B12764" s="5" t="s">
        <v>12766</v>
      </c>
      <c r="C12764" s="5" t="s">
        <v>11</v>
      </c>
      <c r="D12764" s="5" t="s">
        <v>12</v>
      </c>
      <c r="E12764" s="5" t="s">
        <v>13</v>
      </c>
    </row>
    <row r="12765" spans="1:5" x14ac:dyDescent="0.25">
      <c r="A12765" s="5">
        <f>12757</f>
      </c>
      <c r="B12765" s="5" t="s">
        <v>12767</v>
      </c>
      <c r="C12765" s="5" t="s">
        <v>11</v>
      </c>
      <c r="D12765" s="5" t="s">
        <v>12</v>
      </c>
      <c r="E12765" s="5" t="s">
        <v>13</v>
      </c>
    </row>
    <row r="12766" spans="1:5" x14ac:dyDescent="0.25">
      <c r="A12766" s="5">
        <f>12758</f>
      </c>
      <c r="B12766" s="5" t="s">
        <v>12768</v>
      </c>
      <c r="C12766" s="5" t="s">
        <v>11</v>
      </c>
      <c r="D12766" s="5" t="s">
        <v>12</v>
      </c>
      <c r="E12766" s="5" t="s">
        <v>13</v>
      </c>
    </row>
    <row r="12767" spans="1:5" x14ac:dyDescent="0.25">
      <c r="A12767" s="5">
        <f>12759</f>
      </c>
      <c r="B12767" s="5" t="s">
        <v>12769</v>
      </c>
      <c r="C12767" s="5" t="s">
        <v>11</v>
      </c>
      <c r="D12767" s="5" t="s">
        <v>12</v>
      </c>
      <c r="E12767" s="5" t="s">
        <v>13</v>
      </c>
    </row>
    <row r="12768" spans="1:5" x14ac:dyDescent="0.25">
      <c r="A12768" s="5">
        <f>12760</f>
      </c>
      <c r="B12768" s="5" t="s">
        <v>12770</v>
      </c>
      <c r="C12768" s="5" t="s">
        <v>11</v>
      </c>
      <c r="D12768" s="5" t="s">
        <v>12</v>
      </c>
      <c r="E12768" s="5" t="s">
        <v>13</v>
      </c>
    </row>
    <row r="12769" spans="1:5" x14ac:dyDescent="0.25">
      <c r="A12769" s="5">
        <f>12761</f>
      </c>
      <c r="B12769" s="5" t="s">
        <v>12771</v>
      </c>
      <c r="C12769" s="5" t="s">
        <v>11</v>
      </c>
      <c r="D12769" s="5" t="s">
        <v>12</v>
      </c>
      <c r="E12769" s="5" t="s">
        <v>13</v>
      </c>
    </row>
    <row r="12770" spans="1:5" x14ac:dyDescent="0.25">
      <c r="A12770" s="5">
        <f>12762</f>
      </c>
      <c r="B12770" s="5" t="s">
        <v>12772</v>
      </c>
      <c r="C12770" s="5" t="s">
        <v>11</v>
      </c>
      <c r="D12770" s="5" t="s">
        <v>12</v>
      </c>
      <c r="E12770" s="5" t="s">
        <v>13</v>
      </c>
    </row>
    <row r="12771" spans="1:5" x14ac:dyDescent="0.25">
      <c r="A12771" s="5">
        <f>12763</f>
      </c>
      <c r="B12771" s="5" t="s">
        <v>12773</v>
      </c>
      <c r="C12771" s="5" t="s">
        <v>11</v>
      </c>
      <c r="D12771" s="5" t="s">
        <v>12</v>
      </c>
      <c r="E12771" s="5" t="s">
        <v>13</v>
      </c>
    </row>
    <row r="12772" spans="1:5" x14ac:dyDescent="0.25">
      <c r="A12772" s="5">
        <f>12764</f>
      </c>
      <c r="B12772" s="5" t="s">
        <v>12774</v>
      </c>
      <c r="C12772" s="5" t="s">
        <v>11</v>
      </c>
      <c r="D12772" s="5" t="s">
        <v>12</v>
      </c>
      <c r="E12772" s="5" t="s">
        <v>13</v>
      </c>
    </row>
    <row r="12773" spans="1:5" x14ac:dyDescent="0.25">
      <c r="A12773" s="5">
        <f>12765</f>
      </c>
      <c r="B12773" s="5" t="s">
        <v>12775</v>
      </c>
      <c r="C12773" s="5" t="s">
        <v>11</v>
      </c>
      <c r="D12773" s="5" t="s">
        <v>12</v>
      </c>
      <c r="E12773" s="5" t="s">
        <v>13</v>
      </c>
    </row>
    <row r="12774" spans="1:5" x14ac:dyDescent="0.25">
      <c r="A12774" s="5">
        <f>12766</f>
      </c>
      <c r="B12774" s="5" t="s">
        <v>12776</v>
      </c>
      <c r="C12774" s="5" t="s">
        <v>11</v>
      </c>
      <c r="D12774" s="5" t="s">
        <v>12</v>
      </c>
      <c r="E12774" s="5" t="s">
        <v>13</v>
      </c>
    </row>
    <row r="12775" spans="1:5" x14ac:dyDescent="0.25">
      <c r="A12775" s="5">
        <f>12767</f>
      </c>
      <c r="B12775" s="5" t="s">
        <v>12777</v>
      </c>
      <c r="C12775" s="5" t="s">
        <v>11</v>
      </c>
      <c r="D12775" s="5" t="s">
        <v>12</v>
      </c>
      <c r="E12775" s="5" t="s">
        <v>13</v>
      </c>
    </row>
    <row r="12776" spans="1:5" x14ac:dyDescent="0.25">
      <c r="A12776" s="5">
        <f>12768</f>
      </c>
      <c r="B12776" s="5" t="s">
        <v>12778</v>
      </c>
      <c r="C12776" s="5" t="s">
        <v>11</v>
      </c>
      <c r="D12776" s="5" t="s">
        <v>12</v>
      </c>
      <c r="E12776" s="5" t="s">
        <v>13</v>
      </c>
    </row>
    <row r="12777" spans="1:5" x14ac:dyDescent="0.25">
      <c r="A12777" s="5">
        <f>12769</f>
      </c>
      <c r="B12777" s="5" t="s">
        <v>12779</v>
      </c>
      <c r="C12777" s="5" t="s">
        <v>11</v>
      </c>
      <c r="D12777" s="5" t="s">
        <v>12</v>
      </c>
      <c r="E12777" s="5" t="s">
        <v>13</v>
      </c>
    </row>
    <row r="12778" spans="1:5" x14ac:dyDescent="0.25">
      <c r="A12778" s="5">
        <f>12770</f>
      </c>
      <c r="B12778" s="5" t="s">
        <v>12780</v>
      </c>
      <c r="C12778" s="5" t="s">
        <v>11</v>
      </c>
      <c r="D12778" s="5" t="s">
        <v>12</v>
      </c>
      <c r="E12778" s="5" t="s">
        <v>13</v>
      </c>
    </row>
    <row r="12779" spans="1:5" x14ac:dyDescent="0.25">
      <c r="A12779" s="5">
        <f>12771</f>
      </c>
      <c r="B12779" s="5" t="s">
        <v>12781</v>
      </c>
      <c r="C12779" s="5" t="s">
        <v>11</v>
      </c>
      <c r="D12779" s="5" t="s">
        <v>12</v>
      </c>
      <c r="E12779" s="5" t="s">
        <v>13</v>
      </c>
    </row>
    <row r="12780" spans="1:5" x14ac:dyDescent="0.25">
      <c r="A12780" s="5">
        <f>12772</f>
      </c>
      <c r="B12780" s="5" t="s">
        <v>12782</v>
      </c>
      <c r="C12780" s="5" t="s">
        <v>11</v>
      </c>
      <c r="D12780" s="5" t="s">
        <v>12</v>
      </c>
      <c r="E12780" s="5" t="s">
        <v>13</v>
      </c>
    </row>
    <row r="12781" spans="1:5" x14ac:dyDescent="0.25">
      <c r="A12781" s="5">
        <f>12773</f>
      </c>
      <c r="B12781" s="5" t="s">
        <v>12783</v>
      </c>
      <c r="C12781" s="5" t="s">
        <v>11</v>
      </c>
      <c r="D12781" s="5" t="s">
        <v>12</v>
      </c>
      <c r="E12781" s="5" t="s">
        <v>13</v>
      </c>
    </row>
    <row r="12782" spans="1:5" x14ac:dyDescent="0.25">
      <c r="A12782" s="5">
        <f>12774</f>
      </c>
      <c r="B12782" s="5" t="s">
        <v>12784</v>
      </c>
      <c r="C12782" s="5" t="s">
        <v>11</v>
      </c>
      <c r="D12782" s="5" t="s">
        <v>12</v>
      </c>
      <c r="E12782" s="5" t="s">
        <v>13</v>
      </c>
    </row>
    <row r="12783" spans="1:5" x14ac:dyDescent="0.25">
      <c r="A12783" s="5">
        <f>12775</f>
      </c>
      <c r="B12783" s="5" t="s">
        <v>12785</v>
      </c>
      <c r="C12783" s="5" t="s">
        <v>11</v>
      </c>
      <c r="D12783" s="5" t="s">
        <v>12</v>
      </c>
      <c r="E12783" s="5" t="s">
        <v>13</v>
      </c>
    </row>
    <row r="12784" spans="1:5" x14ac:dyDescent="0.25">
      <c r="A12784" s="5">
        <f>12776</f>
      </c>
      <c r="B12784" s="5" t="s">
        <v>12786</v>
      </c>
      <c r="C12784" s="5" t="s">
        <v>11</v>
      </c>
      <c r="D12784" s="5" t="s">
        <v>12</v>
      </c>
      <c r="E12784" s="5" t="s">
        <v>13</v>
      </c>
    </row>
    <row r="12785" spans="1:5" x14ac:dyDescent="0.25">
      <c r="A12785" s="5">
        <f>12777</f>
      </c>
      <c r="B12785" s="5" t="s">
        <v>12787</v>
      </c>
      <c r="C12785" s="5" t="s">
        <v>11</v>
      </c>
      <c r="D12785" s="5" t="s">
        <v>12</v>
      </c>
      <c r="E12785" s="5" t="s">
        <v>13</v>
      </c>
    </row>
    <row r="12786" spans="1:5" x14ac:dyDescent="0.25">
      <c r="A12786" s="5">
        <f>12778</f>
      </c>
      <c r="B12786" s="5" t="s">
        <v>12788</v>
      </c>
      <c r="C12786" s="5" t="s">
        <v>11</v>
      </c>
      <c r="D12786" s="5" t="s">
        <v>12</v>
      </c>
      <c r="E12786" s="5" t="s">
        <v>13</v>
      </c>
    </row>
    <row r="12787" spans="1:5" x14ac:dyDescent="0.25">
      <c r="A12787" s="5">
        <f>12779</f>
      </c>
      <c r="B12787" s="5" t="s">
        <v>12789</v>
      </c>
      <c r="C12787" s="5" t="s">
        <v>11</v>
      </c>
      <c r="D12787" s="5" t="s">
        <v>12</v>
      </c>
      <c r="E12787" s="5" t="s">
        <v>13</v>
      </c>
    </row>
    <row r="12788" spans="1:5" x14ac:dyDescent="0.25">
      <c r="A12788" s="5">
        <f>12780</f>
      </c>
      <c r="B12788" s="5" t="s">
        <v>12790</v>
      </c>
      <c r="C12788" s="5" t="s">
        <v>11</v>
      </c>
      <c r="D12788" s="5" t="s">
        <v>12</v>
      </c>
      <c r="E12788" s="5" t="s">
        <v>13</v>
      </c>
    </row>
    <row r="12789" spans="1:5" x14ac:dyDescent="0.25">
      <c r="A12789" s="5">
        <f>12781</f>
      </c>
      <c r="B12789" s="5" t="s">
        <v>12791</v>
      </c>
      <c r="C12789" s="5" t="s">
        <v>11</v>
      </c>
      <c r="D12789" s="5" t="s">
        <v>12</v>
      </c>
      <c r="E12789" s="5" t="s">
        <v>13</v>
      </c>
    </row>
    <row r="12790" spans="1:5" x14ac:dyDescent="0.25">
      <c r="A12790" s="5">
        <f>12782</f>
      </c>
      <c r="B12790" s="5" t="s">
        <v>12792</v>
      </c>
      <c r="C12790" s="5" t="s">
        <v>11</v>
      </c>
      <c r="D12790" s="5" t="s">
        <v>12</v>
      </c>
      <c r="E12790" s="5" t="s">
        <v>13</v>
      </c>
    </row>
    <row r="12791" spans="1:5" x14ac:dyDescent="0.25">
      <c r="A12791" s="5">
        <f>12783</f>
      </c>
      <c r="B12791" s="5" t="s">
        <v>12793</v>
      </c>
      <c r="C12791" s="5" t="s">
        <v>11</v>
      </c>
      <c r="D12791" s="5" t="s">
        <v>12</v>
      </c>
      <c r="E12791" s="5" t="s">
        <v>13</v>
      </c>
    </row>
    <row r="12792" spans="1:5" x14ac:dyDescent="0.25">
      <c r="A12792" s="5">
        <f>12784</f>
      </c>
      <c r="B12792" s="5" t="s">
        <v>12794</v>
      </c>
      <c r="C12792" s="5" t="s">
        <v>11</v>
      </c>
      <c r="D12792" s="5" t="s">
        <v>12</v>
      </c>
      <c r="E12792" s="5" t="s">
        <v>13</v>
      </c>
    </row>
    <row r="12793" spans="1:5" x14ac:dyDescent="0.25">
      <c r="A12793" s="5">
        <f>12785</f>
      </c>
      <c r="B12793" s="5" t="s">
        <v>12795</v>
      </c>
      <c r="C12793" s="5" t="s">
        <v>11</v>
      </c>
      <c r="D12793" s="5" t="s">
        <v>12</v>
      </c>
      <c r="E12793" s="5" t="s">
        <v>13</v>
      </c>
    </row>
    <row r="12794" spans="1:5" x14ac:dyDescent="0.25">
      <c r="A12794" s="5">
        <f>12786</f>
      </c>
      <c r="B12794" s="5" t="s">
        <v>12796</v>
      </c>
      <c r="C12794" s="5" t="s">
        <v>11</v>
      </c>
      <c r="D12794" s="5" t="s">
        <v>12</v>
      </c>
      <c r="E12794" s="5" t="s">
        <v>13</v>
      </c>
    </row>
    <row r="12795" spans="1:5" x14ac:dyDescent="0.25">
      <c r="A12795" s="5">
        <f>12787</f>
      </c>
      <c r="B12795" s="5" t="s">
        <v>12797</v>
      </c>
      <c r="C12795" s="5" t="s">
        <v>11</v>
      </c>
      <c r="D12795" s="5" t="s">
        <v>12</v>
      </c>
      <c r="E12795" s="5" t="s">
        <v>13</v>
      </c>
    </row>
    <row r="12796" spans="1:5" x14ac:dyDescent="0.25">
      <c r="A12796" s="5">
        <f>12788</f>
      </c>
      <c r="B12796" s="5" t="s">
        <v>12798</v>
      </c>
      <c r="C12796" s="5" t="s">
        <v>11</v>
      </c>
      <c r="D12796" s="5" t="s">
        <v>12</v>
      </c>
      <c r="E12796" s="5" t="s">
        <v>13</v>
      </c>
    </row>
    <row r="12797" spans="1:5" x14ac:dyDescent="0.25">
      <c r="A12797" s="5">
        <f>12789</f>
      </c>
      <c r="B12797" s="5" t="s">
        <v>12799</v>
      </c>
      <c r="C12797" s="5" t="s">
        <v>11</v>
      </c>
      <c r="D12797" s="5" t="s">
        <v>12</v>
      </c>
      <c r="E12797" s="5" t="s">
        <v>13</v>
      </c>
    </row>
    <row r="12798" spans="1:5" x14ac:dyDescent="0.25">
      <c r="A12798" s="5">
        <f>12790</f>
      </c>
      <c r="B12798" s="5" t="s">
        <v>12800</v>
      </c>
      <c r="C12798" s="5" t="s">
        <v>11</v>
      </c>
      <c r="D12798" s="5" t="s">
        <v>12</v>
      </c>
      <c r="E12798" s="5" t="s">
        <v>13</v>
      </c>
    </row>
    <row r="12799" spans="1:5" x14ac:dyDescent="0.25">
      <c r="A12799" s="5">
        <f>12791</f>
      </c>
      <c r="B12799" s="5" t="s">
        <v>12801</v>
      </c>
      <c r="C12799" s="5" t="s">
        <v>11</v>
      </c>
      <c r="D12799" s="5" t="s">
        <v>12</v>
      </c>
      <c r="E12799" s="5" t="s">
        <v>13</v>
      </c>
    </row>
    <row r="12800" spans="1:5" x14ac:dyDescent="0.25">
      <c r="A12800" s="5">
        <f>12792</f>
      </c>
      <c r="B12800" s="5" t="s">
        <v>12802</v>
      </c>
      <c r="C12800" s="5" t="s">
        <v>11</v>
      </c>
      <c r="D12800" s="5" t="s">
        <v>12</v>
      </c>
      <c r="E12800" s="5" t="s">
        <v>13</v>
      </c>
    </row>
    <row r="12801" spans="1:5" x14ac:dyDescent="0.25">
      <c r="A12801" s="5">
        <f>12793</f>
      </c>
      <c r="B12801" s="5" t="s">
        <v>12803</v>
      </c>
      <c r="C12801" s="5" t="s">
        <v>11</v>
      </c>
      <c r="D12801" s="5" t="s">
        <v>12</v>
      </c>
      <c r="E12801" s="5" t="s">
        <v>13</v>
      </c>
    </row>
    <row r="12802" spans="1:5" x14ac:dyDescent="0.25">
      <c r="A12802" s="5">
        <f>12794</f>
      </c>
      <c r="B12802" s="5" t="s">
        <v>12804</v>
      </c>
      <c r="C12802" s="5" t="s">
        <v>11</v>
      </c>
      <c r="D12802" s="5" t="s">
        <v>12</v>
      </c>
      <c r="E12802" s="5" t="s">
        <v>13</v>
      </c>
    </row>
    <row r="12803" spans="1:5" x14ac:dyDescent="0.25">
      <c r="A12803" s="5">
        <f>12795</f>
      </c>
      <c r="B12803" s="5" t="s">
        <v>12805</v>
      </c>
      <c r="C12803" s="5" t="s">
        <v>11</v>
      </c>
      <c r="D12803" s="5" t="s">
        <v>12</v>
      </c>
      <c r="E12803" s="5" t="s">
        <v>13</v>
      </c>
    </row>
    <row r="12804" spans="1:5" x14ac:dyDescent="0.25">
      <c r="A12804" s="5">
        <f>12796</f>
      </c>
      <c r="B12804" s="5" t="s">
        <v>12806</v>
      </c>
      <c r="C12804" s="5" t="s">
        <v>11</v>
      </c>
      <c r="D12804" s="5" t="s">
        <v>12</v>
      </c>
      <c r="E12804" s="5" t="s">
        <v>13</v>
      </c>
    </row>
    <row r="12805" spans="1:5" x14ac:dyDescent="0.25">
      <c r="A12805" s="5">
        <f>12797</f>
      </c>
      <c r="B12805" s="5" t="s">
        <v>12807</v>
      </c>
      <c r="C12805" s="5" t="s">
        <v>11</v>
      </c>
      <c r="D12805" s="5" t="s">
        <v>12</v>
      </c>
      <c r="E12805" s="5" t="s">
        <v>13</v>
      </c>
    </row>
    <row r="12806" spans="1:5" x14ac:dyDescent="0.25">
      <c r="A12806" s="5">
        <f>12798</f>
      </c>
      <c r="B12806" s="5" t="s">
        <v>12808</v>
      </c>
      <c r="C12806" s="5" t="s">
        <v>11</v>
      </c>
      <c r="D12806" s="5" t="s">
        <v>12</v>
      </c>
      <c r="E12806" s="5" t="s">
        <v>13</v>
      </c>
    </row>
    <row r="12807" spans="1:5" x14ac:dyDescent="0.25">
      <c r="A12807" s="5">
        <f>12799</f>
      </c>
      <c r="B12807" s="5" t="s">
        <v>12809</v>
      </c>
      <c r="C12807" s="5" t="s">
        <v>11</v>
      </c>
      <c r="D12807" s="5" t="s">
        <v>12</v>
      </c>
      <c r="E12807" s="5" t="s">
        <v>13</v>
      </c>
    </row>
    <row r="12808" spans="1:5" x14ac:dyDescent="0.25">
      <c r="A12808" s="5">
        <f>12800</f>
      </c>
      <c r="B12808" s="5" t="s">
        <v>12810</v>
      </c>
      <c r="C12808" s="5" t="s">
        <v>11</v>
      </c>
      <c r="D12808" s="5" t="s">
        <v>12</v>
      </c>
      <c r="E12808" s="5" t="s">
        <v>13</v>
      </c>
    </row>
    <row r="12809" spans="1:5" x14ac:dyDescent="0.25">
      <c r="A12809" s="5">
        <f>12801</f>
      </c>
      <c r="B12809" s="5" t="s">
        <v>12811</v>
      </c>
      <c r="C12809" s="5" t="s">
        <v>11</v>
      </c>
      <c r="D12809" s="5" t="s">
        <v>12</v>
      </c>
      <c r="E12809" s="5" t="s">
        <v>13</v>
      </c>
    </row>
    <row r="12810" spans="1:5" x14ac:dyDescent="0.25">
      <c r="A12810" s="5">
        <f>12802</f>
      </c>
      <c r="B12810" s="5" t="s">
        <v>12812</v>
      </c>
      <c r="C12810" s="5" t="s">
        <v>11</v>
      </c>
      <c r="D12810" s="5" t="s">
        <v>12</v>
      </c>
      <c r="E12810" s="5" t="s">
        <v>13</v>
      </c>
    </row>
    <row r="12811" spans="1:5" x14ac:dyDescent="0.25">
      <c r="A12811" s="5">
        <f>12803</f>
      </c>
      <c r="B12811" s="5" t="s">
        <v>12813</v>
      </c>
      <c r="C12811" s="5" t="s">
        <v>11</v>
      </c>
      <c r="D12811" s="5" t="s">
        <v>12</v>
      </c>
      <c r="E12811" s="5" t="s">
        <v>13</v>
      </c>
    </row>
    <row r="12812" spans="1:5" x14ac:dyDescent="0.25">
      <c r="A12812" s="5">
        <f>12804</f>
      </c>
      <c r="B12812" s="5" t="s">
        <v>12814</v>
      </c>
      <c r="C12812" s="5" t="s">
        <v>11</v>
      </c>
      <c r="D12812" s="5" t="s">
        <v>12</v>
      </c>
      <c r="E12812" s="5" t="s">
        <v>13</v>
      </c>
    </row>
    <row r="12813" spans="1:5" x14ac:dyDescent="0.25">
      <c r="A12813" s="5">
        <f>12805</f>
      </c>
      <c r="B12813" s="5" t="s">
        <v>12815</v>
      </c>
      <c r="C12813" s="5" t="s">
        <v>11</v>
      </c>
      <c r="D12813" s="5" t="s">
        <v>12</v>
      </c>
      <c r="E12813" s="5" t="s">
        <v>13</v>
      </c>
    </row>
    <row r="12814" spans="1:5" x14ac:dyDescent="0.25">
      <c r="A12814" s="5">
        <f>12806</f>
      </c>
      <c r="B12814" s="5" t="s">
        <v>12816</v>
      </c>
      <c r="C12814" s="5" t="s">
        <v>11</v>
      </c>
      <c r="D12814" s="5" t="s">
        <v>12</v>
      </c>
      <c r="E12814" s="5" t="s">
        <v>13</v>
      </c>
    </row>
    <row r="12815" spans="1:5" x14ac:dyDescent="0.25">
      <c r="A12815" s="5">
        <f>12807</f>
      </c>
      <c r="B12815" s="5" t="s">
        <v>12817</v>
      </c>
      <c r="C12815" s="5" t="s">
        <v>11</v>
      </c>
      <c r="D12815" s="5" t="s">
        <v>12</v>
      </c>
      <c r="E12815" s="5" t="s">
        <v>13</v>
      </c>
    </row>
    <row r="12816" spans="1:5" x14ac:dyDescent="0.25">
      <c r="A12816" s="5">
        <f>12808</f>
      </c>
      <c r="B12816" s="5" t="s">
        <v>12818</v>
      </c>
      <c r="C12816" s="5" t="s">
        <v>11</v>
      </c>
      <c r="D12816" s="5" t="s">
        <v>12</v>
      </c>
      <c r="E12816" s="5" t="s">
        <v>13</v>
      </c>
    </row>
    <row r="12817" spans="1:5" x14ac:dyDescent="0.25">
      <c r="A12817" s="5">
        <f>12809</f>
      </c>
      <c r="B12817" s="5" t="s">
        <v>12819</v>
      </c>
      <c r="C12817" s="5" t="s">
        <v>11</v>
      </c>
      <c r="D12817" s="5" t="s">
        <v>12</v>
      </c>
      <c r="E12817" s="5" t="s">
        <v>13</v>
      </c>
    </row>
    <row r="12818" spans="1:5" x14ac:dyDescent="0.25">
      <c r="A12818" s="5">
        <f>12810</f>
      </c>
      <c r="B12818" s="5" t="s">
        <v>12820</v>
      </c>
      <c r="C12818" s="5" t="s">
        <v>11</v>
      </c>
      <c r="D12818" s="5" t="s">
        <v>12</v>
      </c>
      <c r="E12818" s="5" t="s">
        <v>13</v>
      </c>
    </row>
    <row r="12819" spans="1:5" x14ac:dyDescent="0.25">
      <c r="A12819" s="5">
        <f>12811</f>
      </c>
      <c r="B12819" s="5" t="s">
        <v>12821</v>
      </c>
      <c r="C12819" s="5" t="s">
        <v>11</v>
      </c>
      <c r="D12819" s="5" t="s">
        <v>12</v>
      </c>
      <c r="E12819" s="5" t="s">
        <v>13</v>
      </c>
    </row>
    <row r="12820" spans="1:5" x14ac:dyDescent="0.25">
      <c r="A12820" s="5">
        <f>12812</f>
      </c>
      <c r="B12820" s="5" t="s">
        <v>12822</v>
      </c>
      <c r="C12820" s="5" t="s">
        <v>11</v>
      </c>
      <c r="D12820" s="5" t="s">
        <v>12</v>
      </c>
      <c r="E12820" s="5" t="s">
        <v>13</v>
      </c>
    </row>
    <row r="12821" spans="1:5" x14ac:dyDescent="0.25">
      <c r="A12821" s="5">
        <f>12813</f>
      </c>
      <c r="B12821" s="5" t="s">
        <v>12823</v>
      </c>
      <c r="C12821" s="5" t="s">
        <v>11</v>
      </c>
      <c r="D12821" s="5" t="s">
        <v>12</v>
      </c>
      <c r="E12821" s="5" t="s">
        <v>13</v>
      </c>
    </row>
    <row r="12822" spans="1:5" x14ac:dyDescent="0.25">
      <c r="A12822" s="5">
        <f>12814</f>
      </c>
      <c r="B12822" s="5" t="s">
        <v>12824</v>
      </c>
      <c r="C12822" s="5" t="s">
        <v>11</v>
      </c>
      <c r="D12822" s="5" t="s">
        <v>12</v>
      </c>
      <c r="E12822" s="5" t="s">
        <v>13</v>
      </c>
    </row>
    <row r="12823" spans="1:5" x14ac:dyDescent="0.25">
      <c r="A12823" s="5">
        <f>12815</f>
      </c>
      <c r="B12823" s="5" t="s">
        <v>12825</v>
      </c>
      <c r="C12823" s="5" t="s">
        <v>11</v>
      </c>
      <c r="D12823" s="5" t="s">
        <v>12</v>
      </c>
      <c r="E12823" s="5" t="s">
        <v>13</v>
      </c>
    </row>
    <row r="12824" spans="1:5" x14ac:dyDescent="0.25">
      <c r="A12824" s="5">
        <f>12816</f>
      </c>
      <c r="B12824" s="5" t="s">
        <v>12826</v>
      </c>
      <c r="C12824" s="5" t="s">
        <v>11</v>
      </c>
      <c r="D12824" s="5" t="s">
        <v>12</v>
      </c>
      <c r="E12824" s="5" t="s">
        <v>13</v>
      </c>
    </row>
    <row r="12825" spans="1:5" x14ac:dyDescent="0.25">
      <c r="A12825" s="5">
        <f>12817</f>
      </c>
      <c r="B12825" s="5" t="s">
        <v>12827</v>
      </c>
      <c r="C12825" s="5" t="s">
        <v>11</v>
      </c>
      <c r="D12825" s="5" t="s">
        <v>12</v>
      </c>
      <c r="E12825" s="5" t="s">
        <v>13</v>
      </c>
    </row>
    <row r="12826" spans="1:5" x14ac:dyDescent="0.25">
      <c r="A12826" s="5">
        <f>12818</f>
      </c>
      <c r="B12826" s="5" t="s">
        <v>12828</v>
      </c>
      <c r="C12826" s="5" t="s">
        <v>11</v>
      </c>
      <c r="D12826" s="5" t="s">
        <v>12</v>
      </c>
      <c r="E12826" s="5" t="s">
        <v>13</v>
      </c>
    </row>
    <row r="12827" spans="1:5" x14ac:dyDescent="0.25">
      <c r="A12827" s="5">
        <f>12819</f>
      </c>
      <c r="B12827" s="5" t="s">
        <v>12829</v>
      </c>
      <c r="C12827" s="5" t="s">
        <v>11</v>
      </c>
      <c r="D12827" s="5" t="s">
        <v>12</v>
      </c>
      <c r="E12827" s="5" t="s">
        <v>13</v>
      </c>
    </row>
    <row r="12828" spans="1:5" x14ac:dyDescent="0.25">
      <c r="A12828" s="5">
        <f>12820</f>
      </c>
      <c r="B12828" s="5" t="s">
        <v>12830</v>
      </c>
      <c r="C12828" s="5" t="s">
        <v>11</v>
      </c>
      <c r="D12828" s="5" t="s">
        <v>12</v>
      </c>
      <c r="E12828" s="5" t="s">
        <v>13</v>
      </c>
    </row>
    <row r="12829" spans="1:5" x14ac:dyDescent="0.25">
      <c r="A12829" s="5">
        <f>12821</f>
      </c>
      <c r="B12829" s="5" t="s">
        <v>12831</v>
      </c>
      <c r="C12829" s="5" t="s">
        <v>11</v>
      </c>
      <c r="D12829" s="5" t="s">
        <v>12</v>
      </c>
      <c r="E12829" s="5" t="s">
        <v>13</v>
      </c>
    </row>
    <row r="12830" spans="1:5" x14ac:dyDescent="0.25">
      <c r="A12830" s="5">
        <f>12822</f>
      </c>
      <c r="B12830" s="5" t="s">
        <v>12832</v>
      </c>
      <c r="C12830" s="5" t="s">
        <v>11</v>
      </c>
      <c r="D12830" s="5" t="s">
        <v>12</v>
      </c>
      <c r="E12830" s="5" t="s">
        <v>13</v>
      </c>
    </row>
    <row r="12831" spans="1:5" x14ac:dyDescent="0.25">
      <c r="A12831" s="5">
        <f>12823</f>
      </c>
      <c r="B12831" s="5" t="s">
        <v>12833</v>
      </c>
      <c r="C12831" s="5" t="s">
        <v>11</v>
      </c>
      <c r="D12831" s="5" t="s">
        <v>12</v>
      </c>
      <c r="E12831" s="5" t="s">
        <v>13</v>
      </c>
    </row>
    <row r="12832" spans="1:5" x14ac:dyDescent="0.25">
      <c r="A12832" s="5">
        <f>12824</f>
      </c>
      <c r="B12832" s="5" t="s">
        <v>12834</v>
      </c>
      <c r="C12832" s="5" t="s">
        <v>11</v>
      </c>
      <c r="D12832" s="5" t="s">
        <v>12</v>
      </c>
      <c r="E12832" s="5" t="s">
        <v>13</v>
      </c>
    </row>
    <row r="12833" spans="1:5" x14ac:dyDescent="0.25">
      <c r="A12833" s="5">
        <f>12825</f>
      </c>
      <c r="B12833" s="5" t="s">
        <v>12835</v>
      </c>
      <c r="C12833" s="5" t="s">
        <v>11</v>
      </c>
      <c r="D12833" s="5" t="s">
        <v>12</v>
      </c>
      <c r="E12833" s="5" t="s">
        <v>13</v>
      </c>
    </row>
    <row r="12834" spans="1:5" x14ac:dyDescent="0.25">
      <c r="A12834" s="5">
        <f>12826</f>
      </c>
      <c r="B12834" s="5" t="s">
        <v>12836</v>
      </c>
      <c r="C12834" s="5" t="s">
        <v>11</v>
      </c>
      <c r="D12834" s="5" t="s">
        <v>12</v>
      </c>
      <c r="E12834" s="5" t="s">
        <v>13</v>
      </c>
    </row>
    <row r="12835" spans="1:5" x14ac:dyDescent="0.25">
      <c r="A12835" s="5">
        <f>12827</f>
      </c>
      <c r="B12835" s="5" t="s">
        <v>12837</v>
      </c>
      <c r="C12835" s="5" t="s">
        <v>11</v>
      </c>
      <c r="D12835" s="5" t="s">
        <v>12</v>
      </c>
      <c r="E12835" s="5" t="s">
        <v>13</v>
      </c>
    </row>
    <row r="12836" spans="1:5" x14ac:dyDescent="0.25">
      <c r="A12836" s="5">
        <f>12828</f>
      </c>
      <c r="B12836" s="5" t="s">
        <v>12838</v>
      </c>
      <c r="C12836" s="5" t="s">
        <v>11</v>
      </c>
      <c r="D12836" s="5" t="s">
        <v>12</v>
      </c>
      <c r="E12836" s="5" t="s">
        <v>13</v>
      </c>
    </row>
    <row r="12837" spans="1:5" x14ac:dyDescent="0.25">
      <c r="A12837" s="5">
        <f>12829</f>
      </c>
      <c r="B12837" s="5" t="s">
        <v>12839</v>
      </c>
      <c r="C12837" s="5" t="s">
        <v>11</v>
      </c>
      <c r="D12837" s="5" t="s">
        <v>12</v>
      </c>
      <c r="E12837" s="5" t="s">
        <v>13</v>
      </c>
    </row>
    <row r="12838" spans="1:5" x14ac:dyDescent="0.25">
      <c r="A12838" s="5">
        <f>12830</f>
      </c>
      <c r="B12838" s="5" t="s">
        <v>12840</v>
      </c>
      <c r="C12838" s="5" t="s">
        <v>11</v>
      </c>
      <c r="D12838" s="5" t="s">
        <v>12</v>
      </c>
      <c r="E12838" s="5" t="s">
        <v>13</v>
      </c>
    </row>
    <row r="12839" spans="1:5" x14ac:dyDescent="0.25">
      <c r="A12839" s="5">
        <f>12831</f>
      </c>
      <c r="B12839" s="5" t="s">
        <v>12841</v>
      </c>
      <c r="C12839" s="5" t="s">
        <v>11</v>
      </c>
      <c r="D12839" s="5" t="s">
        <v>12</v>
      </c>
      <c r="E12839" s="5" t="s">
        <v>13</v>
      </c>
    </row>
    <row r="12840" spans="1:5" x14ac:dyDescent="0.25">
      <c r="A12840" s="5">
        <f>12832</f>
      </c>
      <c r="B12840" s="5" t="s">
        <v>12842</v>
      </c>
      <c r="C12840" s="5" t="s">
        <v>11</v>
      </c>
      <c r="D12840" s="5" t="s">
        <v>12</v>
      </c>
      <c r="E12840" s="5" t="s">
        <v>13</v>
      </c>
    </row>
    <row r="12841" spans="1:5" x14ac:dyDescent="0.25">
      <c r="A12841" s="5">
        <f>12833</f>
      </c>
      <c r="B12841" s="5" t="s">
        <v>12843</v>
      </c>
      <c r="C12841" s="5" t="s">
        <v>11</v>
      </c>
      <c r="D12841" s="5" t="s">
        <v>12</v>
      </c>
      <c r="E12841" s="5" t="s">
        <v>13</v>
      </c>
    </row>
    <row r="12842" spans="1:5" x14ac:dyDescent="0.25">
      <c r="A12842" s="5">
        <f>12834</f>
      </c>
      <c r="B12842" s="5" t="s">
        <v>12844</v>
      </c>
      <c r="C12842" s="5" t="s">
        <v>11</v>
      </c>
      <c r="D12842" s="5" t="s">
        <v>12</v>
      </c>
      <c r="E12842" s="5" t="s">
        <v>13</v>
      </c>
    </row>
    <row r="12843" spans="1:5" x14ac:dyDescent="0.25">
      <c r="A12843" s="5">
        <f>12835</f>
      </c>
      <c r="B12843" s="5" t="s">
        <v>12845</v>
      </c>
      <c r="C12843" s="5" t="s">
        <v>11</v>
      </c>
      <c r="D12843" s="5" t="s">
        <v>12</v>
      </c>
      <c r="E12843" s="5" t="s">
        <v>13</v>
      </c>
    </row>
    <row r="12844" spans="1:5" x14ac:dyDescent="0.25">
      <c r="A12844" s="5">
        <f>12836</f>
      </c>
      <c r="B12844" s="5" t="s">
        <v>12846</v>
      </c>
      <c r="C12844" s="5" t="s">
        <v>11</v>
      </c>
      <c r="D12844" s="5" t="s">
        <v>12</v>
      </c>
      <c r="E12844" s="5" t="s">
        <v>13</v>
      </c>
    </row>
    <row r="12845" spans="1:5" x14ac:dyDescent="0.25">
      <c r="A12845" s="5">
        <f>12837</f>
      </c>
      <c r="B12845" s="5" t="s">
        <v>12847</v>
      </c>
      <c r="C12845" s="5" t="s">
        <v>11</v>
      </c>
      <c r="D12845" s="5" t="s">
        <v>12</v>
      </c>
      <c r="E12845" s="5" t="s">
        <v>13</v>
      </c>
    </row>
    <row r="12846" spans="1:5" x14ac:dyDescent="0.25">
      <c r="A12846" s="5">
        <f>12838</f>
      </c>
      <c r="B12846" s="5" t="s">
        <v>12848</v>
      </c>
      <c r="C12846" s="5" t="s">
        <v>11</v>
      </c>
      <c r="D12846" s="5" t="s">
        <v>12</v>
      </c>
      <c r="E12846" s="5" t="s">
        <v>13</v>
      </c>
    </row>
    <row r="12847" spans="1:5" x14ac:dyDescent="0.25">
      <c r="A12847" s="5">
        <f>12839</f>
      </c>
      <c r="B12847" s="5" t="s">
        <v>12849</v>
      </c>
      <c r="C12847" s="5" t="s">
        <v>11</v>
      </c>
      <c r="D12847" s="5" t="s">
        <v>12</v>
      </c>
      <c r="E12847" s="5" t="s">
        <v>13</v>
      </c>
    </row>
    <row r="12848" spans="1:5" x14ac:dyDescent="0.25">
      <c r="A12848" s="5">
        <f>12840</f>
      </c>
      <c r="B12848" s="5" t="s">
        <v>12850</v>
      </c>
      <c r="C12848" s="5" t="s">
        <v>11</v>
      </c>
      <c r="D12848" s="5" t="s">
        <v>12</v>
      </c>
      <c r="E12848" s="5" t="s">
        <v>13</v>
      </c>
    </row>
    <row r="12849" spans="1:5" x14ac:dyDescent="0.25">
      <c r="A12849" s="5">
        <f>12841</f>
      </c>
      <c r="B12849" s="5" t="s">
        <v>12851</v>
      </c>
      <c r="C12849" s="5" t="s">
        <v>11</v>
      </c>
      <c r="D12849" s="5" t="s">
        <v>12</v>
      </c>
      <c r="E12849" s="5" t="s">
        <v>13</v>
      </c>
    </row>
    <row r="12850" spans="1:5" x14ac:dyDescent="0.25">
      <c r="A12850" s="5">
        <f>12842</f>
      </c>
      <c r="B12850" s="5" t="s">
        <v>12852</v>
      </c>
      <c r="C12850" s="5" t="s">
        <v>11</v>
      </c>
      <c r="D12850" s="5" t="s">
        <v>12</v>
      </c>
      <c r="E12850" s="5" t="s">
        <v>13</v>
      </c>
    </row>
    <row r="12851" spans="1:5" x14ac:dyDescent="0.25">
      <c r="A12851" s="5">
        <f>12843</f>
      </c>
      <c r="B12851" s="5" t="s">
        <v>12853</v>
      </c>
      <c r="C12851" s="5" t="s">
        <v>11</v>
      </c>
      <c r="D12851" s="5" t="s">
        <v>12</v>
      </c>
      <c r="E12851" s="5" t="s">
        <v>13</v>
      </c>
    </row>
    <row r="12852" spans="1:5" x14ac:dyDescent="0.25">
      <c r="A12852" s="5">
        <f>12844</f>
      </c>
      <c r="B12852" s="5" t="s">
        <v>12854</v>
      </c>
      <c r="C12852" s="5" t="s">
        <v>11</v>
      </c>
      <c r="D12852" s="5" t="s">
        <v>12</v>
      </c>
      <c r="E12852" s="5" t="s">
        <v>13</v>
      </c>
    </row>
    <row r="12853" spans="1:5" x14ac:dyDescent="0.25">
      <c r="A12853" s="5">
        <f>12845</f>
      </c>
      <c r="B12853" s="5" t="s">
        <v>12855</v>
      </c>
      <c r="C12853" s="5" t="s">
        <v>11</v>
      </c>
      <c r="D12853" s="5" t="s">
        <v>12</v>
      </c>
      <c r="E12853" s="5" t="s">
        <v>13</v>
      </c>
    </row>
    <row r="12854" spans="1:5" x14ac:dyDescent="0.25">
      <c r="A12854" s="5">
        <f>12846</f>
      </c>
      <c r="B12854" s="5" t="s">
        <v>12856</v>
      </c>
      <c r="C12854" s="5" t="s">
        <v>11</v>
      </c>
      <c r="D12854" s="5" t="s">
        <v>12</v>
      </c>
      <c r="E12854" s="5" t="s">
        <v>13</v>
      </c>
    </row>
    <row r="12855" spans="1:5" x14ac:dyDescent="0.25">
      <c r="A12855" s="5">
        <f>12847</f>
      </c>
      <c r="B12855" s="5" t="s">
        <v>12857</v>
      </c>
      <c r="C12855" s="5" t="s">
        <v>11</v>
      </c>
      <c r="D12855" s="5" t="s">
        <v>12</v>
      </c>
      <c r="E12855" s="5" t="s">
        <v>13</v>
      </c>
    </row>
    <row r="12856" spans="1:5" x14ac:dyDescent="0.25">
      <c r="A12856" s="5">
        <f>12848</f>
      </c>
      <c r="B12856" s="5" t="s">
        <v>12858</v>
      </c>
      <c r="C12856" s="5" t="s">
        <v>11</v>
      </c>
      <c r="D12856" s="5" t="s">
        <v>12</v>
      </c>
      <c r="E12856" s="5" t="s">
        <v>13</v>
      </c>
    </row>
    <row r="12857" spans="1:5" x14ac:dyDescent="0.25">
      <c r="A12857" s="5">
        <f>12849</f>
      </c>
      <c r="B12857" s="5" t="s">
        <v>12859</v>
      </c>
      <c r="C12857" s="5" t="s">
        <v>11</v>
      </c>
      <c r="D12857" s="5" t="s">
        <v>12</v>
      </c>
      <c r="E12857" s="5" t="s">
        <v>13</v>
      </c>
    </row>
    <row r="12858" spans="1:5" x14ac:dyDescent="0.25">
      <c r="A12858" s="5">
        <f>12850</f>
      </c>
      <c r="B12858" s="5" t="s">
        <v>12860</v>
      </c>
      <c r="C12858" s="5" t="s">
        <v>11</v>
      </c>
      <c r="D12858" s="5" t="s">
        <v>12</v>
      </c>
      <c r="E12858" s="5" t="s">
        <v>13</v>
      </c>
    </row>
    <row r="12859" spans="1:5" x14ac:dyDescent="0.25">
      <c r="A12859" s="5">
        <f>12851</f>
      </c>
      <c r="B12859" s="5" t="s">
        <v>12861</v>
      </c>
      <c r="C12859" s="5" t="s">
        <v>11</v>
      </c>
      <c r="D12859" s="5" t="s">
        <v>12</v>
      </c>
      <c r="E12859" s="5" t="s">
        <v>13</v>
      </c>
    </row>
    <row r="12860" spans="1:5" x14ac:dyDescent="0.25">
      <c r="A12860" s="5">
        <f>12852</f>
      </c>
      <c r="B12860" s="5" t="s">
        <v>12862</v>
      </c>
      <c r="C12860" s="5" t="s">
        <v>11</v>
      </c>
      <c r="D12860" s="5" t="s">
        <v>12</v>
      </c>
      <c r="E12860" s="5" t="s">
        <v>13</v>
      </c>
    </row>
    <row r="12861" spans="1:5" x14ac:dyDescent="0.25">
      <c r="A12861" s="5">
        <f>12853</f>
      </c>
      <c r="B12861" s="5" t="s">
        <v>12863</v>
      </c>
      <c r="C12861" s="5" t="s">
        <v>11</v>
      </c>
      <c r="D12861" s="5" t="s">
        <v>12</v>
      </c>
      <c r="E12861" s="5" t="s">
        <v>13</v>
      </c>
    </row>
    <row r="12862" spans="1:5" x14ac:dyDescent="0.25">
      <c r="A12862" s="5">
        <f>12854</f>
      </c>
      <c r="B12862" s="5" t="s">
        <v>12864</v>
      </c>
      <c r="C12862" s="5" t="s">
        <v>11</v>
      </c>
      <c r="D12862" s="5" t="s">
        <v>12</v>
      </c>
      <c r="E12862" s="5" t="s">
        <v>13</v>
      </c>
    </row>
    <row r="12863" spans="1:5" x14ac:dyDescent="0.25">
      <c r="A12863" s="5">
        <f>12855</f>
      </c>
      <c r="B12863" s="5" t="s">
        <v>12865</v>
      </c>
      <c r="C12863" s="5" t="s">
        <v>11</v>
      </c>
      <c r="D12863" s="5" t="s">
        <v>12</v>
      </c>
      <c r="E12863" s="5" t="s">
        <v>13</v>
      </c>
    </row>
    <row r="12864" spans="1:5" x14ac:dyDescent="0.25">
      <c r="A12864" s="5">
        <f>12856</f>
      </c>
      <c r="B12864" s="5" t="s">
        <v>12866</v>
      </c>
      <c r="C12864" s="5" t="s">
        <v>11</v>
      </c>
      <c r="D12864" s="5" t="s">
        <v>12</v>
      </c>
      <c r="E12864" s="5" t="s">
        <v>13</v>
      </c>
    </row>
    <row r="12865" spans="1:5" x14ac:dyDescent="0.25">
      <c r="A12865" s="5">
        <f>12857</f>
      </c>
      <c r="B12865" s="5" t="s">
        <v>12867</v>
      </c>
      <c r="C12865" s="5" t="s">
        <v>11</v>
      </c>
      <c r="D12865" s="5" t="s">
        <v>12</v>
      </c>
      <c r="E12865" s="5" t="s">
        <v>13</v>
      </c>
    </row>
    <row r="12866" spans="1:5" x14ac:dyDescent="0.25">
      <c r="A12866" s="5">
        <f>12858</f>
      </c>
      <c r="B12866" s="5" t="s">
        <v>12868</v>
      </c>
      <c r="C12866" s="5" t="s">
        <v>11</v>
      </c>
      <c r="D12866" s="5" t="s">
        <v>12</v>
      </c>
      <c r="E12866" s="5" t="s">
        <v>13</v>
      </c>
    </row>
    <row r="12867" spans="1:5" x14ac:dyDescent="0.25">
      <c r="A12867" s="5">
        <f>12859</f>
      </c>
      <c r="B12867" s="5" t="s">
        <v>12869</v>
      </c>
      <c r="C12867" s="5" t="s">
        <v>11</v>
      </c>
      <c r="D12867" s="5" t="s">
        <v>12</v>
      </c>
      <c r="E12867" s="5" t="s">
        <v>13</v>
      </c>
    </row>
    <row r="12868" spans="1:5" x14ac:dyDescent="0.25">
      <c r="A12868" s="5">
        <f>12860</f>
      </c>
      <c r="B12868" s="5" t="s">
        <v>12870</v>
      </c>
      <c r="C12868" s="5" t="s">
        <v>11</v>
      </c>
      <c r="D12868" s="5" t="s">
        <v>12</v>
      </c>
      <c r="E12868" s="5" t="s">
        <v>13</v>
      </c>
    </row>
    <row r="12869" spans="1:5" x14ac:dyDescent="0.25">
      <c r="A12869" s="5">
        <f>12861</f>
      </c>
      <c r="B12869" s="5" t="s">
        <v>12871</v>
      </c>
      <c r="C12869" s="5" t="s">
        <v>11</v>
      </c>
      <c r="D12869" s="5" t="s">
        <v>12</v>
      </c>
      <c r="E12869" s="5" t="s">
        <v>13</v>
      </c>
    </row>
    <row r="12870" spans="1:5" x14ac:dyDescent="0.25">
      <c r="A12870" s="5">
        <f>12862</f>
      </c>
      <c r="B12870" s="5" t="s">
        <v>12872</v>
      </c>
      <c r="C12870" s="5" t="s">
        <v>11</v>
      </c>
      <c r="D12870" s="5" t="s">
        <v>12</v>
      </c>
      <c r="E12870" s="5" t="s">
        <v>13</v>
      </c>
    </row>
    <row r="12871" spans="1:5" x14ac:dyDescent="0.25">
      <c r="A12871" s="5">
        <f>12863</f>
      </c>
      <c r="B12871" s="5" t="s">
        <v>12873</v>
      </c>
      <c r="C12871" s="5" t="s">
        <v>11</v>
      </c>
      <c r="D12871" s="5" t="s">
        <v>12</v>
      </c>
      <c r="E12871" s="5" t="s">
        <v>13</v>
      </c>
    </row>
    <row r="12872" spans="1:5" x14ac:dyDescent="0.25">
      <c r="A12872" s="5">
        <f>12864</f>
      </c>
      <c r="B12872" s="5" t="s">
        <v>12874</v>
      </c>
      <c r="C12872" s="5" t="s">
        <v>11</v>
      </c>
      <c r="D12872" s="5" t="s">
        <v>12</v>
      </c>
      <c r="E12872" s="5" t="s">
        <v>13</v>
      </c>
    </row>
    <row r="12873" spans="1:5" x14ac:dyDescent="0.25">
      <c r="A12873" s="5">
        <f>12865</f>
      </c>
      <c r="B12873" s="5" t="s">
        <v>12875</v>
      </c>
      <c r="C12873" s="5" t="s">
        <v>11</v>
      </c>
      <c r="D12873" s="5" t="s">
        <v>12</v>
      </c>
      <c r="E12873" s="5" t="s">
        <v>13</v>
      </c>
    </row>
    <row r="12874" spans="1:5" x14ac:dyDescent="0.25">
      <c r="A12874" s="5">
        <f>12866</f>
      </c>
      <c r="B12874" s="5" t="s">
        <v>12876</v>
      </c>
      <c r="C12874" s="5" t="s">
        <v>11</v>
      </c>
      <c r="D12874" s="5" t="s">
        <v>12</v>
      </c>
      <c r="E12874" s="5" t="s">
        <v>13</v>
      </c>
    </row>
    <row r="12875" spans="1:5" x14ac:dyDescent="0.25">
      <c r="A12875" s="5">
        <f>12867</f>
      </c>
      <c r="B12875" s="5" t="s">
        <v>12877</v>
      </c>
      <c r="C12875" s="5" t="s">
        <v>11</v>
      </c>
      <c r="D12875" s="5" t="s">
        <v>12</v>
      </c>
      <c r="E12875" s="5" t="s">
        <v>13</v>
      </c>
    </row>
    <row r="12876" spans="1:5" x14ac:dyDescent="0.25">
      <c r="A12876" s="5">
        <f>12868</f>
      </c>
      <c r="B12876" s="5" t="s">
        <v>12878</v>
      </c>
      <c r="C12876" s="5" t="s">
        <v>11</v>
      </c>
      <c r="D12876" s="5" t="s">
        <v>12</v>
      </c>
      <c r="E12876" s="5" t="s">
        <v>13</v>
      </c>
    </row>
    <row r="12877" spans="1:5" x14ac:dyDescent="0.25">
      <c r="A12877" s="5">
        <f>12869</f>
      </c>
      <c r="B12877" s="5" t="s">
        <v>12879</v>
      </c>
      <c r="C12877" s="5" t="s">
        <v>11</v>
      </c>
      <c r="D12877" s="5" t="s">
        <v>12</v>
      </c>
      <c r="E12877" s="5" t="s">
        <v>13</v>
      </c>
    </row>
    <row r="12878" spans="1:5" x14ac:dyDescent="0.25">
      <c r="A12878" s="5">
        <f>12870</f>
      </c>
      <c r="B12878" s="5" t="s">
        <v>12880</v>
      </c>
      <c r="C12878" s="5" t="s">
        <v>11</v>
      </c>
      <c r="D12878" s="5" t="s">
        <v>12</v>
      </c>
      <c r="E12878" s="5" t="s">
        <v>13</v>
      </c>
    </row>
    <row r="12879" spans="1:5" x14ac:dyDescent="0.25">
      <c r="A12879" s="5">
        <f>12871</f>
      </c>
      <c r="B12879" s="5" t="s">
        <v>12881</v>
      </c>
      <c r="C12879" s="5" t="s">
        <v>11</v>
      </c>
      <c r="D12879" s="5" t="s">
        <v>12</v>
      </c>
      <c r="E12879" s="5" t="s">
        <v>13</v>
      </c>
    </row>
    <row r="12880" spans="1:5" x14ac:dyDescent="0.25">
      <c r="A12880" s="5">
        <f>12872</f>
      </c>
      <c r="B12880" s="5" t="s">
        <v>12882</v>
      </c>
      <c r="C12880" s="5" t="s">
        <v>11</v>
      </c>
      <c r="D12880" s="5" t="s">
        <v>12</v>
      </c>
      <c r="E12880" s="5" t="s">
        <v>13</v>
      </c>
    </row>
    <row r="12881" spans="1:5" x14ac:dyDescent="0.25">
      <c r="A12881" s="5">
        <f>12873</f>
      </c>
      <c r="B12881" s="5" t="s">
        <v>12883</v>
      </c>
      <c r="C12881" s="5" t="s">
        <v>11</v>
      </c>
      <c r="D12881" s="5" t="s">
        <v>12</v>
      </c>
      <c r="E12881" s="5" t="s">
        <v>13</v>
      </c>
    </row>
    <row r="12882" spans="1:5" x14ac:dyDescent="0.25">
      <c r="A12882" s="5">
        <f>12874</f>
      </c>
      <c r="B12882" s="5" t="s">
        <v>12884</v>
      </c>
      <c r="C12882" s="5" t="s">
        <v>11</v>
      </c>
      <c r="D12882" s="5" t="s">
        <v>12</v>
      </c>
      <c r="E12882" s="5" t="s">
        <v>13</v>
      </c>
    </row>
    <row r="12883" spans="1:5" x14ac:dyDescent="0.25">
      <c r="A12883" s="5">
        <f>12875</f>
      </c>
      <c r="B12883" s="5" t="s">
        <v>12885</v>
      </c>
      <c r="C12883" s="5" t="s">
        <v>11</v>
      </c>
      <c r="D12883" s="5" t="s">
        <v>12</v>
      </c>
      <c r="E12883" s="5" t="s">
        <v>13</v>
      </c>
    </row>
    <row r="12884" spans="1:5" x14ac:dyDescent="0.25">
      <c r="A12884" s="5">
        <f>12876</f>
      </c>
      <c r="B12884" s="5" t="s">
        <v>12886</v>
      </c>
      <c r="C12884" s="5" t="s">
        <v>11</v>
      </c>
      <c r="D12884" s="5" t="s">
        <v>12</v>
      </c>
      <c r="E12884" s="5" t="s">
        <v>13</v>
      </c>
    </row>
    <row r="12885" spans="1:5" x14ac:dyDescent="0.25">
      <c r="A12885" s="5">
        <f>12877</f>
      </c>
      <c r="B12885" s="5" t="s">
        <v>12887</v>
      </c>
      <c r="C12885" s="5" t="s">
        <v>11</v>
      </c>
      <c r="D12885" s="5" t="s">
        <v>12</v>
      </c>
      <c r="E12885" s="5" t="s">
        <v>13</v>
      </c>
    </row>
    <row r="12886" spans="1:5" x14ac:dyDescent="0.25">
      <c r="A12886" s="5">
        <f>12878</f>
      </c>
      <c r="B12886" s="5" t="s">
        <v>12888</v>
      </c>
      <c r="C12886" s="5" t="s">
        <v>11</v>
      </c>
      <c r="D12886" s="5" t="s">
        <v>12</v>
      </c>
      <c r="E12886" s="5" t="s">
        <v>13</v>
      </c>
    </row>
    <row r="12887" spans="1:5" x14ac:dyDescent="0.25">
      <c r="A12887" s="5">
        <f>12879</f>
      </c>
      <c r="B12887" s="5" t="s">
        <v>12889</v>
      </c>
      <c r="C12887" s="5" t="s">
        <v>11</v>
      </c>
      <c r="D12887" s="5" t="s">
        <v>12</v>
      </c>
      <c r="E12887" s="5" t="s">
        <v>13</v>
      </c>
    </row>
    <row r="12888" spans="1:5" x14ac:dyDescent="0.25">
      <c r="A12888" s="5">
        <f>12880</f>
      </c>
      <c r="B12888" s="5" t="s">
        <v>12890</v>
      </c>
      <c r="C12888" s="5" t="s">
        <v>11</v>
      </c>
      <c r="D12888" s="5" t="s">
        <v>12</v>
      </c>
      <c r="E12888" s="5" t="s">
        <v>13</v>
      </c>
    </row>
    <row r="12889" spans="1:5" x14ac:dyDescent="0.25">
      <c r="A12889" s="5">
        <f>12881</f>
      </c>
      <c r="B12889" s="5" t="s">
        <v>12891</v>
      </c>
      <c r="C12889" s="5" t="s">
        <v>11</v>
      </c>
      <c r="D12889" s="5" t="s">
        <v>12</v>
      </c>
      <c r="E12889" s="5" t="s">
        <v>13</v>
      </c>
    </row>
    <row r="12890" spans="1:5" x14ac:dyDescent="0.25">
      <c r="A12890" s="5">
        <f>12882</f>
      </c>
      <c r="B12890" s="5" t="s">
        <v>12892</v>
      </c>
      <c r="C12890" s="5" t="s">
        <v>11</v>
      </c>
      <c r="D12890" s="5" t="s">
        <v>12</v>
      </c>
      <c r="E12890" s="5" t="s">
        <v>13</v>
      </c>
    </row>
    <row r="12891" spans="1:5" x14ac:dyDescent="0.25">
      <c r="A12891" s="5">
        <f>12883</f>
      </c>
      <c r="B12891" s="5" t="s">
        <v>12893</v>
      </c>
      <c r="C12891" s="5" t="s">
        <v>11</v>
      </c>
      <c r="D12891" s="5" t="s">
        <v>12</v>
      </c>
      <c r="E12891" s="5" t="s">
        <v>13</v>
      </c>
    </row>
    <row r="12892" spans="1:5" x14ac:dyDescent="0.25">
      <c r="A12892" s="5">
        <f>12884</f>
      </c>
      <c r="B12892" s="5" t="s">
        <v>12894</v>
      </c>
      <c r="C12892" s="5" t="s">
        <v>11</v>
      </c>
      <c r="D12892" s="5" t="s">
        <v>12</v>
      </c>
      <c r="E12892" s="5" t="s">
        <v>13</v>
      </c>
    </row>
    <row r="12893" spans="1:5" x14ac:dyDescent="0.25">
      <c r="A12893" s="5">
        <f>12885</f>
      </c>
      <c r="B12893" s="5" t="s">
        <v>12895</v>
      </c>
      <c r="C12893" s="5" t="s">
        <v>11</v>
      </c>
      <c r="D12893" s="5" t="s">
        <v>12</v>
      </c>
      <c r="E12893" s="5" t="s">
        <v>13</v>
      </c>
    </row>
    <row r="12894" spans="1:5" x14ac:dyDescent="0.25">
      <c r="A12894" s="5">
        <f>12886</f>
      </c>
      <c r="B12894" s="5" t="s">
        <v>12896</v>
      </c>
      <c r="C12894" s="5" t="s">
        <v>11</v>
      </c>
      <c r="D12894" s="5" t="s">
        <v>12</v>
      </c>
      <c r="E12894" s="5" t="s">
        <v>13</v>
      </c>
    </row>
    <row r="12895" spans="1:5" x14ac:dyDescent="0.25">
      <c r="A12895" s="5">
        <f>12887</f>
      </c>
      <c r="B12895" s="5" t="s">
        <v>12897</v>
      </c>
      <c r="C12895" s="5" t="s">
        <v>11</v>
      </c>
      <c r="D12895" s="5" t="s">
        <v>12</v>
      </c>
      <c r="E12895" s="5" t="s">
        <v>13</v>
      </c>
    </row>
    <row r="12896" spans="1:5" x14ac:dyDescent="0.25">
      <c r="A12896" s="5">
        <f>12888</f>
      </c>
      <c r="B12896" s="5" t="s">
        <v>12898</v>
      </c>
      <c r="C12896" s="5" t="s">
        <v>11</v>
      </c>
      <c r="D12896" s="5" t="s">
        <v>12</v>
      </c>
      <c r="E12896" s="5" t="s">
        <v>13</v>
      </c>
    </row>
    <row r="12897" spans="1:5" x14ac:dyDescent="0.25">
      <c r="A12897" s="5">
        <f>12889</f>
      </c>
      <c r="B12897" s="5" t="s">
        <v>12899</v>
      </c>
      <c r="C12897" s="5" t="s">
        <v>11</v>
      </c>
      <c r="D12897" s="5" t="s">
        <v>12</v>
      </c>
      <c r="E12897" s="5" t="s">
        <v>13</v>
      </c>
    </row>
    <row r="12898" spans="1:5" x14ac:dyDescent="0.25">
      <c r="A12898" s="5">
        <f>12890</f>
      </c>
      <c r="B12898" s="5" t="s">
        <v>12900</v>
      </c>
      <c r="C12898" s="5" t="s">
        <v>11</v>
      </c>
      <c r="D12898" s="5" t="s">
        <v>12</v>
      </c>
      <c r="E12898" s="5" t="s">
        <v>13</v>
      </c>
    </row>
    <row r="12899" spans="1:5" x14ac:dyDescent="0.25">
      <c r="A12899" s="5">
        <f>12891</f>
      </c>
      <c r="B12899" s="5" t="s">
        <v>12901</v>
      </c>
      <c r="C12899" s="5" t="s">
        <v>11</v>
      </c>
      <c r="D12899" s="5" t="s">
        <v>12</v>
      </c>
      <c r="E12899" s="5" t="s">
        <v>13</v>
      </c>
    </row>
    <row r="12900" spans="1:5" x14ac:dyDescent="0.25">
      <c r="A12900" s="5">
        <f>12892</f>
      </c>
      <c r="B12900" s="5" t="s">
        <v>12902</v>
      </c>
      <c r="C12900" s="5" t="s">
        <v>11</v>
      </c>
      <c r="D12900" s="5" t="s">
        <v>12</v>
      </c>
      <c r="E12900" s="5" t="s">
        <v>13</v>
      </c>
    </row>
    <row r="12901" spans="1:5" x14ac:dyDescent="0.25">
      <c r="A12901" s="5">
        <f>12893</f>
      </c>
      <c r="B12901" s="5" t="s">
        <v>12903</v>
      </c>
      <c r="C12901" s="5" t="s">
        <v>11</v>
      </c>
      <c r="D12901" s="5" t="s">
        <v>12</v>
      </c>
      <c r="E12901" s="5" t="s">
        <v>13</v>
      </c>
    </row>
    <row r="12902" spans="1:5" x14ac:dyDescent="0.25">
      <c r="A12902" s="5">
        <f>12894</f>
      </c>
      <c r="B12902" s="5" t="s">
        <v>12904</v>
      </c>
      <c r="C12902" s="5" t="s">
        <v>11</v>
      </c>
      <c r="D12902" s="5" t="s">
        <v>12</v>
      </c>
      <c r="E12902" s="5" t="s">
        <v>13</v>
      </c>
    </row>
    <row r="12903" spans="1:5" x14ac:dyDescent="0.25">
      <c r="A12903" s="5">
        <f>12895</f>
      </c>
      <c r="B12903" s="5" t="s">
        <v>12905</v>
      </c>
      <c r="C12903" s="5" t="s">
        <v>11</v>
      </c>
      <c r="D12903" s="5" t="s">
        <v>12</v>
      </c>
      <c r="E12903" s="5" t="s">
        <v>13</v>
      </c>
    </row>
    <row r="12904" spans="1:5" x14ac:dyDescent="0.25">
      <c r="A12904" s="5">
        <f>12896</f>
      </c>
      <c r="B12904" s="5" t="s">
        <v>12906</v>
      </c>
      <c r="C12904" s="5" t="s">
        <v>11</v>
      </c>
      <c r="D12904" s="5" t="s">
        <v>12</v>
      </c>
      <c r="E12904" s="5" t="s">
        <v>13</v>
      </c>
    </row>
    <row r="12905" spans="1:5" x14ac:dyDescent="0.25">
      <c r="A12905" s="5">
        <f>12897</f>
      </c>
      <c r="B12905" s="5" t="s">
        <v>12907</v>
      </c>
      <c r="C12905" s="5" t="s">
        <v>11</v>
      </c>
      <c r="D12905" s="5" t="s">
        <v>12</v>
      </c>
      <c r="E12905" s="5" t="s">
        <v>13</v>
      </c>
    </row>
    <row r="12906" spans="1:5" x14ac:dyDescent="0.25">
      <c r="A12906" s="5">
        <f>12898</f>
      </c>
      <c r="B12906" s="5" t="s">
        <v>12908</v>
      </c>
      <c r="C12906" s="5" t="s">
        <v>11</v>
      </c>
      <c r="D12906" s="5" t="s">
        <v>12</v>
      </c>
      <c r="E12906" s="5" t="s">
        <v>13</v>
      </c>
    </row>
    <row r="12907" spans="1:5" x14ac:dyDescent="0.25">
      <c r="A12907" s="5">
        <f>12899</f>
      </c>
      <c r="B12907" s="5" t="s">
        <v>12909</v>
      </c>
      <c r="C12907" s="5" t="s">
        <v>11</v>
      </c>
      <c r="D12907" s="5" t="s">
        <v>12</v>
      </c>
      <c r="E12907" s="5" t="s">
        <v>13</v>
      </c>
    </row>
    <row r="12908" spans="1:5" x14ac:dyDescent="0.25">
      <c r="A12908" s="5">
        <f>12900</f>
      </c>
      <c r="B12908" s="5" t="s">
        <v>12910</v>
      </c>
      <c r="C12908" s="5" t="s">
        <v>11</v>
      </c>
      <c r="D12908" s="5" t="s">
        <v>12</v>
      </c>
      <c r="E12908" s="5" t="s">
        <v>13</v>
      </c>
    </row>
    <row r="12909" spans="1:5" x14ac:dyDescent="0.25">
      <c r="A12909" s="5">
        <f>12901</f>
      </c>
      <c r="B12909" s="5" t="s">
        <v>12911</v>
      </c>
      <c r="C12909" s="5" t="s">
        <v>11</v>
      </c>
      <c r="D12909" s="5" t="s">
        <v>12</v>
      </c>
      <c r="E12909" s="5" t="s">
        <v>13</v>
      </c>
    </row>
    <row r="12910" spans="1:5" x14ac:dyDescent="0.25">
      <c r="A12910" s="5">
        <f>12902</f>
      </c>
      <c r="B12910" s="5" t="s">
        <v>12912</v>
      </c>
      <c r="C12910" s="5" t="s">
        <v>11</v>
      </c>
      <c r="D12910" s="5" t="s">
        <v>12</v>
      </c>
      <c r="E12910" s="5" t="s">
        <v>13</v>
      </c>
    </row>
    <row r="12911" spans="1:5" x14ac:dyDescent="0.25">
      <c r="A12911" s="5">
        <f>12903</f>
      </c>
      <c r="B12911" s="5" t="s">
        <v>12913</v>
      </c>
      <c r="C12911" s="5" t="s">
        <v>11</v>
      </c>
      <c r="D12911" s="5" t="s">
        <v>12</v>
      </c>
      <c r="E12911" s="5" t="s">
        <v>13</v>
      </c>
    </row>
    <row r="12912" spans="1:5" x14ac:dyDescent="0.25">
      <c r="A12912" s="5">
        <f>12904</f>
      </c>
      <c r="B12912" s="5" t="s">
        <v>12914</v>
      </c>
      <c r="C12912" s="5" t="s">
        <v>11</v>
      </c>
      <c r="D12912" s="5" t="s">
        <v>12</v>
      </c>
      <c r="E12912" s="5" t="s">
        <v>13</v>
      </c>
    </row>
    <row r="12913" spans="1:5" x14ac:dyDescent="0.25">
      <c r="A12913" s="5">
        <f>12905</f>
      </c>
      <c r="B12913" s="5" t="s">
        <v>12915</v>
      </c>
      <c r="C12913" s="5" t="s">
        <v>11</v>
      </c>
      <c r="D12913" s="5" t="s">
        <v>12</v>
      </c>
      <c r="E12913" s="5" t="s">
        <v>13</v>
      </c>
    </row>
    <row r="12914" spans="1:5" x14ac:dyDescent="0.25">
      <c r="A12914" s="5">
        <f>12906</f>
      </c>
      <c r="B12914" s="5" t="s">
        <v>12916</v>
      </c>
      <c r="C12914" s="5" t="s">
        <v>11</v>
      </c>
      <c r="D12914" s="5" t="s">
        <v>12</v>
      </c>
      <c r="E12914" s="5" t="s">
        <v>13</v>
      </c>
    </row>
    <row r="12915" spans="1:5" x14ac:dyDescent="0.25">
      <c r="A12915" s="5">
        <f>12907</f>
      </c>
      <c r="B12915" s="5" t="s">
        <v>12917</v>
      </c>
      <c r="C12915" s="5" t="s">
        <v>11</v>
      </c>
      <c r="D12915" s="5" t="s">
        <v>12</v>
      </c>
      <c r="E12915" s="5" t="s">
        <v>13</v>
      </c>
    </row>
    <row r="12916" spans="1:5" x14ac:dyDescent="0.25">
      <c r="A12916" s="5">
        <f>12908</f>
      </c>
      <c r="B12916" s="5" t="s">
        <v>12918</v>
      </c>
      <c r="C12916" s="5" t="s">
        <v>11</v>
      </c>
      <c r="D12916" s="5" t="s">
        <v>12</v>
      </c>
      <c r="E12916" s="5" t="s">
        <v>13</v>
      </c>
    </row>
    <row r="12917" spans="1:5" x14ac:dyDescent="0.25">
      <c r="A12917" s="5">
        <f>12909</f>
      </c>
      <c r="B12917" s="5" t="s">
        <v>12919</v>
      </c>
      <c r="C12917" s="5" t="s">
        <v>11</v>
      </c>
      <c r="D12917" s="5" t="s">
        <v>12</v>
      </c>
      <c r="E12917" s="5" t="s">
        <v>13</v>
      </c>
    </row>
    <row r="12918" spans="1:5" x14ac:dyDescent="0.25">
      <c r="A12918" s="5">
        <f>12910</f>
      </c>
      <c r="B12918" s="5" t="s">
        <v>12920</v>
      </c>
      <c r="C12918" s="5" t="s">
        <v>11</v>
      </c>
      <c r="D12918" s="5" t="s">
        <v>12</v>
      </c>
      <c r="E12918" s="5" t="s">
        <v>13</v>
      </c>
    </row>
    <row r="12919" spans="1:5" x14ac:dyDescent="0.25">
      <c r="A12919" s="5">
        <f>12911</f>
      </c>
      <c r="B12919" s="5" t="s">
        <v>12921</v>
      </c>
      <c r="C12919" s="5" t="s">
        <v>11</v>
      </c>
      <c r="D12919" s="5" t="s">
        <v>12</v>
      </c>
      <c r="E12919" s="5" t="s">
        <v>13</v>
      </c>
    </row>
    <row r="12920" spans="1:5" x14ac:dyDescent="0.25">
      <c r="A12920" s="5">
        <f>12912</f>
      </c>
      <c r="B12920" s="5" t="s">
        <v>12922</v>
      </c>
      <c r="C12920" s="5" t="s">
        <v>11</v>
      </c>
      <c r="D12920" s="5" t="s">
        <v>12</v>
      </c>
      <c r="E12920" s="5" t="s">
        <v>13</v>
      </c>
    </row>
    <row r="12921" spans="1:5" x14ac:dyDescent="0.25">
      <c r="A12921" s="5">
        <f>12913</f>
      </c>
      <c r="B12921" s="5" t="s">
        <v>12923</v>
      </c>
      <c r="C12921" s="5" t="s">
        <v>11</v>
      </c>
      <c r="D12921" s="5" t="s">
        <v>12</v>
      </c>
      <c r="E12921" s="5" t="s">
        <v>13</v>
      </c>
    </row>
    <row r="12922" spans="1:5" x14ac:dyDescent="0.25">
      <c r="A12922" s="5">
        <f>12914</f>
      </c>
      <c r="B12922" s="5" t="s">
        <v>12924</v>
      </c>
      <c r="C12922" s="5" t="s">
        <v>11</v>
      </c>
      <c r="D12922" s="5" t="s">
        <v>12</v>
      </c>
      <c r="E12922" s="5" t="s">
        <v>13</v>
      </c>
    </row>
    <row r="12923" spans="1:5" x14ac:dyDescent="0.25">
      <c r="A12923" s="5">
        <f>12915</f>
      </c>
      <c r="B12923" s="5" t="s">
        <v>12925</v>
      </c>
      <c r="C12923" s="5" t="s">
        <v>11</v>
      </c>
      <c r="D12923" s="5" t="s">
        <v>12</v>
      </c>
      <c r="E12923" s="5" t="s">
        <v>13</v>
      </c>
    </row>
    <row r="12924" spans="1:5" x14ac:dyDescent="0.25">
      <c r="A12924" s="5">
        <f>12916</f>
      </c>
      <c r="B12924" s="5" t="s">
        <v>12926</v>
      </c>
      <c r="C12924" s="5" t="s">
        <v>11</v>
      </c>
      <c r="D12924" s="5" t="s">
        <v>12</v>
      </c>
      <c r="E12924" s="5" t="s">
        <v>13</v>
      </c>
    </row>
    <row r="12925" spans="1:5" x14ac:dyDescent="0.25">
      <c r="A12925" s="5">
        <f>12917</f>
      </c>
      <c r="B12925" s="5" t="s">
        <v>12927</v>
      </c>
      <c r="C12925" s="5" t="s">
        <v>11</v>
      </c>
      <c r="D12925" s="5" t="s">
        <v>12</v>
      </c>
      <c r="E12925" s="5" t="s">
        <v>13</v>
      </c>
    </row>
    <row r="12926" spans="1:5" x14ac:dyDescent="0.25">
      <c r="A12926" s="5">
        <f>12918</f>
      </c>
      <c r="B12926" s="5" t="s">
        <v>12928</v>
      </c>
      <c r="C12926" s="5" t="s">
        <v>11</v>
      </c>
      <c r="D12926" s="5" t="s">
        <v>12</v>
      </c>
      <c r="E12926" s="5" t="s">
        <v>13</v>
      </c>
    </row>
    <row r="12927" spans="1:5" x14ac:dyDescent="0.25">
      <c r="A12927" s="5">
        <f>12919</f>
      </c>
      <c r="B12927" s="5" t="s">
        <v>12929</v>
      </c>
      <c r="C12927" s="5" t="s">
        <v>11</v>
      </c>
      <c r="D12927" s="5" t="s">
        <v>12</v>
      </c>
      <c r="E12927" s="5" t="s">
        <v>13</v>
      </c>
    </row>
    <row r="12928" spans="1:5" x14ac:dyDescent="0.25">
      <c r="A12928" s="5">
        <f>12920</f>
      </c>
      <c r="B12928" s="5" t="s">
        <v>12930</v>
      </c>
      <c r="C12928" s="5" t="s">
        <v>11</v>
      </c>
      <c r="D12928" s="5" t="s">
        <v>12</v>
      </c>
      <c r="E12928" s="5" t="s">
        <v>13</v>
      </c>
    </row>
    <row r="12929" spans="1:5" x14ac:dyDescent="0.25">
      <c r="A12929" s="5">
        <f>12921</f>
      </c>
      <c r="B12929" s="5" t="s">
        <v>12931</v>
      </c>
      <c r="C12929" s="5" t="s">
        <v>11</v>
      </c>
      <c r="D12929" s="5" t="s">
        <v>12</v>
      </c>
      <c r="E12929" s="5" t="s">
        <v>13</v>
      </c>
    </row>
    <row r="12930" spans="1:5" x14ac:dyDescent="0.25">
      <c r="A12930" s="5">
        <f>12922</f>
      </c>
      <c r="B12930" s="5" t="s">
        <v>12932</v>
      </c>
      <c r="C12930" s="5" t="s">
        <v>11</v>
      </c>
      <c r="D12930" s="5" t="s">
        <v>12</v>
      </c>
      <c r="E12930" s="5" t="s">
        <v>13</v>
      </c>
    </row>
    <row r="12931" spans="1:5" x14ac:dyDescent="0.25">
      <c r="A12931" s="5">
        <f>12923</f>
      </c>
      <c r="B12931" s="5" t="s">
        <v>12933</v>
      </c>
      <c r="C12931" s="5" t="s">
        <v>11</v>
      </c>
      <c r="D12931" s="5" t="s">
        <v>12</v>
      </c>
      <c r="E12931" s="5" t="s">
        <v>13</v>
      </c>
    </row>
    <row r="12932" spans="1:5" x14ac:dyDescent="0.25">
      <c r="A12932" s="5">
        <f>12924</f>
      </c>
      <c r="B12932" s="5" t="s">
        <v>12934</v>
      </c>
      <c r="C12932" s="5" t="s">
        <v>11</v>
      </c>
      <c r="D12932" s="5" t="s">
        <v>12</v>
      </c>
      <c r="E12932" s="5" t="s">
        <v>13</v>
      </c>
    </row>
    <row r="12933" spans="1:5" x14ac:dyDescent="0.25">
      <c r="A12933" s="5">
        <f>12925</f>
      </c>
      <c r="B12933" s="5" t="s">
        <v>12935</v>
      </c>
      <c r="C12933" s="5" t="s">
        <v>11</v>
      </c>
      <c r="D12933" s="5" t="s">
        <v>12</v>
      </c>
      <c r="E12933" s="5" t="s">
        <v>13</v>
      </c>
    </row>
    <row r="12934" spans="1:5" x14ac:dyDescent="0.25">
      <c r="A12934" s="5">
        <f>12926</f>
      </c>
      <c r="B12934" s="5" t="s">
        <v>12936</v>
      </c>
      <c r="C12934" s="5" t="s">
        <v>11</v>
      </c>
      <c r="D12934" s="5" t="s">
        <v>12</v>
      </c>
      <c r="E12934" s="5" t="s">
        <v>13</v>
      </c>
    </row>
    <row r="12935" spans="1:5" x14ac:dyDescent="0.25">
      <c r="A12935" s="5">
        <f>12927</f>
      </c>
      <c r="B12935" s="5" t="s">
        <v>12937</v>
      </c>
      <c r="C12935" s="5" t="s">
        <v>11</v>
      </c>
      <c r="D12935" s="5" t="s">
        <v>12</v>
      </c>
      <c r="E12935" s="5" t="s">
        <v>13</v>
      </c>
    </row>
    <row r="12936" spans="1:5" x14ac:dyDescent="0.25">
      <c r="A12936" s="5">
        <f>12928</f>
      </c>
      <c r="B12936" s="5" t="s">
        <v>12938</v>
      </c>
      <c r="C12936" s="5" t="s">
        <v>11</v>
      </c>
      <c r="D12936" s="5" t="s">
        <v>12</v>
      </c>
      <c r="E12936" s="5" t="s">
        <v>13</v>
      </c>
    </row>
    <row r="12937" spans="1:5" x14ac:dyDescent="0.25">
      <c r="A12937" s="5">
        <f>12929</f>
      </c>
      <c r="B12937" s="5" t="s">
        <v>12939</v>
      </c>
      <c r="C12937" s="5" t="s">
        <v>11</v>
      </c>
      <c r="D12937" s="5" t="s">
        <v>12</v>
      </c>
      <c r="E12937" s="5" t="s">
        <v>13</v>
      </c>
    </row>
    <row r="12938" spans="1:5" x14ac:dyDescent="0.25">
      <c r="A12938" s="5">
        <f>12930</f>
      </c>
      <c r="B12938" s="5" t="s">
        <v>12940</v>
      </c>
      <c r="C12938" s="5" t="s">
        <v>11</v>
      </c>
      <c r="D12938" s="5" t="s">
        <v>12</v>
      </c>
      <c r="E12938" s="5" t="s">
        <v>13</v>
      </c>
    </row>
    <row r="12939" spans="1:5" x14ac:dyDescent="0.25">
      <c r="A12939" s="5">
        <f>12931</f>
      </c>
      <c r="B12939" s="5" t="s">
        <v>12941</v>
      </c>
      <c r="C12939" s="5" t="s">
        <v>11</v>
      </c>
      <c r="D12939" s="5" t="s">
        <v>12</v>
      </c>
      <c r="E12939" s="5" t="s">
        <v>13</v>
      </c>
    </row>
    <row r="12940" spans="1:5" x14ac:dyDescent="0.25">
      <c r="A12940" s="5">
        <f>12932</f>
      </c>
      <c r="B12940" s="5" t="s">
        <v>12942</v>
      </c>
      <c r="C12940" s="5" t="s">
        <v>11</v>
      </c>
      <c r="D12940" s="5" t="s">
        <v>12</v>
      </c>
      <c r="E12940" s="5" t="s">
        <v>13</v>
      </c>
    </row>
    <row r="12941" spans="1:5" x14ac:dyDescent="0.25">
      <c r="A12941" s="5">
        <f>12933</f>
      </c>
      <c r="B12941" s="5" t="s">
        <v>12943</v>
      </c>
      <c r="C12941" s="5" t="s">
        <v>11</v>
      </c>
      <c r="D12941" s="5" t="s">
        <v>12</v>
      </c>
      <c r="E12941" s="5" t="s">
        <v>13</v>
      </c>
    </row>
    <row r="12942" spans="1:5" x14ac:dyDescent="0.25">
      <c r="A12942" s="5">
        <f>12934</f>
      </c>
      <c r="B12942" s="5" t="s">
        <v>12944</v>
      </c>
      <c r="C12942" s="5" t="s">
        <v>11</v>
      </c>
      <c r="D12942" s="5" t="s">
        <v>12</v>
      </c>
      <c r="E12942" s="5" t="s">
        <v>13</v>
      </c>
    </row>
    <row r="12943" spans="1:5" x14ac:dyDescent="0.25">
      <c r="A12943" s="5">
        <f>12935</f>
      </c>
      <c r="B12943" s="5" t="s">
        <v>12945</v>
      </c>
      <c r="C12943" s="5" t="s">
        <v>11</v>
      </c>
      <c r="D12943" s="5" t="s">
        <v>12</v>
      </c>
      <c r="E12943" s="5" t="s">
        <v>13</v>
      </c>
    </row>
    <row r="12944" spans="1:5" x14ac:dyDescent="0.25">
      <c r="A12944" s="5">
        <f>12936</f>
      </c>
      <c r="B12944" s="5" t="s">
        <v>12946</v>
      </c>
      <c r="C12944" s="5" t="s">
        <v>11</v>
      </c>
      <c r="D12944" s="5" t="s">
        <v>12</v>
      </c>
      <c r="E12944" s="5" t="s">
        <v>13</v>
      </c>
    </row>
    <row r="12945" spans="1:5" x14ac:dyDescent="0.25">
      <c r="A12945" s="5">
        <f>12937</f>
      </c>
      <c r="B12945" s="5" t="s">
        <v>12947</v>
      </c>
      <c r="C12945" s="5" t="s">
        <v>11</v>
      </c>
      <c r="D12945" s="5" t="s">
        <v>12</v>
      </c>
      <c r="E12945" s="5" t="s">
        <v>13</v>
      </c>
    </row>
    <row r="12946" spans="1:5" x14ac:dyDescent="0.25">
      <c r="A12946" s="5">
        <f>12938</f>
      </c>
      <c r="B12946" s="5" t="s">
        <v>12948</v>
      </c>
      <c r="C12946" s="5" t="s">
        <v>11</v>
      </c>
      <c r="D12946" s="5" t="s">
        <v>12</v>
      </c>
      <c r="E12946" s="5" t="s">
        <v>13</v>
      </c>
    </row>
    <row r="12947" spans="1:5" x14ac:dyDescent="0.25">
      <c r="A12947" s="5">
        <f>12939</f>
      </c>
      <c r="B12947" s="5" t="s">
        <v>12949</v>
      </c>
      <c r="C12947" s="5" t="s">
        <v>11</v>
      </c>
      <c r="D12947" s="5" t="s">
        <v>12</v>
      </c>
      <c r="E12947" s="5" t="s">
        <v>13</v>
      </c>
    </row>
    <row r="12948" spans="1:5" x14ac:dyDescent="0.25">
      <c r="A12948" s="5">
        <f>12940</f>
      </c>
      <c r="B12948" s="5" t="s">
        <v>12950</v>
      </c>
      <c r="C12948" s="5" t="s">
        <v>11</v>
      </c>
      <c r="D12948" s="5" t="s">
        <v>12</v>
      </c>
      <c r="E12948" s="5" t="s">
        <v>13</v>
      </c>
    </row>
    <row r="12949" spans="1:5" x14ac:dyDescent="0.25">
      <c r="A12949" s="5">
        <f>12941</f>
      </c>
      <c r="B12949" s="5" t="s">
        <v>12951</v>
      </c>
      <c r="C12949" s="5" t="s">
        <v>11</v>
      </c>
      <c r="D12949" s="5" t="s">
        <v>12</v>
      </c>
      <c r="E12949" s="5" t="s">
        <v>13</v>
      </c>
    </row>
    <row r="12950" spans="1:5" x14ac:dyDescent="0.25">
      <c r="A12950" s="5">
        <f>12942</f>
      </c>
      <c r="B12950" s="5" t="s">
        <v>12952</v>
      </c>
      <c r="C12950" s="5" t="s">
        <v>11</v>
      </c>
      <c r="D12950" s="5" t="s">
        <v>12</v>
      </c>
      <c r="E12950" s="5" t="s">
        <v>13</v>
      </c>
    </row>
    <row r="12951" spans="1:5" x14ac:dyDescent="0.25">
      <c r="A12951" s="5">
        <f>12943</f>
      </c>
      <c r="B12951" s="5" t="s">
        <v>12953</v>
      </c>
      <c r="C12951" s="5" t="s">
        <v>11</v>
      </c>
      <c r="D12951" s="5" t="s">
        <v>12</v>
      </c>
      <c r="E12951" s="5" t="s">
        <v>13</v>
      </c>
    </row>
    <row r="12952" spans="1:5" x14ac:dyDescent="0.25">
      <c r="A12952" s="5">
        <f>12944</f>
      </c>
      <c r="B12952" s="5" t="s">
        <v>12954</v>
      </c>
      <c r="C12952" s="5" t="s">
        <v>11</v>
      </c>
      <c r="D12952" s="5" t="s">
        <v>12</v>
      </c>
      <c r="E12952" s="5" t="s">
        <v>13</v>
      </c>
    </row>
    <row r="12953" spans="1:5" x14ac:dyDescent="0.25">
      <c r="A12953" s="5">
        <f>12945</f>
      </c>
      <c r="B12953" s="5" t="s">
        <v>12955</v>
      </c>
      <c r="C12953" s="5" t="s">
        <v>11</v>
      </c>
      <c r="D12953" s="5" t="s">
        <v>12</v>
      </c>
      <c r="E12953" s="5" t="s">
        <v>13</v>
      </c>
    </row>
    <row r="12954" spans="1:5" x14ac:dyDescent="0.25">
      <c r="A12954" s="5">
        <f>12946</f>
      </c>
      <c r="B12954" s="5" t="s">
        <v>12956</v>
      </c>
      <c r="C12954" s="5" t="s">
        <v>11</v>
      </c>
      <c r="D12954" s="5" t="s">
        <v>12</v>
      </c>
      <c r="E12954" s="5" t="s">
        <v>13</v>
      </c>
    </row>
    <row r="12955" spans="1:5" x14ac:dyDescent="0.25">
      <c r="A12955" s="5">
        <f>12947</f>
      </c>
      <c r="B12955" s="5" t="s">
        <v>12957</v>
      </c>
      <c r="C12955" s="5" t="s">
        <v>11</v>
      </c>
      <c r="D12955" s="5" t="s">
        <v>12</v>
      </c>
      <c r="E12955" s="5" t="s">
        <v>13</v>
      </c>
    </row>
    <row r="12956" spans="1:5" x14ac:dyDescent="0.25">
      <c r="A12956" s="5">
        <f>12948</f>
      </c>
      <c r="B12956" s="5" t="s">
        <v>12958</v>
      </c>
      <c r="C12956" s="5" t="s">
        <v>11</v>
      </c>
      <c r="D12956" s="5" t="s">
        <v>12</v>
      </c>
      <c r="E12956" s="5" t="s">
        <v>13</v>
      </c>
    </row>
    <row r="12957" spans="1:5" x14ac:dyDescent="0.25">
      <c r="A12957" s="5">
        <f>12949</f>
      </c>
      <c r="B12957" s="5" t="s">
        <v>12959</v>
      </c>
      <c r="C12957" s="5" t="s">
        <v>11</v>
      </c>
      <c r="D12957" s="5" t="s">
        <v>12</v>
      </c>
      <c r="E12957" s="5" t="s">
        <v>13</v>
      </c>
    </row>
    <row r="12958" spans="1:5" x14ac:dyDescent="0.25">
      <c r="A12958" s="5">
        <f>12950</f>
      </c>
      <c r="B12958" s="5" t="s">
        <v>12960</v>
      </c>
      <c r="C12958" s="5" t="s">
        <v>11</v>
      </c>
      <c r="D12958" s="5" t="s">
        <v>12</v>
      </c>
      <c r="E12958" s="5" t="s">
        <v>13</v>
      </c>
    </row>
    <row r="12959" spans="1:5" x14ac:dyDescent="0.25">
      <c r="A12959" s="5">
        <f>12951</f>
      </c>
      <c r="B12959" s="5" t="s">
        <v>12961</v>
      </c>
      <c r="C12959" s="5" t="s">
        <v>11</v>
      </c>
      <c r="D12959" s="5" t="s">
        <v>12</v>
      </c>
      <c r="E12959" s="5" t="s">
        <v>13</v>
      </c>
    </row>
    <row r="12960" spans="1:5" x14ac:dyDescent="0.25">
      <c r="A12960" s="5">
        <f>12952</f>
      </c>
      <c r="B12960" s="5" t="s">
        <v>12962</v>
      </c>
      <c r="C12960" s="5" t="s">
        <v>11</v>
      </c>
      <c r="D12960" s="5" t="s">
        <v>12</v>
      </c>
      <c r="E12960" s="5" t="s">
        <v>13</v>
      </c>
    </row>
    <row r="12961" spans="1:5" x14ac:dyDescent="0.25">
      <c r="A12961" s="5">
        <f>12953</f>
      </c>
      <c r="B12961" s="5" t="s">
        <v>12963</v>
      </c>
      <c r="C12961" s="5" t="s">
        <v>11</v>
      </c>
      <c r="D12961" s="5" t="s">
        <v>12</v>
      </c>
      <c r="E12961" s="5" t="s">
        <v>13</v>
      </c>
    </row>
    <row r="12962" spans="1:5" x14ac:dyDescent="0.25">
      <c r="A12962" s="5">
        <f>12954</f>
      </c>
      <c r="B12962" s="5" t="s">
        <v>12964</v>
      </c>
      <c r="C12962" s="5" t="s">
        <v>11</v>
      </c>
      <c r="D12962" s="5" t="s">
        <v>12</v>
      </c>
      <c r="E12962" s="5" t="s">
        <v>13</v>
      </c>
    </row>
    <row r="12963" spans="1:5" x14ac:dyDescent="0.25">
      <c r="A12963" s="5">
        <f>12955</f>
      </c>
      <c r="B12963" s="5" t="s">
        <v>12965</v>
      </c>
      <c r="C12963" s="5" t="s">
        <v>11</v>
      </c>
      <c r="D12963" s="5" t="s">
        <v>12</v>
      </c>
      <c r="E12963" s="5" t="s">
        <v>13</v>
      </c>
    </row>
    <row r="12964" spans="1:5" x14ac:dyDescent="0.25">
      <c r="A12964" s="5">
        <f>12956</f>
      </c>
      <c r="B12964" s="5" t="s">
        <v>12966</v>
      </c>
      <c r="C12964" s="5" t="s">
        <v>11</v>
      </c>
      <c r="D12964" s="5" t="s">
        <v>12</v>
      </c>
      <c r="E12964" s="5" t="s">
        <v>13</v>
      </c>
    </row>
    <row r="12965" spans="1:5" x14ac:dyDescent="0.25">
      <c r="A12965" s="5">
        <f>12957</f>
      </c>
      <c r="B12965" s="5" t="s">
        <v>12967</v>
      </c>
      <c r="C12965" s="5" t="s">
        <v>11</v>
      </c>
      <c r="D12965" s="5" t="s">
        <v>12</v>
      </c>
      <c r="E12965" s="5" t="s">
        <v>13</v>
      </c>
    </row>
    <row r="12966" spans="1:5" x14ac:dyDescent="0.25">
      <c r="A12966" s="5">
        <f>12958</f>
      </c>
      <c r="B12966" s="5" t="s">
        <v>12968</v>
      </c>
      <c r="C12966" s="5" t="s">
        <v>11</v>
      </c>
      <c r="D12966" s="5" t="s">
        <v>12</v>
      </c>
      <c r="E12966" s="5" t="s">
        <v>13</v>
      </c>
    </row>
    <row r="12967" spans="1:5" x14ac:dyDescent="0.25">
      <c r="A12967" s="5">
        <f>12959</f>
      </c>
      <c r="B12967" s="5" t="s">
        <v>12969</v>
      </c>
      <c r="C12967" s="5" t="s">
        <v>11</v>
      </c>
      <c r="D12967" s="5" t="s">
        <v>12</v>
      </c>
      <c r="E12967" s="5" t="s">
        <v>13</v>
      </c>
    </row>
    <row r="12968" spans="1:5" x14ac:dyDescent="0.25">
      <c r="A12968" s="5">
        <f>12960</f>
      </c>
      <c r="B12968" s="5" t="s">
        <v>12970</v>
      </c>
      <c r="C12968" s="5" t="s">
        <v>11</v>
      </c>
      <c r="D12968" s="5" t="s">
        <v>12</v>
      </c>
      <c r="E12968" s="5" t="s">
        <v>13</v>
      </c>
    </row>
    <row r="12969" spans="1:5" x14ac:dyDescent="0.25">
      <c r="A12969" s="5">
        <f>12961</f>
      </c>
      <c r="B12969" s="5" t="s">
        <v>12971</v>
      </c>
      <c r="C12969" s="5" t="s">
        <v>11</v>
      </c>
      <c r="D12969" s="5" t="s">
        <v>12</v>
      </c>
      <c r="E12969" s="5" t="s">
        <v>13</v>
      </c>
    </row>
    <row r="12970" spans="1:5" x14ac:dyDescent="0.25">
      <c r="A12970" s="5">
        <f>12962</f>
      </c>
      <c r="B12970" s="5" t="s">
        <v>12972</v>
      </c>
      <c r="C12970" s="5" t="s">
        <v>11</v>
      </c>
      <c r="D12970" s="5" t="s">
        <v>12</v>
      </c>
      <c r="E12970" s="5" t="s">
        <v>13</v>
      </c>
    </row>
    <row r="12971" spans="1:5" x14ac:dyDescent="0.25">
      <c r="A12971" s="5">
        <f>12963</f>
      </c>
      <c r="B12971" s="5" t="s">
        <v>12973</v>
      </c>
      <c r="C12971" s="5" t="s">
        <v>11</v>
      </c>
      <c r="D12971" s="5" t="s">
        <v>12</v>
      </c>
      <c r="E12971" s="5" t="s">
        <v>13</v>
      </c>
    </row>
    <row r="12972" spans="1:5" x14ac:dyDescent="0.25">
      <c r="A12972" s="5">
        <f>12964</f>
      </c>
      <c r="B12972" s="5" t="s">
        <v>12974</v>
      </c>
      <c r="C12972" s="5" t="s">
        <v>11</v>
      </c>
      <c r="D12972" s="5" t="s">
        <v>12</v>
      </c>
      <c r="E12972" s="5" t="s">
        <v>13</v>
      </c>
    </row>
    <row r="12973" spans="1:5" x14ac:dyDescent="0.25">
      <c r="A12973" s="5">
        <f>12965</f>
      </c>
      <c r="B12973" s="5" t="s">
        <v>12975</v>
      </c>
      <c r="C12973" s="5" t="s">
        <v>11</v>
      </c>
      <c r="D12973" s="5" t="s">
        <v>12</v>
      </c>
      <c r="E12973" s="5" t="s">
        <v>13</v>
      </c>
    </row>
    <row r="12974" spans="1:5" x14ac:dyDescent="0.25">
      <c r="A12974" s="5">
        <f>12966</f>
      </c>
      <c r="B12974" s="5" t="s">
        <v>12976</v>
      </c>
      <c r="C12974" s="5" t="s">
        <v>11</v>
      </c>
      <c r="D12974" s="5" t="s">
        <v>12</v>
      </c>
      <c r="E12974" s="5" t="s">
        <v>13</v>
      </c>
    </row>
    <row r="12975" spans="1:5" x14ac:dyDescent="0.25">
      <c r="A12975" s="5">
        <f>12967</f>
      </c>
      <c r="B12975" s="5" t="s">
        <v>12977</v>
      </c>
      <c r="C12975" s="5" t="s">
        <v>11</v>
      </c>
      <c r="D12975" s="5" t="s">
        <v>12</v>
      </c>
      <c r="E12975" s="5" t="s">
        <v>13</v>
      </c>
    </row>
    <row r="12976" spans="1:5" x14ac:dyDescent="0.25">
      <c r="A12976" s="5">
        <f>12968</f>
      </c>
      <c r="B12976" s="5" t="s">
        <v>12978</v>
      </c>
      <c r="C12976" s="5" t="s">
        <v>11</v>
      </c>
      <c r="D12976" s="5" t="s">
        <v>12</v>
      </c>
      <c r="E12976" s="5" t="s">
        <v>13</v>
      </c>
    </row>
    <row r="12977" spans="1:5" x14ac:dyDescent="0.25">
      <c r="A12977" s="5">
        <f>12969</f>
      </c>
      <c r="B12977" s="5" t="s">
        <v>12979</v>
      </c>
      <c r="C12977" s="5" t="s">
        <v>11</v>
      </c>
      <c r="D12977" s="5" t="s">
        <v>12</v>
      </c>
      <c r="E12977" s="5" t="s">
        <v>13</v>
      </c>
    </row>
    <row r="12978" spans="1:5" x14ac:dyDescent="0.25">
      <c r="A12978" s="5">
        <f>12970</f>
      </c>
      <c r="B12978" s="5" t="s">
        <v>12980</v>
      </c>
      <c r="C12978" s="5" t="s">
        <v>11</v>
      </c>
      <c r="D12978" s="5" t="s">
        <v>12</v>
      </c>
      <c r="E12978" s="5" t="s">
        <v>13</v>
      </c>
    </row>
    <row r="12979" spans="1:5" x14ac:dyDescent="0.25">
      <c r="A12979" s="5">
        <f>12971</f>
      </c>
      <c r="B12979" s="5" t="s">
        <v>12981</v>
      </c>
      <c r="C12979" s="5" t="s">
        <v>11</v>
      </c>
      <c r="D12979" s="5" t="s">
        <v>12</v>
      </c>
      <c r="E12979" s="5" t="s">
        <v>13</v>
      </c>
    </row>
    <row r="12980" spans="1:5" x14ac:dyDescent="0.25">
      <c r="A12980" s="5">
        <f>12972</f>
      </c>
      <c r="B12980" s="5" t="s">
        <v>12982</v>
      </c>
      <c r="C12980" s="5" t="s">
        <v>11</v>
      </c>
      <c r="D12980" s="5" t="s">
        <v>12</v>
      </c>
      <c r="E12980" s="5" t="s">
        <v>13</v>
      </c>
    </row>
    <row r="12981" spans="1:5" x14ac:dyDescent="0.25">
      <c r="A12981" s="5">
        <f>12973</f>
      </c>
      <c r="B12981" s="5" t="s">
        <v>12983</v>
      </c>
      <c r="C12981" s="5" t="s">
        <v>11</v>
      </c>
      <c r="D12981" s="5" t="s">
        <v>12</v>
      </c>
      <c r="E12981" s="5" t="s">
        <v>13</v>
      </c>
    </row>
    <row r="12982" spans="1:5" x14ac:dyDescent="0.25">
      <c r="A12982" s="5">
        <f>12974</f>
      </c>
      <c r="B12982" s="5" t="s">
        <v>12984</v>
      </c>
      <c r="C12982" s="5" t="s">
        <v>11</v>
      </c>
      <c r="D12982" s="5" t="s">
        <v>12</v>
      </c>
      <c r="E12982" s="5" t="s">
        <v>13</v>
      </c>
    </row>
    <row r="12983" spans="1:5" x14ac:dyDescent="0.25">
      <c r="A12983" s="5">
        <f>12975</f>
      </c>
      <c r="B12983" s="5" t="s">
        <v>12985</v>
      </c>
      <c r="C12983" s="5" t="s">
        <v>11</v>
      </c>
      <c r="D12983" s="5" t="s">
        <v>12</v>
      </c>
      <c r="E12983" s="5" t="s">
        <v>13</v>
      </c>
    </row>
    <row r="12984" spans="1:5" x14ac:dyDescent="0.25">
      <c r="A12984" s="5">
        <f>12976</f>
      </c>
      <c r="B12984" s="5" t="s">
        <v>12986</v>
      </c>
      <c r="C12984" s="5" t="s">
        <v>11</v>
      </c>
      <c r="D12984" s="5" t="s">
        <v>12</v>
      </c>
      <c r="E12984" s="5" t="s">
        <v>13</v>
      </c>
    </row>
    <row r="12985" spans="1:5" x14ac:dyDescent="0.25">
      <c r="A12985" s="5">
        <f>12977</f>
      </c>
      <c r="B12985" s="5" t="s">
        <v>12987</v>
      </c>
      <c r="C12985" s="5" t="s">
        <v>11</v>
      </c>
      <c r="D12985" s="5" t="s">
        <v>12</v>
      </c>
      <c r="E12985" s="5" t="s">
        <v>13</v>
      </c>
    </row>
    <row r="12986" spans="1:5" x14ac:dyDescent="0.25">
      <c r="A12986" s="5">
        <f>12978</f>
      </c>
      <c r="B12986" s="5" t="s">
        <v>12988</v>
      </c>
      <c r="C12986" s="5" t="s">
        <v>11</v>
      </c>
      <c r="D12986" s="5" t="s">
        <v>12</v>
      </c>
      <c r="E12986" s="5" t="s">
        <v>13</v>
      </c>
    </row>
    <row r="12987" spans="1:5" x14ac:dyDescent="0.25">
      <c r="A12987" s="5">
        <f>12979</f>
      </c>
      <c r="B12987" s="5" t="s">
        <v>12989</v>
      </c>
      <c r="C12987" s="5" t="s">
        <v>11</v>
      </c>
      <c r="D12987" s="5" t="s">
        <v>12</v>
      </c>
      <c r="E12987" s="5" t="s">
        <v>13</v>
      </c>
    </row>
    <row r="12988" spans="1:5" x14ac:dyDescent="0.25">
      <c r="A12988" s="5">
        <f>12980</f>
      </c>
      <c r="B12988" s="5" t="s">
        <v>12990</v>
      </c>
      <c r="C12988" s="5" t="s">
        <v>11</v>
      </c>
      <c r="D12988" s="5" t="s">
        <v>12</v>
      </c>
      <c r="E12988" s="5" t="s">
        <v>13</v>
      </c>
    </row>
    <row r="12989" spans="1:5" x14ac:dyDescent="0.25">
      <c r="A12989" s="5">
        <f>12981</f>
      </c>
      <c r="B12989" s="5" t="s">
        <v>12991</v>
      </c>
      <c r="C12989" s="5" t="s">
        <v>11</v>
      </c>
      <c r="D12989" s="5" t="s">
        <v>12</v>
      </c>
      <c r="E12989" s="5" t="s">
        <v>13</v>
      </c>
    </row>
    <row r="12990" spans="1:5" x14ac:dyDescent="0.25">
      <c r="A12990" s="5">
        <f>12982</f>
      </c>
      <c r="B12990" s="5" t="s">
        <v>12992</v>
      </c>
      <c r="C12990" s="5" t="s">
        <v>11</v>
      </c>
      <c r="D12990" s="5" t="s">
        <v>12</v>
      </c>
      <c r="E12990" s="5" t="s">
        <v>13</v>
      </c>
    </row>
    <row r="12991" spans="1:5" x14ac:dyDescent="0.25">
      <c r="A12991" s="5">
        <f>12983</f>
      </c>
      <c r="B12991" s="5" t="s">
        <v>12993</v>
      </c>
      <c r="C12991" s="5" t="s">
        <v>11</v>
      </c>
      <c r="D12991" s="5" t="s">
        <v>12</v>
      </c>
      <c r="E12991" s="5" t="s">
        <v>13</v>
      </c>
    </row>
    <row r="12992" spans="1:5" x14ac:dyDescent="0.25">
      <c r="A12992" s="5">
        <f>12984</f>
      </c>
      <c r="B12992" s="5" t="s">
        <v>12994</v>
      </c>
      <c r="C12992" s="5" t="s">
        <v>11</v>
      </c>
      <c r="D12992" s="5" t="s">
        <v>12</v>
      </c>
      <c r="E12992" s="5" t="s">
        <v>13</v>
      </c>
    </row>
    <row r="12993" spans="1:5" x14ac:dyDescent="0.25">
      <c r="A12993" s="5">
        <f>12985</f>
      </c>
      <c r="B12993" s="5" t="s">
        <v>12995</v>
      </c>
      <c r="C12993" s="5" t="s">
        <v>11</v>
      </c>
      <c r="D12993" s="5" t="s">
        <v>12</v>
      </c>
      <c r="E12993" s="5" t="s">
        <v>13</v>
      </c>
    </row>
    <row r="12994" spans="1:5" x14ac:dyDescent="0.25">
      <c r="A12994" s="5">
        <f>12986</f>
      </c>
      <c r="B12994" s="5" t="s">
        <v>12996</v>
      </c>
      <c r="C12994" s="5" t="s">
        <v>11</v>
      </c>
      <c r="D12994" s="5" t="s">
        <v>12</v>
      </c>
      <c r="E12994" s="5" t="s">
        <v>13</v>
      </c>
    </row>
    <row r="12995" spans="1:5" x14ac:dyDescent="0.25">
      <c r="A12995" s="5">
        <f>12987</f>
      </c>
      <c r="B12995" s="5" t="s">
        <v>12997</v>
      </c>
      <c r="C12995" s="5" t="s">
        <v>11</v>
      </c>
      <c r="D12995" s="5" t="s">
        <v>12</v>
      </c>
      <c r="E12995" s="5" t="s">
        <v>13</v>
      </c>
    </row>
    <row r="12996" spans="1:5" x14ac:dyDescent="0.25">
      <c r="A12996" s="5">
        <f>12988</f>
      </c>
      <c r="B12996" s="5" t="s">
        <v>12998</v>
      </c>
      <c r="C12996" s="5" t="s">
        <v>11</v>
      </c>
      <c r="D12996" s="5" t="s">
        <v>12</v>
      </c>
      <c r="E12996" s="5" t="s">
        <v>13</v>
      </c>
    </row>
    <row r="12997" spans="1:5" x14ac:dyDescent="0.25">
      <c r="A12997" s="5">
        <f>12989</f>
      </c>
      <c r="B12997" s="5" t="s">
        <v>12999</v>
      </c>
      <c r="C12997" s="5" t="s">
        <v>11</v>
      </c>
      <c r="D12997" s="5" t="s">
        <v>12</v>
      </c>
      <c r="E12997" s="5" t="s">
        <v>13</v>
      </c>
    </row>
    <row r="12998" spans="1:5" x14ac:dyDescent="0.25">
      <c r="A12998" s="5">
        <f>12990</f>
      </c>
      <c r="B12998" s="5" t="s">
        <v>13000</v>
      </c>
      <c r="C12998" s="5" t="s">
        <v>11</v>
      </c>
      <c r="D12998" s="5" t="s">
        <v>12</v>
      </c>
      <c r="E12998" s="5" t="s">
        <v>13</v>
      </c>
    </row>
    <row r="12999" spans="1:5" x14ac:dyDescent="0.25">
      <c r="A12999" s="5">
        <f>12991</f>
      </c>
      <c r="B12999" s="5" t="s">
        <v>13001</v>
      </c>
      <c r="C12999" s="5" t="s">
        <v>11</v>
      </c>
      <c r="D12999" s="5" t="s">
        <v>12</v>
      </c>
      <c r="E12999" s="5" t="s">
        <v>13</v>
      </c>
    </row>
    <row r="13000" spans="1:5" x14ac:dyDescent="0.25">
      <c r="A13000" s="5">
        <f>12992</f>
      </c>
      <c r="B13000" s="5" t="s">
        <v>13002</v>
      </c>
      <c r="C13000" s="5" t="s">
        <v>11</v>
      </c>
      <c r="D13000" s="5" t="s">
        <v>12</v>
      </c>
      <c r="E13000" s="5" t="s">
        <v>13</v>
      </c>
    </row>
    <row r="13001" spans="1:5" x14ac:dyDescent="0.25">
      <c r="A13001" s="5">
        <f>12993</f>
      </c>
      <c r="B13001" s="5" t="s">
        <v>13003</v>
      </c>
      <c r="C13001" s="5" t="s">
        <v>11</v>
      </c>
      <c r="D13001" s="5" t="s">
        <v>12</v>
      </c>
      <c r="E13001" s="5" t="s">
        <v>13</v>
      </c>
    </row>
    <row r="13002" spans="1:5" x14ac:dyDescent="0.25">
      <c r="A13002" s="5">
        <f>12994</f>
      </c>
      <c r="B13002" s="5" t="s">
        <v>13004</v>
      </c>
      <c r="C13002" s="5" t="s">
        <v>11</v>
      </c>
      <c r="D13002" s="5" t="s">
        <v>12</v>
      </c>
      <c r="E13002" s="5" t="s">
        <v>13</v>
      </c>
    </row>
    <row r="13003" spans="1:5" x14ac:dyDescent="0.25">
      <c r="A13003" s="5">
        <f>12995</f>
      </c>
      <c r="B13003" s="5" t="s">
        <v>13005</v>
      </c>
      <c r="C13003" s="5" t="s">
        <v>11</v>
      </c>
      <c r="D13003" s="5" t="s">
        <v>12</v>
      </c>
      <c r="E13003" s="5" t="s">
        <v>13</v>
      </c>
    </row>
    <row r="13004" spans="1:5" x14ac:dyDescent="0.25">
      <c r="A13004" s="5">
        <f>12996</f>
      </c>
      <c r="B13004" s="5" t="s">
        <v>13006</v>
      </c>
      <c r="C13004" s="5" t="s">
        <v>11</v>
      </c>
      <c r="D13004" s="5" t="s">
        <v>12</v>
      </c>
      <c r="E13004" s="5" t="s">
        <v>13</v>
      </c>
    </row>
    <row r="13005" spans="1:5" x14ac:dyDescent="0.25">
      <c r="A13005" s="5">
        <f>12997</f>
      </c>
      <c r="B13005" s="5" t="s">
        <v>13007</v>
      </c>
      <c r="C13005" s="5" t="s">
        <v>11</v>
      </c>
      <c r="D13005" s="5" t="s">
        <v>12</v>
      </c>
      <c r="E13005" s="5" t="s">
        <v>13</v>
      </c>
    </row>
    <row r="13006" spans="1:5" x14ac:dyDescent="0.25">
      <c r="A13006" s="5">
        <f>12998</f>
      </c>
      <c r="B13006" s="5" t="s">
        <v>13008</v>
      </c>
      <c r="C13006" s="5" t="s">
        <v>11</v>
      </c>
      <c r="D13006" s="5" t="s">
        <v>12</v>
      </c>
      <c r="E13006" s="5" t="s">
        <v>13</v>
      </c>
    </row>
    <row r="13007" spans="1:5" x14ac:dyDescent="0.25">
      <c r="A13007" s="5">
        <f>12999</f>
      </c>
      <c r="B13007" s="5" t="s">
        <v>13009</v>
      </c>
      <c r="C13007" s="5" t="s">
        <v>11</v>
      </c>
      <c r="D13007" s="5" t="s">
        <v>12</v>
      </c>
      <c r="E13007" s="5" t="s">
        <v>13</v>
      </c>
    </row>
    <row r="13008" spans="1:5" x14ac:dyDescent="0.25">
      <c r="A13008" s="5">
        <f>13000</f>
      </c>
      <c r="B13008" s="5" t="s">
        <v>13010</v>
      </c>
      <c r="C13008" s="5" t="s">
        <v>11</v>
      </c>
      <c r="D13008" s="5" t="s">
        <v>12</v>
      </c>
      <c r="E13008" s="5" t="s">
        <v>13</v>
      </c>
    </row>
    <row r="13009" spans="1:5" x14ac:dyDescent="0.25">
      <c r="A13009" s="5">
        <f>13001</f>
      </c>
      <c r="B13009" s="5" t="s">
        <v>13011</v>
      </c>
      <c r="C13009" s="5" t="s">
        <v>11</v>
      </c>
      <c r="D13009" s="5" t="s">
        <v>12</v>
      </c>
      <c r="E13009" s="5" t="s">
        <v>13</v>
      </c>
    </row>
    <row r="13010" spans="1:5" x14ac:dyDescent="0.25">
      <c r="A13010" s="5">
        <f>13002</f>
      </c>
      <c r="B13010" s="5" t="s">
        <v>13012</v>
      </c>
      <c r="C13010" s="5" t="s">
        <v>11</v>
      </c>
      <c r="D13010" s="5" t="s">
        <v>12</v>
      </c>
      <c r="E13010" s="5" t="s">
        <v>13</v>
      </c>
    </row>
    <row r="13011" spans="1:5" x14ac:dyDescent="0.25">
      <c r="A13011" s="5">
        <f>13003</f>
      </c>
      <c r="B13011" s="5" t="s">
        <v>13013</v>
      </c>
      <c r="C13011" s="5" t="s">
        <v>11</v>
      </c>
      <c r="D13011" s="5" t="s">
        <v>12</v>
      </c>
      <c r="E13011" s="5" t="s">
        <v>13</v>
      </c>
    </row>
    <row r="13012" spans="1:5" x14ac:dyDescent="0.25">
      <c r="A13012" s="5">
        <f>13004</f>
      </c>
      <c r="B13012" s="5" t="s">
        <v>13014</v>
      </c>
      <c r="C13012" s="5" t="s">
        <v>11</v>
      </c>
      <c r="D13012" s="5" t="s">
        <v>12</v>
      </c>
      <c r="E13012" s="5" t="s">
        <v>13</v>
      </c>
    </row>
    <row r="13013" spans="1:5" x14ac:dyDescent="0.25">
      <c r="A13013" s="5">
        <f>13005</f>
      </c>
      <c r="B13013" s="5" t="s">
        <v>13015</v>
      </c>
      <c r="C13013" s="5" t="s">
        <v>11</v>
      </c>
      <c r="D13013" s="5" t="s">
        <v>12</v>
      </c>
      <c r="E13013" s="5" t="s">
        <v>13</v>
      </c>
    </row>
    <row r="13014" spans="1:5" x14ac:dyDescent="0.25">
      <c r="A13014" s="5">
        <f>13006</f>
      </c>
      <c r="B13014" s="5" t="s">
        <v>13016</v>
      </c>
      <c r="C13014" s="5" t="s">
        <v>11</v>
      </c>
      <c r="D13014" s="5" t="s">
        <v>12</v>
      </c>
      <c r="E13014" s="5" t="s">
        <v>13</v>
      </c>
    </row>
    <row r="13015" spans="1:5" x14ac:dyDescent="0.25">
      <c r="A13015" s="5">
        <f>13007</f>
      </c>
      <c r="B13015" s="5" t="s">
        <v>13017</v>
      </c>
      <c r="C13015" s="5" t="s">
        <v>11</v>
      </c>
      <c r="D13015" s="5" t="s">
        <v>12</v>
      </c>
      <c r="E13015" s="5" t="s">
        <v>13</v>
      </c>
    </row>
    <row r="13016" spans="1:5" x14ac:dyDescent="0.25">
      <c r="A13016" s="5">
        <f>13008</f>
      </c>
      <c r="B13016" s="5" t="s">
        <v>13018</v>
      </c>
      <c r="C13016" s="5" t="s">
        <v>11</v>
      </c>
      <c r="D13016" s="5" t="s">
        <v>12</v>
      </c>
      <c r="E13016" s="5" t="s">
        <v>13</v>
      </c>
    </row>
    <row r="13017" spans="1:5" x14ac:dyDescent="0.25">
      <c r="A13017" s="5">
        <f>13009</f>
      </c>
      <c r="B13017" s="5" t="s">
        <v>13019</v>
      </c>
      <c r="C13017" s="5" t="s">
        <v>11</v>
      </c>
      <c r="D13017" s="5" t="s">
        <v>12</v>
      </c>
      <c r="E13017" s="5" t="s">
        <v>13</v>
      </c>
    </row>
    <row r="13018" spans="1:5" x14ac:dyDescent="0.25">
      <c r="A13018" s="5">
        <f>13010</f>
      </c>
      <c r="B13018" s="5" t="s">
        <v>13020</v>
      </c>
      <c r="C13018" s="5" t="s">
        <v>11</v>
      </c>
      <c r="D13018" s="5" t="s">
        <v>12</v>
      </c>
      <c r="E13018" s="5" t="s">
        <v>13</v>
      </c>
    </row>
    <row r="13019" spans="1:5" x14ac:dyDescent="0.25">
      <c r="A13019" s="5">
        <f>13011</f>
      </c>
      <c r="B13019" s="5" t="s">
        <v>13021</v>
      </c>
      <c r="C13019" s="5" t="s">
        <v>11</v>
      </c>
      <c r="D13019" s="5" t="s">
        <v>12</v>
      </c>
      <c r="E13019" s="5" t="s">
        <v>13</v>
      </c>
    </row>
    <row r="13020" spans="1:5" x14ac:dyDescent="0.25">
      <c r="A13020" s="5">
        <f>13012</f>
      </c>
      <c r="B13020" s="5" t="s">
        <v>13022</v>
      </c>
      <c r="C13020" s="5" t="s">
        <v>11</v>
      </c>
      <c r="D13020" s="5" t="s">
        <v>12</v>
      </c>
      <c r="E13020" s="5" t="s">
        <v>13</v>
      </c>
    </row>
    <row r="13021" spans="1:5" x14ac:dyDescent="0.25">
      <c r="A13021" s="5">
        <f>13013</f>
      </c>
      <c r="B13021" s="5" t="s">
        <v>13023</v>
      </c>
      <c r="C13021" s="5" t="s">
        <v>11</v>
      </c>
      <c r="D13021" s="5" t="s">
        <v>12</v>
      </c>
      <c r="E13021" s="5" t="s">
        <v>13</v>
      </c>
    </row>
    <row r="13022" spans="1:5" x14ac:dyDescent="0.25">
      <c r="A13022" s="5">
        <f>13014</f>
      </c>
      <c r="B13022" s="5" t="s">
        <v>13024</v>
      </c>
      <c r="C13022" s="5" t="s">
        <v>11</v>
      </c>
      <c r="D13022" s="5" t="s">
        <v>12</v>
      </c>
      <c r="E13022" s="5" t="s">
        <v>13</v>
      </c>
    </row>
    <row r="13023" spans="1:5" x14ac:dyDescent="0.25">
      <c r="A13023" s="5">
        <f>13015</f>
      </c>
      <c r="B13023" s="5" t="s">
        <v>13025</v>
      </c>
      <c r="C13023" s="5" t="s">
        <v>11</v>
      </c>
      <c r="D13023" s="5" t="s">
        <v>12</v>
      </c>
      <c r="E13023" s="5" t="s">
        <v>13</v>
      </c>
    </row>
    <row r="13024" spans="1:5" x14ac:dyDescent="0.25">
      <c r="A13024" s="5">
        <f>13016</f>
      </c>
      <c r="B13024" s="5" t="s">
        <v>13026</v>
      </c>
      <c r="C13024" s="5" t="s">
        <v>11</v>
      </c>
      <c r="D13024" s="5" t="s">
        <v>12</v>
      </c>
      <c r="E13024" s="5" t="s">
        <v>13</v>
      </c>
    </row>
    <row r="13025" spans="1:5" x14ac:dyDescent="0.25">
      <c r="A13025" s="5">
        <f>13017</f>
      </c>
      <c r="B13025" s="5" t="s">
        <v>13027</v>
      </c>
      <c r="C13025" s="5" t="s">
        <v>11</v>
      </c>
      <c r="D13025" s="5" t="s">
        <v>12</v>
      </c>
      <c r="E13025" s="5" t="s">
        <v>13</v>
      </c>
    </row>
    <row r="13026" spans="1:5" x14ac:dyDescent="0.25">
      <c r="A13026" s="5">
        <f>13018</f>
      </c>
      <c r="B13026" s="5" t="s">
        <v>13028</v>
      </c>
      <c r="C13026" s="5" t="s">
        <v>11</v>
      </c>
      <c r="D13026" s="5" t="s">
        <v>12</v>
      </c>
      <c r="E13026" s="5" t="s">
        <v>13</v>
      </c>
    </row>
    <row r="13027" spans="1:5" x14ac:dyDescent="0.25">
      <c r="A13027" s="5">
        <f>13019</f>
      </c>
      <c r="B13027" s="5" t="s">
        <v>13029</v>
      </c>
      <c r="C13027" s="5" t="s">
        <v>11</v>
      </c>
      <c r="D13027" s="5" t="s">
        <v>12</v>
      </c>
      <c r="E13027" s="5" t="s">
        <v>13</v>
      </c>
    </row>
    <row r="13028" spans="1:5" x14ac:dyDescent="0.25">
      <c r="A13028" s="5">
        <f>13020</f>
      </c>
      <c r="B13028" s="5" t="s">
        <v>13030</v>
      </c>
      <c r="C13028" s="5" t="s">
        <v>11</v>
      </c>
      <c r="D13028" s="5" t="s">
        <v>12</v>
      </c>
      <c r="E13028" s="5" t="s">
        <v>13</v>
      </c>
    </row>
    <row r="13029" spans="1:5" x14ac:dyDescent="0.25">
      <c r="A13029" s="5">
        <f>13021</f>
      </c>
      <c r="B13029" s="5" t="s">
        <v>13031</v>
      </c>
      <c r="C13029" s="5" t="s">
        <v>11</v>
      </c>
      <c r="D13029" s="5" t="s">
        <v>12</v>
      </c>
      <c r="E13029" s="5" t="s">
        <v>13</v>
      </c>
    </row>
    <row r="13030" spans="1:5" x14ac:dyDescent="0.25">
      <c r="A13030" s="5">
        <f>13022</f>
      </c>
      <c r="B13030" s="5" t="s">
        <v>13032</v>
      </c>
      <c r="C13030" s="5" t="s">
        <v>11</v>
      </c>
      <c r="D13030" s="5" t="s">
        <v>12</v>
      </c>
      <c r="E13030" s="5" t="s">
        <v>13</v>
      </c>
    </row>
    <row r="13031" spans="1:5" x14ac:dyDescent="0.25">
      <c r="A13031" s="5">
        <f>13023</f>
      </c>
      <c r="B13031" s="5" t="s">
        <v>13033</v>
      </c>
      <c r="C13031" s="5" t="s">
        <v>11</v>
      </c>
      <c r="D13031" s="5" t="s">
        <v>12</v>
      </c>
      <c r="E13031" s="5" t="s">
        <v>13</v>
      </c>
    </row>
    <row r="13032" spans="1:5" x14ac:dyDescent="0.25">
      <c r="A13032" s="5">
        <f>13024</f>
      </c>
      <c r="B13032" s="5" t="s">
        <v>13034</v>
      </c>
      <c r="C13032" s="5" t="s">
        <v>11</v>
      </c>
      <c r="D13032" s="5" t="s">
        <v>12</v>
      </c>
      <c r="E13032" s="5" t="s">
        <v>13</v>
      </c>
    </row>
    <row r="13033" spans="1:5" x14ac:dyDescent="0.25">
      <c r="A13033" s="5">
        <f>13025</f>
      </c>
      <c r="B13033" s="5" t="s">
        <v>13035</v>
      </c>
      <c r="C13033" s="5" t="s">
        <v>11</v>
      </c>
      <c r="D13033" s="5" t="s">
        <v>12</v>
      </c>
      <c r="E13033" s="5" t="s">
        <v>13</v>
      </c>
    </row>
    <row r="13034" spans="1:5" x14ac:dyDescent="0.25">
      <c r="A13034" s="5">
        <f>13026</f>
      </c>
      <c r="B13034" s="5" t="s">
        <v>13036</v>
      </c>
      <c r="C13034" s="5" t="s">
        <v>11</v>
      </c>
      <c r="D13034" s="5" t="s">
        <v>12</v>
      </c>
      <c r="E13034" s="5" t="s">
        <v>13</v>
      </c>
    </row>
    <row r="13035" spans="1:5" x14ac:dyDescent="0.25">
      <c r="A13035" s="5">
        <f>13027</f>
      </c>
      <c r="B13035" s="5" t="s">
        <v>13037</v>
      </c>
      <c r="C13035" s="5" t="s">
        <v>11</v>
      </c>
      <c r="D13035" s="5" t="s">
        <v>12</v>
      </c>
      <c r="E13035" s="5" t="s">
        <v>13</v>
      </c>
    </row>
    <row r="13036" spans="1:5" x14ac:dyDescent="0.25">
      <c r="A13036" s="5">
        <f>13028</f>
      </c>
      <c r="B13036" s="5" t="s">
        <v>13038</v>
      </c>
      <c r="C13036" s="5" t="s">
        <v>11</v>
      </c>
      <c r="D13036" s="5" t="s">
        <v>12</v>
      </c>
      <c r="E13036" s="5" t="s">
        <v>13</v>
      </c>
    </row>
    <row r="13037" spans="1:5" x14ac:dyDescent="0.25">
      <c r="A13037" s="5">
        <f>13029</f>
      </c>
      <c r="B13037" s="5" t="s">
        <v>13039</v>
      </c>
      <c r="C13037" s="5" t="s">
        <v>11</v>
      </c>
      <c r="D13037" s="5" t="s">
        <v>12</v>
      </c>
      <c r="E13037" s="5" t="s">
        <v>13</v>
      </c>
    </row>
    <row r="13038" spans="1:5" x14ac:dyDescent="0.25">
      <c r="A13038" s="5">
        <f>13030</f>
      </c>
      <c r="B13038" s="5" t="s">
        <v>13040</v>
      </c>
      <c r="C13038" s="5" t="s">
        <v>11</v>
      </c>
      <c r="D13038" s="5" t="s">
        <v>12</v>
      </c>
      <c r="E13038" s="5" t="s">
        <v>13</v>
      </c>
    </row>
    <row r="13039" spans="1:5" x14ac:dyDescent="0.25">
      <c r="A13039" s="5">
        <f>13031</f>
      </c>
      <c r="B13039" s="5" t="s">
        <v>13041</v>
      </c>
      <c r="C13039" s="5" t="s">
        <v>11</v>
      </c>
      <c r="D13039" s="5" t="s">
        <v>12</v>
      </c>
      <c r="E13039" s="5" t="s">
        <v>13</v>
      </c>
    </row>
    <row r="13040" spans="1:5" x14ac:dyDescent="0.25">
      <c r="A13040" s="5">
        <f>13032</f>
      </c>
      <c r="B13040" s="5" t="s">
        <v>13042</v>
      </c>
      <c r="C13040" s="5" t="s">
        <v>11</v>
      </c>
      <c r="D13040" s="5" t="s">
        <v>12</v>
      </c>
      <c r="E13040" s="5" t="s">
        <v>13</v>
      </c>
    </row>
    <row r="13041" spans="1:5" x14ac:dyDescent="0.25">
      <c r="A13041" s="5">
        <f>13033</f>
      </c>
      <c r="B13041" s="5" t="s">
        <v>13043</v>
      </c>
      <c r="C13041" s="5" t="s">
        <v>11</v>
      </c>
      <c r="D13041" s="5" t="s">
        <v>12</v>
      </c>
      <c r="E13041" s="5" t="s">
        <v>13</v>
      </c>
    </row>
    <row r="13042" spans="1:5" x14ac:dyDescent="0.25">
      <c r="A13042" s="5">
        <f>13034</f>
      </c>
      <c r="B13042" s="5" t="s">
        <v>13044</v>
      </c>
      <c r="C13042" s="5" t="s">
        <v>11</v>
      </c>
      <c r="D13042" s="5" t="s">
        <v>12</v>
      </c>
      <c r="E13042" s="5" t="s">
        <v>13</v>
      </c>
    </row>
    <row r="13043" spans="1:5" x14ac:dyDescent="0.25">
      <c r="A13043" s="5">
        <f>13035</f>
      </c>
      <c r="B13043" s="5" t="s">
        <v>13045</v>
      </c>
      <c r="C13043" s="5" t="s">
        <v>11</v>
      </c>
      <c r="D13043" s="5" t="s">
        <v>12</v>
      </c>
      <c r="E13043" s="5" t="s">
        <v>13</v>
      </c>
    </row>
    <row r="13044" spans="1:5" x14ac:dyDescent="0.25">
      <c r="A13044" s="5">
        <f>13036</f>
      </c>
      <c r="B13044" s="5" t="s">
        <v>13046</v>
      </c>
      <c r="C13044" s="5" t="s">
        <v>11</v>
      </c>
      <c r="D13044" s="5" t="s">
        <v>12</v>
      </c>
      <c r="E13044" s="5" t="s">
        <v>13</v>
      </c>
    </row>
    <row r="13045" spans="1:5" x14ac:dyDescent="0.25">
      <c r="A13045" s="5">
        <f>13037</f>
      </c>
      <c r="B13045" s="5" t="s">
        <v>13047</v>
      </c>
      <c r="C13045" s="5" t="s">
        <v>11</v>
      </c>
      <c r="D13045" s="5" t="s">
        <v>12</v>
      </c>
      <c r="E13045" s="5" t="s">
        <v>13</v>
      </c>
    </row>
    <row r="13046" spans="1:5" x14ac:dyDescent="0.25">
      <c r="A13046" s="5">
        <f>13038</f>
      </c>
      <c r="B13046" s="5" t="s">
        <v>13048</v>
      </c>
      <c r="C13046" s="5" t="s">
        <v>11</v>
      </c>
      <c r="D13046" s="5" t="s">
        <v>12</v>
      </c>
      <c r="E13046" s="5" t="s">
        <v>13</v>
      </c>
    </row>
    <row r="13047" spans="1:5" x14ac:dyDescent="0.25">
      <c r="A13047" s="5">
        <f>13039</f>
      </c>
      <c r="B13047" s="5" t="s">
        <v>13049</v>
      </c>
      <c r="C13047" s="5" t="s">
        <v>11</v>
      </c>
      <c r="D13047" s="5" t="s">
        <v>12</v>
      </c>
      <c r="E13047" s="5" t="s">
        <v>13</v>
      </c>
    </row>
    <row r="13048" spans="1:5" x14ac:dyDescent="0.25">
      <c r="A13048" s="5">
        <f>13040</f>
      </c>
      <c r="B13048" s="5" t="s">
        <v>13050</v>
      </c>
      <c r="C13048" s="5" t="s">
        <v>11</v>
      </c>
      <c r="D13048" s="5" t="s">
        <v>12</v>
      </c>
      <c r="E13048" s="5" t="s">
        <v>13</v>
      </c>
    </row>
    <row r="13049" spans="1:5" x14ac:dyDescent="0.25">
      <c r="A13049" s="5">
        <f>13041</f>
      </c>
      <c r="B13049" s="5" t="s">
        <v>13051</v>
      </c>
      <c r="C13049" s="5" t="s">
        <v>11</v>
      </c>
      <c r="D13049" s="5" t="s">
        <v>12</v>
      </c>
      <c r="E13049" s="5" t="s">
        <v>13</v>
      </c>
    </row>
    <row r="13050" spans="1:5" x14ac:dyDescent="0.25">
      <c r="A13050" s="5">
        <f>13042</f>
      </c>
      <c r="B13050" s="5" t="s">
        <v>13052</v>
      </c>
      <c r="C13050" s="5" t="s">
        <v>11</v>
      </c>
      <c r="D13050" s="5" t="s">
        <v>12</v>
      </c>
      <c r="E13050" s="5" t="s">
        <v>13</v>
      </c>
    </row>
    <row r="13051" spans="1:5" x14ac:dyDescent="0.25">
      <c r="A13051" s="5">
        <f>13043</f>
      </c>
      <c r="B13051" s="5" t="s">
        <v>13053</v>
      </c>
      <c r="C13051" s="5" t="s">
        <v>11</v>
      </c>
      <c r="D13051" s="5" t="s">
        <v>12</v>
      </c>
      <c r="E13051" s="5" t="s">
        <v>13</v>
      </c>
    </row>
    <row r="13052" spans="1:5" x14ac:dyDescent="0.25">
      <c r="A13052" s="5">
        <f>13044</f>
      </c>
      <c r="B13052" s="5" t="s">
        <v>13054</v>
      </c>
      <c r="C13052" s="5" t="s">
        <v>11</v>
      </c>
      <c r="D13052" s="5" t="s">
        <v>12</v>
      </c>
      <c r="E13052" s="5" t="s">
        <v>13</v>
      </c>
    </row>
    <row r="13053" spans="1:5" x14ac:dyDescent="0.25">
      <c r="A13053" s="5">
        <f>13045</f>
      </c>
      <c r="B13053" s="5" t="s">
        <v>13055</v>
      </c>
      <c r="C13053" s="5" t="s">
        <v>11</v>
      </c>
      <c r="D13053" s="5" t="s">
        <v>12</v>
      </c>
      <c r="E13053" s="5" t="s">
        <v>13</v>
      </c>
    </row>
    <row r="13054" spans="1:5" x14ac:dyDescent="0.25">
      <c r="A13054" s="5">
        <f>13046</f>
      </c>
      <c r="B13054" s="5" t="s">
        <v>13056</v>
      </c>
      <c r="C13054" s="5" t="s">
        <v>11</v>
      </c>
      <c r="D13054" s="5" t="s">
        <v>12</v>
      </c>
      <c r="E13054" s="5" t="s">
        <v>13</v>
      </c>
    </row>
    <row r="13055" spans="1:5" x14ac:dyDescent="0.25">
      <c r="A13055" s="5">
        <f>13047</f>
      </c>
      <c r="B13055" s="5" t="s">
        <v>13057</v>
      </c>
      <c r="C13055" s="5" t="s">
        <v>11</v>
      </c>
      <c r="D13055" s="5" t="s">
        <v>12</v>
      </c>
      <c r="E13055" s="5" t="s">
        <v>13</v>
      </c>
    </row>
    <row r="13056" spans="1:5" x14ac:dyDescent="0.25">
      <c r="A13056" s="5">
        <f>13048</f>
      </c>
      <c r="B13056" s="5" t="s">
        <v>13058</v>
      </c>
      <c r="C13056" s="5" t="s">
        <v>11</v>
      </c>
      <c r="D13056" s="5" t="s">
        <v>12</v>
      </c>
      <c r="E13056" s="5" t="s">
        <v>13</v>
      </c>
    </row>
    <row r="13057" spans="1:5" x14ac:dyDescent="0.25">
      <c r="A13057" s="5">
        <f>13049</f>
      </c>
      <c r="B13057" s="5" t="s">
        <v>13059</v>
      </c>
      <c r="C13057" s="5" t="s">
        <v>11</v>
      </c>
      <c r="D13057" s="5" t="s">
        <v>12</v>
      </c>
      <c r="E13057" s="5" t="s">
        <v>13</v>
      </c>
    </row>
    <row r="13058" spans="1:5" x14ac:dyDescent="0.25">
      <c r="A13058" s="5">
        <f>13050</f>
      </c>
      <c r="B13058" s="5" t="s">
        <v>13060</v>
      </c>
      <c r="C13058" s="5" t="s">
        <v>11</v>
      </c>
      <c r="D13058" s="5" t="s">
        <v>12</v>
      </c>
      <c r="E13058" s="5" t="s">
        <v>13</v>
      </c>
    </row>
    <row r="13059" spans="1:5" x14ac:dyDescent="0.25">
      <c r="A13059" s="5">
        <f>13051</f>
      </c>
      <c r="B13059" s="5" t="s">
        <v>13061</v>
      </c>
      <c r="C13059" s="5" t="s">
        <v>11</v>
      </c>
      <c r="D13059" s="5" t="s">
        <v>12</v>
      </c>
      <c r="E13059" s="5" t="s">
        <v>13</v>
      </c>
    </row>
    <row r="13060" spans="1:5" x14ac:dyDescent="0.25">
      <c r="A13060" s="5">
        <f>13052</f>
      </c>
      <c r="B13060" s="5" t="s">
        <v>13062</v>
      </c>
      <c r="C13060" s="5" t="s">
        <v>11</v>
      </c>
      <c r="D13060" s="5" t="s">
        <v>12</v>
      </c>
      <c r="E13060" s="5" t="s">
        <v>13</v>
      </c>
    </row>
    <row r="13061" spans="1:5" x14ac:dyDescent="0.25">
      <c r="A13061" s="5">
        <f>13053</f>
      </c>
      <c r="B13061" s="5" t="s">
        <v>13063</v>
      </c>
      <c r="C13061" s="5" t="s">
        <v>11</v>
      </c>
      <c r="D13061" s="5" t="s">
        <v>12</v>
      </c>
      <c r="E13061" s="5" t="s">
        <v>13</v>
      </c>
    </row>
    <row r="13062" spans="1:5" x14ac:dyDescent="0.25">
      <c r="A13062" s="5">
        <f>13054</f>
      </c>
      <c r="B13062" s="5" t="s">
        <v>13064</v>
      </c>
      <c r="C13062" s="5" t="s">
        <v>11</v>
      </c>
      <c r="D13062" s="5" t="s">
        <v>12</v>
      </c>
      <c r="E13062" s="5" t="s">
        <v>13</v>
      </c>
    </row>
    <row r="13063" spans="1:5" x14ac:dyDescent="0.25">
      <c r="A13063" s="5">
        <f>13055</f>
      </c>
      <c r="B13063" s="5" t="s">
        <v>13065</v>
      </c>
      <c r="C13063" s="5" t="s">
        <v>11</v>
      </c>
      <c r="D13063" s="5" t="s">
        <v>12</v>
      </c>
      <c r="E13063" s="5" t="s">
        <v>13</v>
      </c>
    </row>
    <row r="13064" spans="1:5" x14ac:dyDescent="0.25">
      <c r="A13064" s="5">
        <f>13056</f>
      </c>
      <c r="B13064" s="5" t="s">
        <v>13066</v>
      </c>
      <c r="C13064" s="5" t="s">
        <v>11</v>
      </c>
      <c r="D13064" s="5" t="s">
        <v>12</v>
      </c>
      <c r="E13064" s="5" t="s">
        <v>13</v>
      </c>
    </row>
    <row r="13065" spans="1:5" x14ac:dyDescent="0.25">
      <c r="A13065" s="5">
        <f>13057</f>
      </c>
      <c r="B13065" s="5" t="s">
        <v>13067</v>
      </c>
      <c r="C13065" s="5" t="s">
        <v>11</v>
      </c>
      <c r="D13065" s="5" t="s">
        <v>12</v>
      </c>
      <c r="E13065" s="5" t="s">
        <v>13</v>
      </c>
    </row>
    <row r="13066" spans="1:5" x14ac:dyDescent="0.25">
      <c r="A13066" s="5">
        <f>13058</f>
      </c>
      <c r="B13066" s="5" t="s">
        <v>13068</v>
      </c>
      <c r="C13066" s="5" t="s">
        <v>11</v>
      </c>
      <c r="D13066" s="5" t="s">
        <v>12</v>
      </c>
      <c r="E13066" s="5" t="s">
        <v>13</v>
      </c>
    </row>
    <row r="13067" spans="1:5" x14ac:dyDescent="0.25">
      <c r="A13067" s="5">
        <f>13059</f>
      </c>
      <c r="B13067" s="5" t="s">
        <v>13069</v>
      </c>
      <c r="C13067" s="5" t="s">
        <v>11</v>
      </c>
      <c r="D13067" s="5" t="s">
        <v>12</v>
      </c>
      <c r="E13067" s="5" t="s">
        <v>13</v>
      </c>
    </row>
    <row r="13068" spans="1:5" x14ac:dyDescent="0.25">
      <c r="A13068" s="5">
        <f>13060</f>
      </c>
      <c r="B13068" s="5" t="s">
        <v>13070</v>
      </c>
      <c r="C13068" s="5" t="s">
        <v>11</v>
      </c>
      <c r="D13068" s="5" t="s">
        <v>12</v>
      </c>
      <c r="E13068" s="5" t="s">
        <v>13</v>
      </c>
    </row>
    <row r="13069" spans="1:5" x14ac:dyDescent="0.25">
      <c r="A13069" s="5">
        <f>13061</f>
      </c>
      <c r="B13069" s="5" t="s">
        <v>13071</v>
      </c>
      <c r="C13069" s="5" t="s">
        <v>11</v>
      </c>
      <c r="D13069" s="5" t="s">
        <v>12</v>
      </c>
      <c r="E13069" s="5" t="s">
        <v>13</v>
      </c>
    </row>
    <row r="13070" spans="1:5" x14ac:dyDescent="0.25">
      <c r="A13070" s="5">
        <f>13062</f>
      </c>
      <c r="B13070" s="5" t="s">
        <v>13072</v>
      </c>
      <c r="C13070" s="5" t="s">
        <v>11</v>
      </c>
      <c r="D13070" s="5" t="s">
        <v>12</v>
      </c>
      <c r="E13070" s="5" t="s">
        <v>13</v>
      </c>
    </row>
    <row r="13071" spans="1:5" x14ac:dyDescent="0.25">
      <c r="A13071" s="5">
        <f>13063</f>
      </c>
      <c r="B13071" s="5" t="s">
        <v>13073</v>
      </c>
      <c r="C13071" s="5" t="s">
        <v>11</v>
      </c>
      <c r="D13071" s="5" t="s">
        <v>12</v>
      </c>
      <c r="E13071" s="5" t="s">
        <v>13</v>
      </c>
    </row>
    <row r="13072" spans="1:5" x14ac:dyDescent="0.25">
      <c r="A13072" s="5">
        <f>13064</f>
      </c>
      <c r="B13072" s="5" t="s">
        <v>13074</v>
      </c>
      <c r="C13072" s="5" t="s">
        <v>11</v>
      </c>
      <c r="D13072" s="5" t="s">
        <v>12</v>
      </c>
      <c r="E13072" s="5" t="s">
        <v>13</v>
      </c>
    </row>
    <row r="13073" spans="1:5" x14ac:dyDescent="0.25">
      <c r="A13073" s="5">
        <f>13065</f>
      </c>
      <c r="B13073" s="5" t="s">
        <v>13075</v>
      </c>
      <c r="C13073" s="5" t="s">
        <v>11</v>
      </c>
      <c r="D13073" s="5" t="s">
        <v>12</v>
      </c>
      <c r="E13073" s="5" t="s">
        <v>13</v>
      </c>
    </row>
    <row r="13074" spans="1:5" x14ac:dyDescent="0.25">
      <c r="A13074" s="5">
        <f>13066</f>
      </c>
      <c r="B13074" s="5" t="s">
        <v>13076</v>
      </c>
      <c r="C13074" s="5" t="s">
        <v>11</v>
      </c>
      <c r="D13074" s="5" t="s">
        <v>12</v>
      </c>
      <c r="E13074" s="5" t="s">
        <v>13</v>
      </c>
    </row>
    <row r="13075" spans="1:5" x14ac:dyDescent="0.25">
      <c r="A13075" s="5">
        <f>13067</f>
      </c>
      <c r="B13075" s="5" t="s">
        <v>13077</v>
      </c>
      <c r="C13075" s="5" t="s">
        <v>11</v>
      </c>
      <c r="D13075" s="5" t="s">
        <v>12</v>
      </c>
      <c r="E13075" s="5" t="s">
        <v>13</v>
      </c>
    </row>
    <row r="13076" spans="1:5" x14ac:dyDescent="0.25">
      <c r="A13076" s="5">
        <f>13068</f>
      </c>
      <c r="B13076" s="5" t="s">
        <v>13078</v>
      </c>
      <c r="C13076" s="5" t="s">
        <v>11</v>
      </c>
      <c r="D13076" s="5" t="s">
        <v>12</v>
      </c>
      <c r="E13076" s="5" t="s">
        <v>13</v>
      </c>
    </row>
    <row r="13077" spans="1:5" x14ac:dyDescent="0.25">
      <c r="A13077" s="5">
        <f>13069</f>
      </c>
      <c r="B13077" s="5" t="s">
        <v>13079</v>
      </c>
      <c r="C13077" s="5" t="s">
        <v>11</v>
      </c>
      <c r="D13077" s="5" t="s">
        <v>12</v>
      </c>
      <c r="E13077" s="5" t="s">
        <v>13</v>
      </c>
    </row>
    <row r="13078" spans="1:5" x14ac:dyDescent="0.25">
      <c r="A13078" s="5">
        <f>13070</f>
      </c>
      <c r="B13078" s="5" t="s">
        <v>13080</v>
      </c>
      <c r="C13078" s="5" t="s">
        <v>11</v>
      </c>
      <c r="D13078" s="5" t="s">
        <v>12</v>
      </c>
      <c r="E13078" s="5" t="s">
        <v>13</v>
      </c>
    </row>
    <row r="13079" spans="1:5" x14ac:dyDescent="0.25">
      <c r="A13079" s="5">
        <f>13071</f>
      </c>
      <c r="B13079" s="5" t="s">
        <v>13081</v>
      </c>
      <c r="C13079" s="5" t="s">
        <v>11</v>
      </c>
      <c r="D13079" s="5" t="s">
        <v>12</v>
      </c>
      <c r="E13079" s="5" t="s">
        <v>13</v>
      </c>
    </row>
    <row r="13080" spans="1:5" x14ac:dyDescent="0.25">
      <c r="A13080" s="5">
        <f>13072</f>
      </c>
      <c r="B13080" s="5" t="s">
        <v>13082</v>
      </c>
      <c r="C13080" s="5" t="s">
        <v>11</v>
      </c>
      <c r="D13080" s="5" t="s">
        <v>12</v>
      </c>
      <c r="E13080" s="5" t="s">
        <v>13</v>
      </c>
    </row>
    <row r="13081" spans="1:5" x14ac:dyDescent="0.25">
      <c r="A13081" s="5">
        <f>13073</f>
      </c>
      <c r="B13081" s="5" t="s">
        <v>13083</v>
      </c>
      <c r="C13081" s="5" t="s">
        <v>11</v>
      </c>
      <c r="D13081" s="5" t="s">
        <v>12</v>
      </c>
      <c r="E13081" s="5" t="s">
        <v>13</v>
      </c>
    </row>
    <row r="13082" spans="1:5" x14ac:dyDescent="0.25">
      <c r="A13082" s="5">
        <f>13074</f>
      </c>
      <c r="B13082" s="5" t="s">
        <v>13084</v>
      </c>
      <c r="C13082" s="5" t="s">
        <v>11</v>
      </c>
      <c r="D13082" s="5" t="s">
        <v>12</v>
      </c>
      <c r="E13082" s="5" t="s">
        <v>13</v>
      </c>
    </row>
    <row r="13083" spans="1:5" x14ac:dyDescent="0.25">
      <c r="A13083" s="5">
        <f>13075</f>
      </c>
      <c r="B13083" s="5" t="s">
        <v>13085</v>
      </c>
      <c r="C13083" s="5" t="s">
        <v>11</v>
      </c>
      <c r="D13083" s="5" t="s">
        <v>12</v>
      </c>
      <c r="E13083" s="5" t="s">
        <v>13</v>
      </c>
    </row>
    <row r="13084" spans="1:5" x14ac:dyDescent="0.25">
      <c r="A13084" s="5">
        <f>13076</f>
      </c>
      <c r="B13084" s="5" t="s">
        <v>13086</v>
      </c>
      <c r="C13084" s="5" t="s">
        <v>11</v>
      </c>
      <c r="D13084" s="5" t="s">
        <v>12</v>
      </c>
      <c r="E13084" s="5" t="s">
        <v>13</v>
      </c>
    </row>
    <row r="13085" spans="1:5" x14ac:dyDescent="0.25">
      <c r="A13085" s="5">
        <f>13077</f>
      </c>
      <c r="B13085" s="5" t="s">
        <v>13087</v>
      </c>
      <c r="C13085" s="5" t="s">
        <v>11</v>
      </c>
      <c r="D13085" s="5" t="s">
        <v>12</v>
      </c>
      <c r="E13085" s="5" t="s">
        <v>13</v>
      </c>
    </row>
    <row r="13086" spans="1:5" x14ac:dyDescent="0.25">
      <c r="A13086" s="5">
        <f>13078</f>
      </c>
      <c r="B13086" s="5" t="s">
        <v>13088</v>
      </c>
      <c r="C13086" s="5" t="s">
        <v>11</v>
      </c>
      <c r="D13086" s="5" t="s">
        <v>12</v>
      </c>
      <c r="E13086" s="5" t="s">
        <v>13</v>
      </c>
    </row>
    <row r="13087" spans="1:5" x14ac:dyDescent="0.25">
      <c r="A13087" s="5">
        <f>13079</f>
      </c>
      <c r="B13087" s="5" t="s">
        <v>13089</v>
      </c>
      <c r="C13087" s="5" t="s">
        <v>11</v>
      </c>
      <c r="D13087" s="5" t="s">
        <v>12</v>
      </c>
      <c r="E13087" s="5" t="s">
        <v>13</v>
      </c>
    </row>
    <row r="13088" spans="1:5" x14ac:dyDescent="0.25">
      <c r="A13088" s="5">
        <f>13080</f>
      </c>
      <c r="B13088" s="5" t="s">
        <v>13090</v>
      </c>
      <c r="C13088" s="5" t="s">
        <v>11</v>
      </c>
      <c r="D13088" s="5" t="s">
        <v>12</v>
      </c>
      <c r="E13088" s="5" t="s">
        <v>13</v>
      </c>
    </row>
    <row r="13089" spans="1:5" x14ac:dyDescent="0.25">
      <c r="A13089" s="5">
        <f>13081</f>
      </c>
      <c r="B13089" s="5" t="s">
        <v>13091</v>
      </c>
      <c r="C13089" s="5" t="s">
        <v>11</v>
      </c>
      <c r="D13089" s="5" t="s">
        <v>12</v>
      </c>
      <c r="E13089" s="5" t="s">
        <v>13</v>
      </c>
    </row>
    <row r="13090" spans="1:5" x14ac:dyDescent="0.25">
      <c r="A13090" s="5">
        <f>13082</f>
      </c>
      <c r="B13090" s="5" t="s">
        <v>13092</v>
      </c>
      <c r="C13090" s="5" t="s">
        <v>11</v>
      </c>
      <c r="D13090" s="5" t="s">
        <v>12</v>
      </c>
      <c r="E13090" s="5" t="s">
        <v>13</v>
      </c>
    </row>
    <row r="13091" spans="1:5" x14ac:dyDescent="0.25">
      <c r="A13091" s="5">
        <f>13083</f>
      </c>
      <c r="B13091" s="5" t="s">
        <v>13093</v>
      </c>
      <c r="C13091" s="5" t="s">
        <v>11</v>
      </c>
      <c r="D13091" s="5" t="s">
        <v>12</v>
      </c>
      <c r="E13091" s="5" t="s">
        <v>13</v>
      </c>
    </row>
    <row r="13092" spans="1:5" x14ac:dyDescent="0.25">
      <c r="A13092" s="5">
        <f>13084</f>
      </c>
      <c r="B13092" s="5" t="s">
        <v>13094</v>
      </c>
      <c r="C13092" s="5" t="s">
        <v>11</v>
      </c>
      <c r="D13092" s="5" t="s">
        <v>12</v>
      </c>
      <c r="E13092" s="5" t="s">
        <v>13</v>
      </c>
    </row>
    <row r="13093" spans="1:5" x14ac:dyDescent="0.25">
      <c r="A13093" s="5">
        <f>13085</f>
      </c>
      <c r="B13093" s="5" t="s">
        <v>13095</v>
      </c>
      <c r="C13093" s="5" t="s">
        <v>11</v>
      </c>
      <c r="D13093" s="5" t="s">
        <v>12</v>
      </c>
      <c r="E13093" s="5" t="s">
        <v>13</v>
      </c>
    </row>
    <row r="13094" spans="1:5" x14ac:dyDescent="0.25">
      <c r="A13094" s="5">
        <f>13086</f>
      </c>
      <c r="B13094" s="5" t="s">
        <v>13096</v>
      </c>
      <c r="C13094" s="5" t="s">
        <v>11</v>
      </c>
      <c r="D13094" s="5" t="s">
        <v>12</v>
      </c>
      <c r="E13094" s="5" t="s">
        <v>13</v>
      </c>
    </row>
    <row r="13095" spans="1:5" x14ac:dyDescent="0.25">
      <c r="A13095" s="5">
        <f>13087</f>
      </c>
      <c r="B13095" s="5" t="s">
        <v>13097</v>
      </c>
      <c r="C13095" s="5" t="s">
        <v>11</v>
      </c>
      <c r="D13095" s="5" t="s">
        <v>12</v>
      </c>
      <c r="E13095" s="5" t="s">
        <v>13</v>
      </c>
    </row>
    <row r="13096" spans="1:5" x14ac:dyDescent="0.25">
      <c r="A13096" s="5">
        <f>13088</f>
      </c>
      <c r="B13096" s="5" t="s">
        <v>13098</v>
      </c>
      <c r="C13096" s="5" t="s">
        <v>11</v>
      </c>
      <c r="D13096" s="5" t="s">
        <v>12</v>
      </c>
      <c r="E13096" s="5" t="s">
        <v>13</v>
      </c>
    </row>
    <row r="13097" spans="1:5" x14ac:dyDescent="0.25">
      <c r="A13097" s="5">
        <f>13089</f>
      </c>
      <c r="B13097" s="5" t="s">
        <v>13099</v>
      </c>
      <c r="C13097" s="5" t="s">
        <v>11</v>
      </c>
      <c r="D13097" s="5" t="s">
        <v>12</v>
      </c>
      <c r="E13097" s="5" t="s">
        <v>13</v>
      </c>
    </row>
    <row r="13098" spans="1:5" x14ac:dyDescent="0.25">
      <c r="A13098" s="5">
        <f>13090</f>
      </c>
      <c r="B13098" s="5" t="s">
        <v>13100</v>
      </c>
      <c r="C13098" s="5" t="s">
        <v>11</v>
      </c>
      <c r="D13098" s="5" t="s">
        <v>12</v>
      </c>
      <c r="E13098" s="5" t="s">
        <v>13</v>
      </c>
    </row>
    <row r="13099" spans="1:5" x14ac:dyDescent="0.25">
      <c r="A13099" s="5">
        <f>13091</f>
      </c>
      <c r="B13099" s="5" t="s">
        <v>13101</v>
      </c>
      <c r="C13099" s="5" t="s">
        <v>11</v>
      </c>
      <c r="D13099" s="5" t="s">
        <v>12</v>
      </c>
      <c r="E13099" s="5" t="s">
        <v>13</v>
      </c>
    </row>
    <row r="13100" spans="1:5" x14ac:dyDescent="0.25">
      <c r="A13100" s="5">
        <f>13092</f>
      </c>
      <c r="B13100" s="5" t="s">
        <v>13102</v>
      </c>
      <c r="C13100" s="5" t="s">
        <v>11</v>
      </c>
      <c r="D13100" s="5" t="s">
        <v>12</v>
      </c>
      <c r="E13100" s="5" t="s">
        <v>13</v>
      </c>
    </row>
    <row r="13101" spans="1:5" x14ac:dyDescent="0.25">
      <c r="A13101" s="5">
        <f>13093</f>
      </c>
      <c r="B13101" s="5" t="s">
        <v>13103</v>
      </c>
      <c r="C13101" s="5" t="s">
        <v>11</v>
      </c>
      <c r="D13101" s="5" t="s">
        <v>12</v>
      </c>
      <c r="E13101" s="5" t="s">
        <v>13</v>
      </c>
    </row>
    <row r="13102" spans="1:5" x14ac:dyDescent="0.25">
      <c r="A13102" s="5">
        <f>13094</f>
      </c>
      <c r="B13102" s="5" t="s">
        <v>13104</v>
      </c>
      <c r="C13102" s="5" t="s">
        <v>11</v>
      </c>
      <c r="D13102" s="5" t="s">
        <v>12</v>
      </c>
      <c r="E13102" s="5" t="s">
        <v>13</v>
      </c>
    </row>
    <row r="13103" spans="1:5" x14ac:dyDescent="0.25">
      <c r="A13103" s="5">
        <f>13095</f>
      </c>
      <c r="B13103" s="5" t="s">
        <v>13105</v>
      </c>
      <c r="C13103" s="5" t="s">
        <v>11</v>
      </c>
      <c r="D13103" s="5" t="s">
        <v>12</v>
      </c>
      <c r="E13103" s="5" t="s">
        <v>13</v>
      </c>
    </row>
    <row r="13104" spans="1:5" x14ac:dyDescent="0.25">
      <c r="A13104" s="5">
        <f>13096</f>
      </c>
      <c r="B13104" s="5" t="s">
        <v>13106</v>
      </c>
      <c r="C13104" s="5" t="s">
        <v>11</v>
      </c>
      <c r="D13104" s="5" t="s">
        <v>12</v>
      </c>
      <c r="E13104" s="5" t="s">
        <v>13</v>
      </c>
    </row>
    <row r="13105" spans="1:5" x14ac:dyDescent="0.25">
      <c r="A13105" s="5">
        <f>13097</f>
      </c>
      <c r="B13105" s="5" t="s">
        <v>13107</v>
      </c>
      <c r="C13105" s="5" t="s">
        <v>11</v>
      </c>
      <c r="D13105" s="5" t="s">
        <v>12</v>
      </c>
      <c r="E13105" s="5" t="s">
        <v>13</v>
      </c>
    </row>
    <row r="13106" spans="1:5" x14ac:dyDescent="0.25">
      <c r="A13106" s="5">
        <f>13098</f>
      </c>
      <c r="B13106" s="5" t="s">
        <v>13108</v>
      </c>
      <c r="C13106" s="5" t="s">
        <v>11</v>
      </c>
      <c r="D13106" s="5" t="s">
        <v>12</v>
      </c>
      <c r="E13106" s="5" t="s">
        <v>13</v>
      </c>
    </row>
    <row r="13107" spans="1:5" x14ac:dyDescent="0.25">
      <c r="A13107" s="5">
        <f>13099</f>
      </c>
      <c r="B13107" s="5" t="s">
        <v>13109</v>
      </c>
      <c r="C13107" s="5" t="s">
        <v>11</v>
      </c>
      <c r="D13107" s="5" t="s">
        <v>12</v>
      </c>
      <c r="E13107" s="5" t="s">
        <v>13</v>
      </c>
    </row>
    <row r="13108" spans="1:5" x14ac:dyDescent="0.25">
      <c r="A13108" s="5">
        <f>13100</f>
      </c>
      <c r="B13108" s="5" t="s">
        <v>13110</v>
      </c>
      <c r="C13108" s="5" t="s">
        <v>11</v>
      </c>
      <c r="D13108" s="5" t="s">
        <v>12</v>
      </c>
      <c r="E13108" s="5" t="s">
        <v>13</v>
      </c>
    </row>
    <row r="13109" spans="1:5" x14ac:dyDescent="0.25">
      <c r="A13109" s="5">
        <f>13101</f>
      </c>
      <c r="B13109" s="5" t="s">
        <v>13111</v>
      </c>
      <c r="C13109" s="5" t="s">
        <v>11</v>
      </c>
      <c r="D13109" s="5" t="s">
        <v>12</v>
      </c>
      <c r="E13109" s="5" t="s">
        <v>13</v>
      </c>
    </row>
    <row r="13110" spans="1:5" x14ac:dyDescent="0.25">
      <c r="A13110" s="5">
        <f>13102</f>
      </c>
      <c r="B13110" s="5" t="s">
        <v>13112</v>
      </c>
      <c r="C13110" s="5" t="s">
        <v>11</v>
      </c>
      <c r="D13110" s="5" t="s">
        <v>12</v>
      </c>
      <c r="E13110" s="5" t="s">
        <v>13</v>
      </c>
    </row>
    <row r="13111" spans="1:5" x14ac:dyDescent="0.25">
      <c r="A13111" s="5">
        <f>13103</f>
      </c>
      <c r="B13111" s="5" t="s">
        <v>13113</v>
      </c>
      <c r="C13111" s="5" t="s">
        <v>11</v>
      </c>
      <c r="D13111" s="5" t="s">
        <v>12</v>
      </c>
      <c r="E13111" s="5" t="s">
        <v>13</v>
      </c>
    </row>
    <row r="13112" spans="1:5" x14ac:dyDescent="0.25">
      <c r="A13112" s="5">
        <f>13104</f>
      </c>
      <c r="B13112" s="5" t="s">
        <v>13114</v>
      </c>
      <c r="C13112" s="5" t="s">
        <v>11</v>
      </c>
      <c r="D13112" s="5" t="s">
        <v>12</v>
      </c>
      <c r="E13112" s="5" t="s">
        <v>13</v>
      </c>
    </row>
    <row r="13113" spans="1:5" x14ac:dyDescent="0.25">
      <c r="A13113" s="5">
        <f>13105</f>
      </c>
      <c r="B13113" s="5" t="s">
        <v>13115</v>
      </c>
      <c r="C13113" s="5" t="s">
        <v>11</v>
      </c>
      <c r="D13113" s="5" t="s">
        <v>12</v>
      </c>
      <c r="E13113" s="5" t="s">
        <v>13</v>
      </c>
    </row>
    <row r="13114" spans="1:5" x14ac:dyDescent="0.25">
      <c r="A13114" s="5">
        <f>13106</f>
      </c>
      <c r="B13114" s="5" t="s">
        <v>13116</v>
      </c>
      <c r="C13114" s="5" t="s">
        <v>11</v>
      </c>
      <c r="D13114" s="5" t="s">
        <v>12</v>
      </c>
      <c r="E13114" s="5" t="s">
        <v>13</v>
      </c>
    </row>
    <row r="13115" spans="1:5" x14ac:dyDescent="0.25">
      <c r="A13115" s="5">
        <f>13107</f>
      </c>
      <c r="B13115" s="5" t="s">
        <v>13117</v>
      </c>
      <c r="C13115" s="5" t="s">
        <v>11</v>
      </c>
      <c r="D13115" s="5" t="s">
        <v>12</v>
      </c>
      <c r="E13115" s="5" t="s">
        <v>13</v>
      </c>
    </row>
    <row r="13116" spans="1:5" x14ac:dyDescent="0.25">
      <c r="A13116" s="5">
        <f>13108</f>
      </c>
      <c r="B13116" s="5" t="s">
        <v>13118</v>
      </c>
      <c r="C13116" s="5" t="s">
        <v>11</v>
      </c>
      <c r="D13116" s="5" t="s">
        <v>12</v>
      </c>
      <c r="E13116" s="5" t="s">
        <v>13</v>
      </c>
    </row>
    <row r="13117" spans="1:5" x14ac:dyDescent="0.25">
      <c r="A13117" s="5">
        <f>13109</f>
      </c>
      <c r="B13117" s="5" t="s">
        <v>13119</v>
      </c>
      <c r="C13117" s="5" t="s">
        <v>11</v>
      </c>
      <c r="D13117" s="5" t="s">
        <v>12</v>
      </c>
      <c r="E13117" s="5" t="s">
        <v>13</v>
      </c>
    </row>
    <row r="13118" spans="1:5" x14ac:dyDescent="0.25">
      <c r="A13118" s="5">
        <f>13110</f>
      </c>
      <c r="B13118" s="5" t="s">
        <v>13120</v>
      </c>
      <c r="C13118" s="5" t="s">
        <v>11</v>
      </c>
      <c r="D13118" s="5" t="s">
        <v>12</v>
      </c>
      <c r="E13118" s="5" t="s">
        <v>13</v>
      </c>
    </row>
    <row r="13119" spans="1:5" x14ac:dyDescent="0.25">
      <c r="A13119" s="5">
        <f>13111</f>
      </c>
      <c r="B13119" s="5" t="s">
        <v>13121</v>
      </c>
      <c r="C13119" s="5" t="s">
        <v>11</v>
      </c>
      <c r="D13119" s="5" t="s">
        <v>12</v>
      </c>
      <c r="E13119" s="5" t="s">
        <v>13</v>
      </c>
    </row>
    <row r="13120" spans="1:5" x14ac:dyDescent="0.25">
      <c r="A13120" s="5">
        <f>13112</f>
      </c>
      <c r="B13120" s="5" t="s">
        <v>13122</v>
      </c>
      <c r="C13120" s="5" t="s">
        <v>11</v>
      </c>
      <c r="D13120" s="5" t="s">
        <v>12</v>
      </c>
      <c r="E13120" s="5" t="s">
        <v>13</v>
      </c>
    </row>
    <row r="13121" spans="1:5" x14ac:dyDescent="0.25">
      <c r="A13121" s="5">
        <f>13113</f>
      </c>
      <c r="B13121" s="5" t="s">
        <v>13123</v>
      </c>
      <c r="C13121" s="5" t="s">
        <v>11</v>
      </c>
      <c r="D13121" s="5" t="s">
        <v>12</v>
      </c>
      <c r="E13121" s="5" t="s">
        <v>13</v>
      </c>
    </row>
    <row r="13122" spans="1:5" x14ac:dyDescent="0.25">
      <c r="A13122" s="5">
        <f>13114</f>
      </c>
      <c r="B13122" s="5" t="s">
        <v>13124</v>
      </c>
      <c r="C13122" s="5" t="s">
        <v>11</v>
      </c>
      <c r="D13122" s="5" t="s">
        <v>12</v>
      </c>
      <c r="E13122" s="5" t="s">
        <v>13</v>
      </c>
    </row>
    <row r="13123" spans="1:5" x14ac:dyDescent="0.25">
      <c r="A13123" s="5">
        <f>13115</f>
      </c>
      <c r="B13123" s="5" t="s">
        <v>13125</v>
      </c>
      <c r="C13123" s="5" t="s">
        <v>11</v>
      </c>
      <c r="D13123" s="5" t="s">
        <v>12</v>
      </c>
      <c r="E13123" s="5" t="s">
        <v>13</v>
      </c>
    </row>
    <row r="13124" spans="1:5" x14ac:dyDescent="0.25">
      <c r="A13124" s="5">
        <f>13116</f>
      </c>
      <c r="B13124" s="5" t="s">
        <v>13126</v>
      </c>
      <c r="C13124" s="5" t="s">
        <v>11</v>
      </c>
      <c r="D13124" s="5" t="s">
        <v>12</v>
      </c>
      <c r="E13124" s="5" t="s">
        <v>13</v>
      </c>
    </row>
    <row r="13125" spans="1:5" x14ac:dyDescent="0.25">
      <c r="A13125" s="5">
        <f>13117</f>
      </c>
      <c r="B13125" s="5" t="s">
        <v>13127</v>
      </c>
      <c r="C13125" s="5" t="s">
        <v>11</v>
      </c>
      <c r="D13125" s="5" t="s">
        <v>12</v>
      </c>
      <c r="E13125" s="5" t="s">
        <v>13</v>
      </c>
    </row>
    <row r="13126" spans="1:5" x14ac:dyDescent="0.25">
      <c r="A13126" s="5">
        <f>13118</f>
      </c>
      <c r="B13126" s="5" t="s">
        <v>13128</v>
      </c>
      <c r="C13126" s="5" t="s">
        <v>11</v>
      </c>
      <c r="D13126" s="5" t="s">
        <v>12</v>
      </c>
      <c r="E13126" s="5" t="s">
        <v>13</v>
      </c>
    </row>
    <row r="13127" spans="1:5" x14ac:dyDescent="0.25">
      <c r="A13127" s="5">
        <f>13119</f>
      </c>
      <c r="B13127" s="5" t="s">
        <v>13129</v>
      </c>
      <c r="C13127" s="5" t="s">
        <v>11</v>
      </c>
      <c r="D13127" s="5" t="s">
        <v>12</v>
      </c>
      <c r="E13127" s="5" t="s">
        <v>13</v>
      </c>
    </row>
    <row r="13128" spans="1:5" x14ac:dyDescent="0.25">
      <c r="A13128" s="5">
        <f>13120</f>
      </c>
      <c r="B13128" s="5" t="s">
        <v>13130</v>
      </c>
      <c r="C13128" s="5" t="s">
        <v>11</v>
      </c>
      <c r="D13128" s="5" t="s">
        <v>12</v>
      </c>
      <c r="E13128" s="5" t="s">
        <v>13</v>
      </c>
    </row>
    <row r="13129" spans="1:5" x14ac:dyDescent="0.25">
      <c r="A13129" s="5">
        <f>13121</f>
      </c>
      <c r="B13129" s="5" t="s">
        <v>13131</v>
      </c>
      <c r="C13129" s="5" t="s">
        <v>11</v>
      </c>
      <c r="D13129" s="5" t="s">
        <v>12</v>
      </c>
      <c r="E13129" s="5" t="s">
        <v>13</v>
      </c>
    </row>
    <row r="13130" spans="1:5" x14ac:dyDescent="0.25">
      <c r="A13130" s="5">
        <f>13122</f>
      </c>
      <c r="B13130" s="5" t="s">
        <v>13132</v>
      </c>
      <c r="C13130" s="5" t="s">
        <v>11</v>
      </c>
      <c r="D13130" s="5" t="s">
        <v>12</v>
      </c>
      <c r="E13130" s="5" t="s">
        <v>13</v>
      </c>
    </row>
    <row r="13131" spans="1:5" x14ac:dyDescent="0.25">
      <c r="A13131" s="5">
        <f>13123</f>
      </c>
      <c r="B13131" s="5" t="s">
        <v>13133</v>
      </c>
      <c r="C13131" s="5" t="s">
        <v>11</v>
      </c>
      <c r="D13131" s="5" t="s">
        <v>12</v>
      </c>
      <c r="E13131" s="5" t="s">
        <v>13</v>
      </c>
    </row>
    <row r="13132" spans="1:5" x14ac:dyDescent="0.25">
      <c r="A13132" s="5">
        <f>13124</f>
      </c>
      <c r="B13132" s="5" t="s">
        <v>13134</v>
      </c>
      <c r="C13132" s="5" t="s">
        <v>11</v>
      </c>
      <c r="D13132" s="5" t="s">
        <v>12</v>
      </c>
      <c r="E13132" s="5" t="s">
        <v>13</v>
      </c>
    </row>
    <row r="13133" spans="1:5" x14ac:dyDescent="0.25">
      <c r="A13133" s="5">
        <f>13125</f>
      </c>
      <c r="B13133" s="5" t="s">
        <v>13135</v>
      </c>
      <c r="C13133" s="5" t="s">
        <v>11</v>
      </c>
      <c r="D13133" s="5" t="s">
        <v>12</v>
      </c>
      <c r="E13133" s="5" t="s">
        <v>13</v>
      </c>
    </row>
    <row r="13134" spans="1:5" x14ac:dyDescent="0.25">
      <c r="A13134" s="5">
        <f>13126</f>
      </c>
      <c r="B13134" s="5" t="s">
        <v>13136</v>
      </c>
      <c r="C13134" s="5" t="s">
        <v>11</v>
      </c>
      <c r="D13134" s="5" t="s">
        <v>12</v>
      </c>
      <c r="E13134" s="5" t="s">
        <v>13</v>
      </c>
    </row>
    <row r="13135" spans="1:5" x14ac:dyDescent="0.25">
      <c r="A13135" s="5">
        <f>13127</f>
      </c>
      <c r="B13135" s="5" t="s">
        <v>13137</v>
      </c>
      <c r="C13135" s="5" t="s">
        <v>11</v>
      </c>
      <c r="D13135" s="5" t="s">
        <v>12</v>
      </c>
      <c r="E13135" s="5" t="s">
        <v>13</v>
      </c>
    </row>
    <row r="13136" spans="1:5" x14ac:dyDescent="0.25">
      <c r="A13136" s="5">
        <f>13128</f>
      </c>
      <c r="B13136" s="5" t="s">
        <v>13138</v>
      </c>
      <c r="C13136" s="5" t="s">
        <v>11</v>
      </c>
      <c r="D13136" s="5" t="s">
        <v>12</v>
      </c>
      <c r="E13136" s="5" t="s">
        <v>13</v>
      </c>
    </row>
    <row r="13137" spans="1:5" x14ac:dyDescent="0.25">
      <c r="A13137" s="5">
        <f>13129</f>
      </c>
      <c r="B13137" s="5" t="s">
        <v>13139</v>
      </c>
      <c r="C13137" s="5" t="s">
        <v>11</v>
      </c>
      <c r="D13137" s="5" t="s">
        <v>12</v>
      </c>
      <c r="E13137" s="5" t="s">
        <v>13</v>
      </c>
    </row>
    <row r="13138" spans="1:5" x14ac:dyDescent="0.25">
      <c r="A13138" s="5">
        <f>13130</f>
      </c>
      <c r="B13138" s="5" t="s">
        <v>13140</v>
      </c>
      <c r="C13138" s="5" t="s">
        <v>11</v>
      </c>
      <c r="D13138" s="5" t="s">
        <v>12</v>
      </c>
      <c r="E13138" s="5" t="s">
        <v>13</v>
      </c>
    </row>
    <row r="13139" spans="1:5" x14ac:dyDescent="0.25">
      <c r="A13139" s="5">
        <f>13131</f>
      </c>
      <c r="B13139" s="5" t="s">
        <v>13141</v>
      </c>
      <c r="C13139" s="5" t="s">
        <v>11</v>
      </c>
      <c r="D13139" s="5" t="s">
        <v>12</v>
      </c>
      <c r="E13139" s="5" t="s">
        <v>13</v>
      </c>
    </row>
    <row r="13140" spans="1:5" x14ac:dyDescent="0.25">
      <c r="A13140" s="5">
        <f>13132</f>
      </c>
      <c r="B13140" s="5" t="s">
        <v>13142</v>
      </c>
      <c r="C13140" s="5" t="s">
        <v>11</v>
      </c>
      <c r="D13140" s="5" t="s">
        <v>12</v>
      </c>
      <c r="E13140" s="5" t="s">
        <v>13</v>
      </c>
    </row>
    <row r="13141" spans="1:5" x14ac:dyDescent="0.25">
      <c r="A13141" s="5">
        <f>13133</f>
      </c>
      <c r="B13141" s="5" t="s">
        <v>13143</v>
      </c>
      <c r="C13141" s="5" t="s">
        <v>11</v>
      </c>
      <c r="D13141" s="5" t="s">
        <v>12</v>
      </c>
      <c r="E13141" s="5" t="s">
        <v>13</v>
      </c>
    </row>
    <row r="13142" spans="1:5" x14ac:dyDescent="0.25">
      <c r="A13142" s="5">
        <f>13134</f>
      </c>
      <c r="B13142" s="5" t="s">
        <v>13144</v>
      </c>
      <c r="C13142" s="5" t="s">
        <v>11</v>
      </c>
      <c r="D13142" s="5" t="s">
        <v>12</v>
      </c>
      <c r="E13142" s="5" t="s">
        <v>13</v>
      </c>
    </row>
    <row r="13143" spans="1:5" x14ac:dyDescent="0.25">
      <c r="A13143" s="5">
        <f>13135</f>
      </c>
      <c r="B13143" s="5" t="s">
        <v>13145</v>
      </c>
      <c r="C13143" s="5" t="s">
        <v>11</v>
      </c>
      <c r="D13143" s="5" t="s">
        <v>12</v>
      </c>
      <c r="E13143" s="5" t="s">
        <v>13</v>
      </c>
    </row>
    <row r="13144" spans="1:5" x14ac:dyDescent="0.25">
      <c r="A13144" s="5">
        <f>13136</f>
      </c>
      <c r="B13144" s="5" t="s">
        <v>13146</v>
      </c>
      <c r="C13144" s="5" t="s">
        <v>11</v>
      </c>
      <c r="D13144" s="5" t="s">
        <v>12</v>
      </c>
      <c r="E13144" s="5" t="s">
        <v>13</v>
      </c>
    </row>
    <row r="13145" spans="1:5" x14ac:dyDescent="0.25">
      <c r="A13145" s="5">
        <f>13137</f>
      </c>
      <c r="B13145" s="5" t="s">
        <v>13147</v>
      </c>
      <c r="C13145" s="5" t="s">
        <v>11</v>
      </c>
      <c r="D13145" s="5" t="s">
        <v>12</v>
      </c>
      <c r="E13145" s="5" t="s">
        <v>13</v>
      </c>
    </row>
    <row r="13146" spans="1:5" x14ac:dyDescent="0.25">
      <c r="A13146" s="5">
        <f>13138</f>
      </c>
      <c r="B13146" s="5" t="s">
        <v>13148</v>
      </c>
      <c r="C13146" s="5" t="s">
        <v>11</v>
      </c>
      <c r="D13146" s="5" t="s">
        <v>12</v>
      </c>
      <c r="E13146" s="5" t="s">
        <v>13</v>
      </c>
    </row>
    <row r="13147" spans="1:5" x14ac:dyDescent="0.25">
      <c r="A13147" s="5">
        <f>13139</f>
      </c>
      <c r="B13147" s="5" t="s">
        <v>13149</v>
      </c>
      <c r="C13147" s="5" t="s">
        <v>11</v>
      </c>
      <c r="D13147" s="5" t="s">
        <v>12</v>
      </c>
      <c r="E13147" s="5" t="s">
        <v>13</v>
      </c>
    </row>
    <row r="13148" spans="1:5" x14ac:dyDescent="0.25">
      <c r="A13148" s="5">
        <f>13140</f>
      </c>
      <c r="B13148" s="5" t="s">
        <v>13150</v>
      </c>
      <c r="C13148" s="5" t="s">
        <v>11</v>
      </c>
      <c r="D13148" s="5" t="s">
        <v>12</v>
      </c>
      <c r="E13148" s="5" t="s">
        <v>13</v>
      </c>
    </row>
    <row r="13149" spans="1:5" x14ac:dyDescent="0.25">
      <c r="A13149" s="5">
        <f>13141</f>
      </c>
      <c r="B13149" s="5" t="s">
        <v>13151</v>
      </c>
      <c r="C13149" s="5" t="s">
        <v>11</v>
      </c>
      <c r="D13149" s="5" t="s">
        <v>12</v>
      </c>
      <c r="E13149" s="5" t="s">
        <v>13</v>
      </c>
    </row>
    <row r="13150" spans="1:5" x14ac:dyDescent="0.25">
      <c r="A13150" s="5">
        <f>13142</f>
      </c>
      <c r="B13150" s="5" t="s">
        <v>13152</v>
      </c>
      <c r="C13150" s="5" t="s">
        <v>11</v>
      </c>
      <c r="D13150" s="5" t="s">
        <v>12</v>
      </c>
      <c r="E13150" s="5" t="s">
        <v>13</v>
      </c>
    </row>
    <row r="13151" spans="1:5" x14ac:dyDescent="0.25">
      <c r="A13151" s="5">
        <f>13143</f>
      </c>
      <c r="B13151" s="5" t="s">
        <v>13153</v>
      </c>
      <c r="C13151" s="5" t="s">
        <v>11</v>
      </c>
      <c r="D13151" s="5" t="s">
        <v>12</v>
      </c>
      <c r="E13151" s="5" t="s">
        <v>13</v>
      </c>
    </row>
    <row r="13152" spans="1:5" x14ac:dyDescent="0.25">
      <c r="A13152" s="5">
        <f>13144</f>
      </c>
      <c r="B13152" s="5" t="s">
        <v>13154</v>
      </c>
      <c r="C13152" s="5" t="s">
        <v>11</v>
      </c>
      <c r="D13152" s="5" t="s">
        <v>12</v>
      </c>
      <c r="E13152" s="5" t="s">
        <v>13</v>
      </c>
    </row>
    <row r="13153" spans="1:5" x14ac:dyDescent="0.25">
      <c r="A13153" s="5">
        <f>13145</f>
      </c>
      <c r="B13153" s="5" t="s">
        <v>13155</v>
      </c>
      <c r="C13153" s="5" t="s">
        <v>11</v>
      </c>
      <c r="D13153" s="5" t="s">
        <v>12</v>
      </c>
      <c r="E13153" s="5" t="s">
        <v>13</v>
      </c>
    </row>
    <row r="13154" spans="1:5" x14ac:dyDescent="0.25">
      <c r="A13154" s="5">
        <f>13146</f>
      </c>
      <c r="B13154" s="5" t="s">
        <v>13156</v>
      </c>
      <c r="C13154" s="5" t="s">
        <v>11</v>
      </c>
      <c r="D13154" s="5" t="s">
        <v>12</v>
      </c>
      <c r="E13154" s="5" t="s">
        <v>13</v>
      </c>
    </row>
    <row r="13155" spans="1:5" x14ac:dyDescent="0.25">
      <c r="A13155" s="5">
        <f>13147</f>
      </c>
      <c r="B13155" s="5" t="s">
        <v>13157</v>
      </c>
      <c r="C13155" s="5" t="s">
        <v>11</v>
      </c>
      <c r="D13155" s="5" t="s">
        <v>12</v>
      </c>
      <c r="E13155" s="5" t="s">
        <v>13</v>
      </c>
    </row>
    <row r="13156" spans="1:5" x14ac:dyDescent="0.25">
      <c r="A13156" s="5">
        <f>13148</f>
      </c>
      <c r="B13156" s="5" t="s">
        <v>13158</v>
      </c>
      <c r="C13156" s="5" t="s">
        <v>11</v>
      </c>
      <c r="D13156" s="5" t="s">
        <v>12</v>
      </c>
      <c r="E13156" s="5" t="s">
        <v>13</v>
      </c>
    </row>
    <row r="13157" spans="1:5" x14ac:dyDescent="0.25">
      <c r="A13157" s="5">
        <f>13149</f>
      </c>
      <c r="B13157" s="5" t="s">
        <v>13159</v>
      </c>
      <c r="C13157" s="5" t="s">
        <v>11</v>
      </c>
      <c r="D13157" s="5" t="s">
        <v>12</v>
      </c>
      <c r="E13157" s="5" t="s">
        <v>13</v>
      </c>
    </row>
    <row r="13158" spans="1:5" x14ac:dyDescent="0.25">
      <c r="A13158" s="5">
        <f>13150</f>
      </c>
      <c r="B13158" s="5" t="s">
        <v>13160</v>
      </c>
      <c r="C13158" s="5" t="s">
        <v>11</v>
      </c>
      <c r="D13158" s="5" t="s">
        <v>12</v>
      </c>
      <c r="E13158" s="5" t="s">
        <v>13</v>
      </c>
    </row>
    <row r="13159" spans="1:5" x14ac:dyDescent="0.25">
      <c r="A13159" s="5">
        <f>13151</f>
      </c>
      <c r="B13159" s="5" t="s">
        <v>13161</v>
      </c>
      <c r="C13159" s="5" t="s">
        <v>11</v>
      </c>
      <c r="D13159" s="5" t="s">
        <v>12</v>
      </c>
      <c r="E13159" s="5" t="s">
        <v>13</v>
      </c>
    </row>
    <row r="13160" spans="1:5" x14ac:dyDescent="0.25">
      <c r="A13160" s="5">
        <f>13152</f>
      </c>
      <c r="B13160" s="5" t="s">
        <v>13162</v>
      </c>
      <c r="C13160" s="5" t="s">
        <v>11</v>
      </c>
      <c r="D13160" s="5" t="s">
        <v>12</v>
      </c>
      <c r="E13160" s="5" t="s">
        <v>13</v>
      </c>
    </row>
    <row r="13161" spans="1:5" x14ac:dyDescent="0.25">
      <c r="A13161" s="5">
        <f>13153</f>
      </c>
      <c r="B13161" s="5" t="s">
        <v>13163</v>
      </c>
      <c r="C13161" s="5" t="s">
        <v>11</v>
      </c>
      <c r="D13161" s="5" t="s">
        <v>12</v>
      </c>
      <c r="E13161" s="5" t="s">
        <v>13</v>
      </c>
    </row>
    <row r="13162" spans="1:5" x14ac:dyDescent="0.25">
      <c r="A13162" s="5">
        <f>13154</f>
      </c>
      <c r="B13162" s="5" t="s">
        <v>13164</v>
      </c>
      <c r="C13162" s="5" t="s">
        <v>11</v>
      </c>
      <c r="D13162" s="5" t="s">
        <v>12</v>
      </c>
      <c r="E13162" s="5" t="s">
        <v>13</v>
      </c>
    </row>
    <row r="13163" spans="1:5" x14ac:dyDescent="0.25">
      <c r="A13163" s="5">
        <f>13155</f>
      </c>
      <c r="B13163" s="5" t="s">
        <v>13165</v>
      </c>
      <c r="C13163" s="5" t="s">
        <v>11</v>
      </c>
      <c r="D13163" s="5" t="s">
        <v>12</v>
      </c>
      <c r="E13163" s="5" t="s">
        <v>13</v>
      </c>
    </row>
    <row r="13164" spans="1:5" x14ac:dyDescent="0.25">
      <c r="A13164" s="5">
        <f>13156</f>
      </c>
      <c r="B13164" s="5" t="s">
        <v>13166</v>
      </c>
      <c r="C13164" s="5" t="s">
        <v>11</v>
      </c>
      <c r="D13164" s="5" t="s">
        <v>12</v>
      </c>
      <c r="E13164" s="5" t="s">
        <v>13</v>
      </c>
    </row>
    <row r="13165" spans="1:5" x14ac:dyDescent="0.25">
      <c r="A13165" s="5">
        <f>13157</f>
      </c>
      <c r="B13165" s="5" t="s">
        <v>13167</v>
      </c>
      <c r="C13165" s="5" t="s">
        <v>11</v>
      </c>
      <c r="D13165" s="5" t="s">
        <v>12</v>
      </c>
      <c r="E13165" s="5" t="s">
        <v>13</v>
      </c>
    </row>
    <row r="13166" spans="1:5" x14ac:dyDescent="0.25">
      <c r="A13166" s="5">
        <f>13158</f>
      </c>
      <c r="B13166" s="5" t="s">
        <v>13168</v>
      </c>
      <c r="C13166" s="5" t="s">
        <v>11</v>
      </c>
      <c r="D13166" s="5" t="s">
        <v>12</v>
      </c>
      <c r="E13166" s="5" t="s">
        <v>13</v>
      </c>
    </row>
    <row r="13167" spans="1:5" x14ac:dyDescent="0.25">
      <c r="A13167" s="5">
        <f>13159</f>
      </c>
      <c r="B13167" s="5" t="s">
        <v>13169</v>
      </c>
      <c r="C13167" s="5" t="s">
        <v>11</v>
      </c>
      <c r="D13167" s="5" t="s">
        <v>12</v>
      </c>
      <c r="E13167" s="5" t="s">
        <v>13</v>
      </c>
    </row>
    <row r="13168" spans="1:5" x14ac:dyDescent="0.25">
      <c r="A13168" s="5">
        <f>13160</f>
      </c>
      <c r="B13168" s="5" t="s">
        <v>13170</v>
      </c>
      <c r="C13168" s="5" t="s">
        <v>11</v>
      </c>
      <c r="D13168" s="5" t="s">
        <v>12</v>
      </c>
      <c r="E13168" s="5" t="s">
        <v>13</v>
      </c>
    </row>
    <row r="13169" spans="1:5" x14ac:dyDescent="0.25">
      <c r="A13169" s="5">
        <f>13161</f>
      </c>
      <c r="B13169" s="5" t="s">
        <v>13171</v>
      </c>
      <c r="C13169" s="5" t="s">
        <v>11</v>
      </c>
      <c r="D13169" s="5" t="s">
        <v>12</v>
      </c>
      <c r="E13169" s="5" t="s">
        <v>13</v>
      </c>
    </row>
    <row r="13170" spans="1:5" x14ac:dyDescent="0.25">
      <c r="A13170" s="5">
        <f>13162</f>
      </c>
      <c r="B13170" s="5" t="s">
        <v>13172</v>
      </c>
      <c r="C13170" s="5" t="s">
        <v>11</v>
      </c>
      <c r="D13170" s="5" t="s">
        <v>12</v>
      </c>
      <c r="E13170" s="5" t="s">
        <v>13</v>
      </c>
    </row>
    <row r="13171" spans="1:5" x14ac:dyDescent="0.25">
      <c r="A13171" s="5">
        <f>13163</f>
      </c>
      <c r="B13171" s="5" t="s">
        <v>13173</v>
      </c>
      <c r="C13171" s="5" t="s">
        <v>11</v>
      </c>
      <c r="D13171" s="5" t="s">
        <v>12</v>
      </c>
      <c r="E13171" s="5" t="s">
        <v>13</v>
      </c>
    </row>
    <row r="13172" spans="1:5" x14ac:dyDescent="0.25">
      <c r="A13172" s="5">
        <f>13164</f>
      </c>
      <c r="B13172" s="5" t="s">
        <v>13174</v>
      </c>
      <c r="C13172" s="5" t="s">
        <v>11</v>
      </c>
      <c r="D13172" s="5" t="s">
        <v>12</v>
      </c>
      <c r="E13172" s="5" t="s">
        <v>13</v>
      </c>
    </row>
    <row r="13173" spans="1:5" x14ac:dyDescent="0.25">
      <c r="A13173" s="5">
        <f>13165</f>
      </c>
      <c r="B13173" s="5" t="s">
        <v>13175</v>
      </c>
      <c r="C13173" s="5" t="s">
        <v>11</v>
      </c>
      <c r="D13173" s="5" t="s">
        <v>12</v>
      </c>
      <c r="E13173" s="5" t="s">
        <v>13</v>
      </c>
    </row>
    <row r="13174" spans="1:5" x14ac:dyDescent="0.25">
      <c r="A13174" s="5">
        <f>13166</f>
      </c>
      <c r="B13174" s="5" t="s">
        <v>13176</v>
      </c>
      <c r="C13174" s="5" t="s">
        <v>11</v>
      </c>
      <c r="D13174" s="5" t="s">
        <v>12</v>
      </c>
      <c r="E13174" s="5" t="s">
        <v>13</v>
      </c>
    </row>
    <row r="13175" spans="1:5" x14ac:dyDescent="0.25">
      <c r="A13175" s="5">
        <f>13167</f>
      </c>
      <c r="B13175" s="5" t="s">
        <v>13177</v>
      </c>
      <c r="C13175" s="5" t="s">
        <v>11</v>
      </c>
      <c r="D13175" s="5" t="s">
        <v>12</v>
      </c>
      <c r="E13175" s="5" t="s">
        <v>13</v>
      </c>
    </row>
    <row r="13176" spans="1:5" x14ac:dyDescent="0.25">
      <c r="A13176" s="5">
        <f>13168</f>
      </c>
      <c r="B13176" s="5" t="s">
        <v>13178</v>
      </c>
      <c r="C13176" s="5" t="s">
        <v>11</v>
      </c>
      <c r="D13176" s="5" t="s">
        <v>12</v>
      </c>
      <c r="E13176" s="5" t="s">
        <v>13</v>
      </c>
    </row>
    <row r="13177" spans="1:5" x14ac:dyDescent="0.25">
      <c r="A13177" s="5">
        <f>13169</f>
      </c>
      <c r="B13177" s="5" t="s">
        <v>13179</v>
      </c>
      <c r="C13177" s="5" t="s">
        <v>11</v>
      </c>
      <c r="D13177" s="5" t="s">
        <v>12</v>
      </c>
      <c r="E13177" s="5" t="s">
        <v>13</v>
      </c>
    </row>
    <row r="13178" spans="1:5" x14ac:dyDescent="0.25">
      <c r="A13178" s="5">
        <f>13170</f>
      </c>
      <c r="B13178" s="5" t="s">
        <v>13180</v>
      </c>
      <c r="C13178" s="5" t="s">
        <v>11</v>
      </c>
      <c r="D13178" s="5" t="s">
        <v>12</v>
      </c>
      <c r="E13178" s="5" t="s">
        <v>13</v>
      </c>
    </row>
    <row r="13179" spans="1:5" x14ac:dyDescent="0.25">
      <c r="A13179" s="5">
        <f>13171</f>
      </c>
      <c r="B13179" s="5" t="s">
        <v>13181</v>
      </c>
      <c r="C13179" s="5" t="s">
        <v>11</v>
      </c>
      <c r="D13179" s="5" t="s">
        <v>12</v>
      </c>
      <c r="E13179" s="5" t="s">
        <v>13</v>
      </c>
    </row>
    <row r="13180" spans="1:5" x14ac:dyDescent="0.25">
      <c r="A13180" s="5">
        <f>13172</f>
      </c>
      <c r="B13180" s="5" t="s">
        <v>13182</v>
      </c>
      <c r="C13180" s="5" t="s">
        <v>11</v>
      </c>
      <c r="D13180" s="5" t="s">
        <v>12</v>
      </c>
      <c r="E13180" s="5" t="s">
        <v>13</v>
      </c>
    </row>
    <row r="13181" spans="1:5" x14ac:dyDescent="0.25">
      <c r="A13181" s="5">
        <f>13173</f>
      </c>
      <c r="B13181" s="5" t="s">
        <v>13183</v>
      </c>
      <c r="C13181" s="5" t="s">
        <v>11</v>
      </c>
      <c r="D13181" s="5" t="s">
        <v>12</v>
      </c>
      <c r="E13181" s="5" t="s">
        <v>13</v>
      </c>
    </row>
    <row r="13182" spans="1:5" x14ac:dyDescent="0.25">
      <c r="A13182" s="5">
        <f>13174</f>
      </c>
      <c r="B13182" s="5" t="s">
        <v>13184</v>
      </c>
      <c r="C13182" s="5" t="s">
        <v>11</v>
      </c>
      <c r="D13182" s="5" t="s">
        <v>12</v>
      </c>
      <c r="E13182" s="5" t="s">
        <v>13</v>
      </c>
    </row>
    <row r="13183" spans="1:5" x14ac:dyDescent="0.25">
      <c r="A13183" s="5">
        <f>13175</f>
      </c>
      <c r="B13183" s="5" t="s">
        <v>13185</v>
      </c>
      <c r="C13183" s="5" t="s">
        <v>11</v>
      </c>
      <c r="D13183" s="5" t="s">
        <v>12</v>
      </c>
      <c r="E13183" s="5" t="s">
        <v>13</v>
      </c>
    </row>
    <row r="13184" spans="1:5" x14ac:dyDescent="0.25">
      <c r="A13184" s="5">
        <f>13176</f>
      </c>
      <c r="B13184" s="5" t="s">
        <v>13186</v>
      </c>
      <c r="C13184" s="5" t="s">
        <v>11</v>
      </c>
      <c r="D13184" s="5" t="s">
        <v>12</v>
      </c>
      <c r="E13184" s="5" t="s">
        <v>13</v>
      </c>
    </row>
    <row r="13185" spans="1:5" x14ac:dyDescent="0.25">
      <c r="A13185" s="5">
        <f>13177</f>
      </c>
      <c r="B13185" s="5" t="s">
        <v>13187</v>
      </c>
      <c r="C13185" s="5" t="s">
        <v>11</v>
      </c>
      <c r="D13185" s="5" t="s">
        <v>12</v>
      </c>
      <c r="E13185" s="5" t="s">
        <v>13</v>
      </c>
    </row>
    <row r="13186" spans="1:5" x14ac:dyDescent="0.25">
      <c r="A13186" s="5">
        <f>13178</f>
      </c>
      <c r="B13186" s="5" t="s">
        <v>13188</v>
      </c>
      <c r="C13186" s="5" t="s">
        <v>11</v>
      </c>
      <c r="D13186" s="5" t="s">
        <v>12</v>
      </c>
      <c r="E13186" s="5" t="s">
        <v>13</v>
      </c>
    </row>
    <row r="13187" spans="1:5" x14ac:dyDescent="0.25">
      <c r="A13187" s="5">
        <f>13179</f>
      </c>
      <c r="B13187" s="5" t="s">
        <v>13189</v>
      </c>
      <c r="C13187" s="5" t="s">
        <v>11</v>
      </c>
      <c r="D13187" s="5" t="s">
        <v>12</v>
      </c>
      <c r="E13187" s="5" t="s">
        <v>13</v>
      </c>
    </row>
    <row r="13188" spans="1:5" x14ac:dyDescent="0.25">
      <c r="A13188" s="5">
        <f>13180</f>
      </c>
      <c r="B13188" s="5" t="s">
        <v>13190</v>
      </c>
      <c r="C13188" s="5" t="s">
        <v>11</v>
      </c>
      <c r="D13188" s="5" t="s">
        <v>12</v>
      </c>
      <c r="E13188" s="5" t="s">
        <v>13</v>
      </c>
    </row>
    <row r="13189" spans="1:5" x14ac:dyDescent="0.25">
      <c r="A13189" s="5">
        <f>13181</f>
      </c>
      <c r="B13189" s="5" t="s">
        <v>13191</v>
      </c>
      <c r="C13189" s="5" t="s">
        <v>11</v>
      </c>
      <c r="D13189" s="5" t="s">
        <v>12</v>
      </c>
      <c r="E13189" s="5" t="s">
        <v>13</v>
      </c>
    </row>
    <row r="13190" spans="1:5" x14ac:dyDescent="0.25">
      <c r="A13190" s="5">
        <f>13182</f>
      </c>
      <c r="B13190" s="5" t="s">
        <v>13192</v>
      </c>
      <c r="C13190" s="5" t="s">
        <v>11</v>
      </c>
      <c r="D13190" s="5" t="s">
        <v>12</v>
      </c>
      <c r="E13190" s="5" t="s">
        <v>13</v>
      </c>
    </row>
    <row r="13191" spans="1:5" x14ac:dyDescent="0.25">
      <c r="A13191" s="5">
        <f>13183</f>
      </c>
      <c r="B13191" s="5" t="s">
        <v>13193</v>
      </c>
      <c r="C13191" s="5" t="s">
        <v>11</v>
      </c>
      <c r="D13191" s="5" t="s">
        <v>12</v>
      </c>
      <c r="E13191" s="5" t="s">
        <v>13</v>
      </c>
    </row>
    <row r="13192" spans="1:5" x14ac:dyDescent="0.25">
      <c r="A13192" s="5">
        <f>13184</f>
      </c>
      <c r="B13192" s="5" t="s">
        <v>13194</v>
      </c>
      <c r="C13192" s="5" t="s">
        <v>11</v>
      </c>
      <c r="D13192" s="5" t="s">
        <v>12</v>
      </c>
      <c r="E13192" s="5" t="s">
        <v>13</v>
      </c>
    </row>
    <row r="13193" spans="1:5" x14ac:dyDescent="0.25">
      <c r="A13193" s="5">
        <f>13185</f>
      </c>
      <c r="B13193" s="5" t="s">
        <v>13195</v>
      </c>
      <c r="C13193" s="5" t="s">
        <v>11</v>
      </c>
      <c r="D13193" s="5" t="s">
        <v>12</v>
      </c>
      <c r="E13193" s="5" t="s">
        <v>13</v>
      </c>
    </row>
    <row r="13194" spans="1:5" x14ac:dyDescent="0.25">
      <c r="A13194" s="5">
        <f>13186</f>
      </c>
      <c r="B13194" s="5" t="s">
        <v>13196</v>
      </c>
      <c r="C13194" s="5" t="s">
        <v>11</v>
      </c>
      <c r="D13194" s="5" t="s">
        <v>12</v>
      </c>
      <c r="E13194" s="5" t="s">
        <v>13</v>
      </c>
    </row>
    <row r="13195" spans="1:5" x14ac:dyDescent="0.25">
      <c r="A13195" s="5">
        <f>13187</f>
      </c>
      <c r="B13195" s="5" t="s">
        <v>13197</v>
      </c>
      <c r="C13195" s="5" t="s">
        <v>11</v>
      </c>
      <c r="D13195" s="5" t="s">
        <v>12</v>
      </c>
      <c r="E13195" s="5" t="s">
        <v>13</v>
      </c>
    </row>
    <row r="13196" spans="1:5" x14ac:dyDescent="0.25">
      <c r="A13196" s="5">
        <f>13188</f>
      </c>
      <c r="B13196" s="5" t="s">
        <v>13198</v>
      </c>
      <c r="C13196" s="5" t="s">
        <v>11</v>
      </c>
      <c r="D13196" s="5" t="s">
        <v>12</v>
      </c>
      <c r="E13196" s="5" t="s">
        <v>13</v>
      </c>
    </row>
    <row r="13197" spans="1:5" x14ac:dyDescent="0.25">
      <c r="A13197" s="5">
        <f>13189</f>
      </c>
      <c r="B13197" s="5" t="s">
        <v>13199</v>
      </c>
      <c r="C13197" s="5" t="s">
        <v>11</v>
      </c>
      <c r="D13197" s="5" t="s">
        <v>12</v>
      </c>
      <c r="E13197" s="5" t="s">
        <v>13</v>
      </c>
    </row>
    <row r="13198" spans="1:5" x14ac:dyDescent="0.25">
      <c r="A13198" s="5">
        <f>13190</f>
      </c>
      <c r="B13198" s="5" t="s">
        <v>13200</v>
      </c>
      <c r="C13198" s="5" t="s">
        <v>11</v>
      </c>
      <c r="D13198" s="5" t="s">
        <v>12</v>
      </c>
      <c r="E13198" s="5" t="s">
        <v>13</v>
      </c>
    </row>
    <row r="13199" spans="1:5" x14ac:dyDescent="0.25">
      <c r="A13199" s="5">
        <f>13191</f>
      </c>
      <c r="B13199" s="5" t="s">
        <v>13201</v>
      </c>
      <c r="C13199" s="5" t="s">
        <v>11</v>
      </c>
      <c r="D13199" s="5" t="s">
        <v>12</v>
      </c>
      <c r="E13199" s="5" t="s">
        <v>13</v>
      </c>
    </row>
    <row r="13200" spans="1:5" x14ac:dyDescent="0.25">
      <c r="A13200" s="5">
        <f>13192</f>
      </c>
      <c r="B13200" s="5" t="s">
        <v>13202</v>
      </c>
      <c r="C13200" s="5" t="s">
        <v>11</v>
      </c>
      <c r="D13200" s="5" t="s">
        <v>12</v>
      </c>
      <c r="E13200" s="5" t="s">
        <v>13</v>
      </c>
    </row>
    <row r="13201" spans="1:5" x14ac:dyDescent="0.25">
      <c r="A13201" s="5">
        <f>13193</f>
      </c>
      <c r="B13201" s="5" t="s">
        <v>13203</v>
      </c>
      <c r="C13201" s="5" t="s">
        <v>11</v>
      </c>
      <c r="D13201" s="5" t="s">
        <v>12</v>
      </c>
      <c r="E13201" s="5" t="s">
        <v>13</v>
      </c>
    </row>
    <row r="13202" spans="1:5" x14ac:dyDescent="0.25">
      <c r="A13202" s="5">
        <f>13194</f>
      </c>
      <c r="B13202" s="5" t="s">
        <v>13204</v>
      </c>
      <c r="C13202" s="5" t="s">
        <v>11</v>
      </c>
      <c r="D13202" s="5" t="s">
        <v>12</v>
      </c>
      <c r="E13202" s="5" t="s">
        <v>13</v>
      </c>
    </row>
    <row r="13203" spans="1:5" x14ac:dyDescent="0.25">
      <c r="A13203" s="5">
        <f>13195</f>
      </c>
      <c r="B13203" s="5" t="s">
        <v>13205</v>
      </c>
      <c r="C13203" s="5" t="s">
        <v>11</v>
      </c>
      <c r="D13203" s="5" t="s">
        <v>12</v>
      </c>
      <c r="E13203" s="5" t="s">
        <v>13</v>
      </c>
    </row>
    <row r="13204" spans="1:5" x14ac:dyDescent="0.25">
      <c r="A13204" s="5">
        <f>13196</f>
      </c>
      <c r="B13204" s="5" t="s">
        <v>13206</v>
      </c>
      <c r="C13204" s="5" t="s">
        <v>11</v>
      </c>
      <c r="D13204" s="5" t="s">
        <v>12</v>
      </c>
      <c r="E13204" s="5" t="s">
        <v>13</v>
      </c>
    </row>
    <row r="13205" spans="1:5" x14ac:dyDescent="0.25">
      <c r="A13205" s="5">
        <f>13197</f>
      </c>
      <c r="B13205" s="5" t="s">
        <v>13207</v>
      </c>
      <c r="C13205" s="5" t="s">
        <v>11</v>
      </c>
      <c r="D13205" s="5" t="s">
        <v>12</v>
      </c>
      <c r="E13205" s="5" t="s">
        <v>13</v>
      </c>
    </row>
    <row r="13206" spans="1:5" x14ac:dyDescent="0.25">
      <c r="A13206" s="5">
        <f>13198</f>
      </c>
      <c r="B13206" s="5" t="s">
        <v>13208</v>
      </c>
      <c r="C13206" s="5" t="s">
        <v>11</v>
      </c>
      <c r="D13206" s="5" t="s">
        <v>12</v>
      </c>
      <c r="E13206" s="5" t="s">
        <v>13</v>
      </c>
    </row>
    <row r="13207" spans="1:5" x14ac:dyDescent="0.25">
      <c r="A13207" s="5">
        <f>13199</f>
      </c>
      <c r="B13207" s="5" t="s">
        <v>13209</v>
      </c>
      <c r="C13207" s="5" t="s">
        <v>11</v>
      </c>
      <c r="D13207" s="5" t="s">
        <v>12</v>
      </c>
      <c r="E13207" s="5" t="s">
        <v>13</v>
      </c>
    </row>
    <row r="13208" spans="1:5" x14ac:dyDescent="0.25">
      <c r="A13208" s="5">
        <f>13200</f>
      </c>
      <c r="B13208" s="5" t="s">
        <v>13210</v>
      </c>
      <c r="C13208" s="5" t="s">
        <v>11</v>
      </c>
      <c r="D13208" s="5" t="s">
        <v>12</v>
      </c>
      <c r="E13208" s="5" t="s">
        <v>13</v>
      </c>
    </row>
    <row r="13209" spans="1:5" x14ac:dyDescent="0.25">
      <c r="A13209" s="5">
        <f>13201</f>
      </c>
      <c r="B13209" s="5" t="s">
        <v>13211</v>
      </c>
      <c r="C13209" s="5" t="s">
        <v>11</v>
      </c>
      <c r="D13209" s="5" t="s">
        <v>12</v>
      </c>
      <c r="E13209" s="5" t="s">
        <v>13</v>
      </c>
    </row>
    <row r="13210" spans="1:5" x14ac:dyDescent="0.25">
      <c r="A13210" s="5">
        <f>13202</f>
      </c>
      <c r="B13210" s="5" t="s">
        <v>13212</v>
      </c>
      <c r="C13210" s="5" t="s">
        <v>11</v>
      </c>
      <c r="D13210" s="5" t="s">
        <v>12</v>
      </c>
      <c r="E13210" s="5" t="s">
        <v>13</v>
      </c>
    </row>
    <row r="13211" spans="1:5" x14ac:dyDescent="0.25">
      <c r="A13211" s="5">
        <f>13203</f>
      </c>
      <c r="B13211" s="5" t="s">
        <v>13213</v>
      </c>
      <c r="C13211" s="5" t="s">
        <v>11</v>
      </c>
      <c r="D13211" s="5" t="s">
        <v>12</v>
      </c>
      <c r="E13211" s="5" t="s">
        <v>13</v>
      </c>
    </row>
    <row r="13212" spans="1:5" x14ac:dyDescent="0.25">
      <c r="A13212" s="5">
        <f>13204</f>
      </c>
      <c r="B13212" s="5" t="s">
        <v>13214</v>
      </c>
      <c r="C13212" s="5" t="s">
        <v>11</v>
      </c>
      <c r="D13212" s="5" t="s">
        <v>12</v>
      </c>
      <c r="E13212" s="5" t="s">
        <v>13</v>
      </c>
    </row>
    <row r="13213" spans="1:5" x14ac:dyDescent="0.25">
      <c r="A13213" s="5">
        <f>13205</f>
      </c>
      <c r="B13213" s="5" t="s">
        <v>13215</v>
      </c>
      <c r="C13213" s="5" t="s">
        <v>11</v>
      </c>
      <c r="D13213" s="5" t="s">
        <v>12</v>
      </c>
      <c r="E13213" s="5" t="s">
        <v>13</v>
      </c>
    </row>
    <row r="13214" spans="1:5" x14ac:dyDescent="0.25">
      <c r="A13214" s="5">
        <f>13206</f>
      </c>
      <c r="B13214" s="5" t="s">
        <v>13216</v>
      </c>
      <c r="C13214" s="5" t="s">
        <v>11</v>
      </c>
      <c r="D13214" s="5" t="s">
        <v>12</v>
      </c>
      <c r="E13214" s="5" t="s">
        <v>13</v>
      </c>
    </row>
    <row r="13215" spans="1:5" x14ac:dyDescent="0.25">
      <c r="A13215" s="5">
        <f>13207</f>
      </c>
      <c r="B13215" s="5" t="s">
        <v>13217</v>
      </c>
      <c r="C13215" s="5" t="s">
        <v>11</v>
      </c>
      <c r="D13215" s="5" t="s">
        <v>12</v>
      </c>
      <c r="E13215" s="5" t="s">
        <v>13</v>
      </c>
    </row>
    <row r="13216" spans="1:5" x14ac:dyDescent="0.25">
      <c r="A13216" s="5">
        <f>13208</f>
      </c>
      <c r="B13216" s="5" t="s">
        <v>13218</v>
      </c>
      <c r="C13216" s="5" t="s">
        <v>11</v>
      </c>
      <c r="D13216" s="5" t="s">
        <v>12</v>
      </c>
      <c r="E13216" s="5" t="s">
        <v>13</v>
      </c>
    </row>
    <row r="13217" spans="1:5" x14ac:dyDescent="0.25">
      <c r="A13217" s="5">
        <f>13209</f>
      </c>
      <c r="B13217" s="5" t="s">
        <v>13219</v>
      </c>
      <c r="C13217" s="5" t="s">
        <v>11</v>
      </c>
      <c r="D13217" s="5" t="s">
        <v>12</v>
      </c>
      <c r="E13217" s="5" t="s">
        <v>13</v>
      </c>
    </row>
    <row r="13218" spans="1:5" x14ac:dyDescent="0.25">
      <c r="A13218" s="5">
        <f>13210</f>
      </c>
      <c r="B13218" s="5" t="s">
        <v>13220</v>
      </c>
      <c r="C13218" s="5" t="s">
        <v>11</v>
      </c>
      <c r="D13218" s="5" t="s">
        <v>12</v>
      </c>
      <c r="E13218" s="5" t="s">
        <v>13</v>
      </c>
    </row>
    <row r="13219" spans="1:5" x14ac:dyDescent="0.25">
      <c r="A13219" s="5">
        <f>13211</f>
      </c>
      <c r="B13219" s="5" t="s">
        <v>13221</v>
      </c>
      <c r="C13219" s="5" t="s">
        <v>11</v>
      </c>
      <c r="D13219" s="5" t="s">
        <v>12</v>
      </c>
      <c r="E13219" s="5" t="s">
        <v>13</v>
      </c>
    </row>
    <row r="13220" spans="1:5" x14ac:dyDescent="0.25">
      <c r="A13220" s="5">
        <f>13212</f>
      </c>
      <c r="B13220" s="5" t="s">
        <v>13222</v>
      </c>
      <c r="C13220" s="5" t="s">
        <v>11</v>
      </c>
      <c r="D13220" s="5" t="s">
        <v>12</v>
      </c>
      <c r="E13220" s="5" t="s">
        <v>13</v>
      </c>
    </row>
    <row r="13221" spans="1:5" x14ac:dyDescent="0.25">
      <c r="A13221" s="5">
        <f>13213</f>
      </c>
      <c r="B13221" s="5" t="s">
        <v>13223</v>
      </c>
      <c r="C13221" s="5" t="s">
        <v>11</v>
      </c>
      <c r="D13221" s="5" t="s">
        <v>12</v>
      </c>
      <c r="E13221" s="5" t="s">
        <v>13</v>
      </c>
    </row>
    <row r="13222" spans="1:5" x14ac:dyDescent="0.25">
      <c r="A13222" s="5">
        <f>13214</f>
      </c>
      <c r="B13222" s="5" t="s">
        <v>13224</v>
      </c>
      <c r="C13222" s="5" t="s">
        <v>11</v>
      </c>
      <c r="D13222" s="5" t="s">
        <v>12</v>
      </c>
      <c r="E13222" s="5" t="s">
        <v>13</v>
      </c>
    </row>
    <row r="13223" spans="1:5" x14ac:dyDescent="0.25">
      <c r="A13223" s="5">
        <f>13215</f>
      </c>
      <c r="B13223" s="5" t="s">
        <v>13225</v>
      </c>
      <c r="C13223" s="5" t="s">
        <v>11</v>
      </c>
      <c r="D13223" s="5" t="s">
        <v>12</v>
      </c>
      <c r="E13223" s="5" t="s">
        <v>13</v>
      </c>
    </row>
    <row r="13224" spans="1:5" x14ac:dyDescent="0.25">
      <c r="A13224" s="5">
        <f>13216</f>
      </c>
      <c r="B13224" s="5" t="s">
        <v>13226</v>
      </c>
      <c r="C13224" s="5" t="s">
        <v>11</v>
      </c>
      <c r="D13224" s="5" t="s">
        <v>12</v>
      </c>
      <c r="E13224" s="5" t="s">
        <v>13</v>
      </c>
    </row>
    <row r="13225" spans="1:5" x14ac:dyDescent="0.25">
      <c r="A13225" s="5">
        <f>13217</f>
      </c>
      <c r="B13225" s="5" t="s">
        <v>13227</v>
      </c>
      <c r="C13225" s="5" t="s">
        <v>11</v>
      </c>
      <c r="D13225" s="5" t="s">
        <v>12</v>
      </c>
      <c r="E13225" s="5" t="s">
        <v>13</v>
      </c>
    </row>
    <row r="13226" spans="1:5" x14ac:dyDescent="0.25">
      <c r="A13226" s="5">
        <f>13218</f>
      </c>
      <c r="B13226" s="5" t="s">
        <v>13228</v>
      </c>
      <c r="C13226" s="5" t="s">
        <v>11</v>
      </c>
      <c r="D13226" s="5" t="s">
        <v>12</v>
      </c>
      <c r="E13226" s="5" t="s">
        <v>13</v>
      </c>
    </row>
    <row r="13227" spans="1:5" x14ac:dyDescent="0.25">
      <c r="A13227" s="5">
        <f>13219</f>
      </c>
      <c r="B13227" s="5" t="s">
        <v>13229</v>
      </c>
      <c r="C13227" s="5" t="s">
        <v>11</v>
      </c>
      <c r="D13227" s="5" t="s">
        <v>12</v>
      </c>
      <c r="E13227" s="5" t="s">
        <v>13</v>
      </c>
    </row>
    <row r="13228" spans="1:5" x14ac:dyDescent="0.25">
      <c r="A13228" s="5">
        <f>13220</f>
      </c>
      <c r="B13228" s="5" t="s">
        <v>13230</v>
      </c>
      <c r="C13228" s="5" t="s">
        <v>11</v>
      </c>
      <c r="D13228" s="5" t="s">
        <v>12</v>
      </c>
      <c r="E13228" s="5" t="s">
        <v>13</v>
      </c>
    </row>
    <row r="13229" spans="1:5" x14ac:dyDescent="0.25">
      <c r="A13229" s="5">
        <f>13221</f>
      </c>
      <c r="B13229" s="5" t="s">
        <v>13231</v>
      </c>
      <c r="C13229" s="5" t="s">
        <v>11</v>
      </c>
      <c r="D13229" s="5" t="s">
        <v>12</v>
      </c>
      <c r="E13229" s="5" t="s">
        <v>13</v>
      </c>
    </row>
    <row r="13230" spans="1:5" x14ac:dyDescent="0.25">
      <c r="A13230" s="5">
        <f>13222</f>
      </c>
      <c r="B13230" s="5" t="s">
        <v>13232</v>
      </c>
      <c r="C13230" s="5" t="s">
        <v>11</v>
      </c>
      <c r="D13230" s="5" t="s">
        <v>12</v>
      </c>
      <c r="E13230" s="5" t="s">
        <v>13</v>
      </c>
    </row>
    <row r="13231" spans="1:5" x14ac:dyDescent="0.25">
      <c r="A13231" s="5">
        <f>13223</f>
      </c>
      <c r="B13231" s="5" t="s">
        <v>13233</v>
      </c>
      <c r="C13231" s="5" t="s">
        <v>11</v>
      </c>
      <c r="D13231" s="5" t="s">
        <v>12</v>
      </c>
      <c r="E13231" s="5" t="s">
        <v>13</v>
      </c>
    </row>
    <row r="13232" spans="1:5" x14ac:dyDescent="0.25">
      <c r="A13232" s="5">
        <f>13224</f>
      </c>
      <c r="B13232" s="5" t="s">
        <v>13234</v>
      </c>
      <c r="C13232" s="5" t="s">
        <v>11</v>
      </c>
      <c r="D13232" s="5" t="s">
        <v>12</v>
      </c>
      <c r="E13232" s="5" t="s">
        <v>13</v>
      </c>
    </row>
    <row r="13233" spans="1:5" x14ac:dyDescent="0.25">
      <c r="A13233" s="5">
        <f>13225</f>
      </c>
      <c r="B13233" s="5" t="s">
        <v>13235</v>
      </c>
      <c r="C13233" s="5" t="s">
        <v>11</v>
      </c>
      <c r="D13233" s="5" t="s">
        <v>12</v>
      </c>
      <c r="E13233" s="5" t="s">
        <v>13</v>
      </c>
    </row>
    <row r="13234" spans="1:5" x14ac:dyDescent="0.25">
      <c r="A13234" s="5">
        <f>13226</f>
      </c>
      <c r="B13234" s="5" t="s">
        <v>13236</v>
      </c>
      <c r="C13234" s="5" t="s">
        <v>11</v>
      </c>
      <c r="D13234" s="5" t="s">
        <v>12</v>
      </c>
      <c r="E13234" s="5" t="s">
        <v>13</v>
      </c>
    </row>
    <row r="13235" spans="1:5" x14ac:dyDescent="0.25">
      <c r="A13235" s="5">
        <f>13227</f>
      </c>
      <c r="B13235" s="5" t="s">
        <v>13237</v>
      </c>
      <c r="C13235" s="5" t="s">
        <v>11</v>
      </c>
      <c r="D13235" s="5" t="s">
        <v>12</v>
      </c>
      <c r="E13235" s="5" t="s">
        <v>13</v>
      </c>
    </row>
    <row r="13236" spans="1:5" x14ac:dyDescent="0.25">
      <c r="A13236" s="5">
        <f>13228</f>
      </c>
      <c r="B13236" s="5" t="s">
        <v>13238</v>
      </c>
      <c r="C13236" s="5" t="s">
        <v>11</v>
      </c>
      <c r="D13236" s="5" t="s">
        <v>12</v>
      </c>
      <c r="E13236" s="5" t="s">
        <v>13</v>
      </c>
    </row>
    <row r="13237" spans="1:5" x14ac:dyDescent="0.25">
      <c r="A13237" s="5">
        <f>13229</f>
      </c>
      <c r="B13237" s="5" t="s">
        <v>13239</v>
      </c>
      <c r="C13237" s="5" t="s">
        <v>11</v>
      </c>
      <c r="D13237" s="5" t="s">
        <v>12</v>
      </c>
      <c r="E13237" s="5" t="s">
        <v>13</v>
      </c>
    </row>
    <row r="13238" spans="1:5" x14ac:dyDescent="0.25">
      <c r="A13238" s="5">
        <f>13230</f>
      </c>
      <c r="B13238" s="5" t="s">
        <v>13240</v>
      </c>
      <c r="C13238" s="5" t="s">
        <v>11</v>
      </c>
      <c r="D13238" s="5" t="s">
        <v>12</v>
      </c>
      <c r="E13238" s="5" t="s">
        <v>13</v>
      </c>
    </row>
    <row r="13239" spans="1:5" x14ac:dyDescent="0.25">
      <c r="A13239" s="5">
        <f>13231</f>
      </c>
      <c r="B13239" s="5" t="s">
        <v>13241</v>
      </c>
      <c r="C13239" s="5" t="s">
        <v>11</v>
      </c>
      <c r="D13239" s="5" t="s">
        <v>12</v>
      </c>
      <c r="E13239" s="5" t="s">
        <v>13</v>
      </c>
    </row>
    <row r="13240" spans="1:5" x14ac:dyDescent="0.25">
      <c r="A13240" s="5">
        <f>13232</f>
      </c>
      <c r="B13240" s="5" t="s">
        <v>13242</v>
      </c>
      <c r="C13240" s="5" t="s">
        <v>11</v>
      </c>
      <c r="D13240" s="5" t="s">
        <v>12</v>
      </c>
      <c r="E13240" s="5" t="s">
        <v>13</v>
      </c>
    </row>
    <row r="13241" spans="1:5" x14ac:dyDescent="0.25">
      <c r="A13241" s="5">
        <f>13233</f>
      </c>
      <c r="B13241" s="5" t="s">
        <v>13243</v>
      </c>
      <c r="C13241" s="5" t="s">
        <v>11</v>
      </c>
      <c r="D13241" s="5" t="s">
        <v>12</v>
      </c>
      <c r="E13241" s="5" t="s">
        <v>13</v>
      </c>
    </row>
    <row r="13242" spans="1:5" x14ac:dyDescent="0.25">
      <c r="A13242" s="5">
        <f>13234</f>
      </c>
      <c r="B13242" s="5" t="s">
        <v>13244</v>
      </c>
      <c r="C13242" s="5" t="s">
        <v>11</v>
      </c>
      <c r="D13242" s="5" t="s">
        <v>12</v>
      </c>
      <c r="E13242" s="5" t="s">
        <v>13</v>
      </c>
    </row>
    <row r="13243" spans="1:5" x14ac:dyDescent="0.25">
      <c r="A13243" s="5">
        <f>13235</f>
      </c>
      <c r="B13243" s="5" t="s">
        <v>13245</v>
      </c>
      <c r="C13243" s="5" t="s">
        <v>11</v>
      </c>
      <c r="D13243" s="5" t="s">
        <v>12</v>
      </c>
      <c r="E13243" s="5" t="s">
        <v>13</v>
      </c>
    </row>
    <row r="13244" spans="1:5" x14ac:dyDescent="0.25">
      <c r="A13244" s="5">
        <f>13236</f>
      </c>
      <c r="B13244" s="5" t="s">
        <v>13246</v>
      </c>
      <c r="C13244" s="5" t="s">
        <v>11</v>
      </c>
      <c r="D13244" s="5" t="s">
        <v>12</v>
      </c>
      <c r="E13244" s="5" t="s">
        <v>13</v>
      </c>
    </row>
    <row r="13245" spans="1:5" x14ac:dyDescent="0.25">
      <c r="A13245" s="5">
        <f>13237</f>
      </c>
      <c r="B13245" s="5" t="s">
        <v>13247</v>
      </c>
      <c r="C13245" s="5" t="s">
        <v>11</v>
      </c>
      <c r="D13245" s="5" t="s">
        <v>12</v>
      </c>
      <c r="E13245" s="5" t="s">
        <v>13</v>
      </c>
    </row>
    <row r="13246" spans="1:5" x14ac:dyDescent="0.25">
      <c r="A13246" s="5">
        <f>13238</f>
      </c>
      <c r="B13246" s="5" t="s">
        <v>13248</v>
      </c>
      <c r="C13246" s="5" t="s">
        <v>11</v>
      </c>
      <c r="D13246" s="5" t="s">
        <v>12</v>
      </c>
      <c r="E13246" s="5" t="s">
        <v>13</v>
      </c>
    </row>
    <row r="13247" spans="1:5" x14ac:dyDescent="0.25">
      <c r="A13247" s="5">
        <f>13239</f>
      </c>
      <c r="B13247" s="5" t="s">
        <v>13249</v>
      </c>
      <c r="C13247" s="5" t="s">
        <v>11</v>
      </c>
      <c r="D13247" s="5" t="s">
        <v>12</v>
      </c>
      <c r="E13247" s="5" t="s">
        <v>13</v>
      </c>
    </row>
    <row r="13248" spans="1:5" x14ac:dyDescent="0.25">
      <c r="A13248" s="5">
        <f>13240</f>
      </c>
      <c r="B13248" s="5" t="s">
        <v>13250</v>
      </c>
      <c r="C13248" s="5" t="s">
        <v>11</v>
      </c>
      <c r="D13248" s="5" t="s">
        <v>12</v>
      </c>
      <c r="E13248" s="5" t="s">
        <v>13</v>
      </c>
    </row>
    <row r="13249" spans="1:5" x14ac:dyDescent="0.25">
      <c r="A13249" s="5">
        <f>13241</f>
      </c>
      <c r="B13249" s="5" t="s">
        <v>13251</v>
      </c>
      <c r="C13249" s="5" t="s">
        <v>11</v>
      </c>
      <c r="D13249" s="5" t="s">
        <v>12</v>
      </c>
      <c r="E13249" s="5" t="s">
        <v>13</v>
      </c>
    </row>
    <row r="13250" spans="1:5" x14ac:dyDescent="0.25">
      <c r="A13250" s="5">
        <f>13242</f>
      </c>
      <c r="B13250" s="5" t="s">
        <v>13252</v>
      </c>
      <c r="C13250" s="5" t="s">
        <v>11</v>
      </c>
      <c r="D13250" s="5" t="s">
        <v>12</v>
      </c>
      <c r="E13250" s="5" t="s">
        <v>13</v>
      </c>
    </row>
    <row r="13251" spans="1:5" x14ac:dyDescent="0.25">
      <c r="A13251" s="5">
        <f>13243</f>
      </c>
      <c r="B13251" s="5" t="s">
        <v>13253</v>
      </c>
      <c r="C13251" s="5" t="s">
        <v>11</v>
      </c>
      <c r="D13251" s="5" t="s">
        <v>12</v>
      </c>
      <c r="E13251" s="5" t="s">
        <v>13</v>
      </c>
    </row>
    <row r="13252" spans="1:5" x14ac:dyDescent="0.25">
      <c r="A13252" s="5">
        <f>13244</f>
      </c>
      <c r="B13252" s="5" t="s">
        <v>13254</v>
      </c>
      <c r="C13252" s="5" t="s">
        <v>11</v>
      </c>
      <c r="D13252" s="5" t="s">
        <v>12</v>
      </c>
      <c r="E13252" s="5" t="s">
        <v>13</v>
      </c>
    </row>
    <row r="13253" spans="1:5" x14ac:dyDescent="0.25">
      <c r="A13253" s="5">
        <f>13245</f>
      </c>
      <c r="B13253" s="5" t="s">
        <v>13255</v>
      </c>
      <c r="C13253" s="5" t="s">
        <v>11</v>
      </c>
      <c r="D13253" s="5" t="s">
        <v>12</v>
      </c>
      <c r="E13253" s="5" t="s">
        <v>13</v>
      </c>
    </row>
    <row r="13254" spans="1:5" x14ac:dyDescent="0.25">
      <c r="A13254" s="5">
        <f>13246</f>
      </c>
      <c r="B13254" s="5" t="s">
        <v>13256</v>
      </c>
      <c r="C13254" s="5" t="s">
        <v>11</v>
      </c>
      <c r="D13254" s="5" t="s">
        <v>12</v>
      </c>
      <c r="E13254" s="5" t="s">
        <v>13</v>
      </c>
    </row>
    <row r="13255" spans="1:5" x14ac:dyDescent="0.25">
      <c r="A13255" s="5">
        <f>13247</f>
      </c>
      <c r="B13255" s="5" t="s">
        <v>13257</v>
      </c>
      <c r="C13255" s="5" t="s">
        <v>11</v>
      </c>
      <c r="D13255" s="5" t="s">
        <v>12</v>
      </c>
      <c r="E13255" s="5" t="s">
        <v>13</v>
      </c>
    </row>
    <row r="13256" spans="1:5" x14ac:dyDescent="0.25">
      <c r="A13256" s="5">
        <f>13248</f>
      </c>
      <c r="B13256" s="5" t="s">
        <v>13258</v>
      </c>
      <c r="C13256" s="5" t="s">
        <v>11</v>
      </c>
      <c r="D13256" s="5" t="s">
        <v>12</v>
      </c>
      <c r="E13256" s="5" t="s">
        <v>13</v>
      </c>
    </row>
    <row r="13257" spans="1:5" x14ac:dyDescent="0.25">
      <c r="A13257" s="5">
        <f>13249</f>
      </c>
      <c r="B13257" s="5" t="s">
        <v>13259</v>
      </c>
      <c r="C13257" s="5" t="s">
        <v>11</v>
      </c>
      <c r="D13257" s="5" t="s">
        <v>12</v>
      </c>
      <c r="E13257" s="5" t="s">
        <v>13</v>
      </c>
    </row>
    <row r="13258" spans="1:5" x14ac:dyDescent="0.25">
      <c r="A13258" s="5">
        <f>13250</f>
      </c>
      <c r="B13258" s="5" t="s">
        <v>13260</v>
      </c>
      <c r="C13258" s="5" t="s">
        <v>11</v>
      </c>
      <c r="D13258" s="5" t="s">
        <v>12</v>
      </c>
      <c r="E13258" s="5" t="s">
        <v>13</v>
      </c>
    </row>
    <row r="13259" spans="1:5" x14ac:dyDescent="0.25">
      <c r="A13259" s="5">
        <f>13251</f>
      </c>
      <c r="B13259" s="5" t="s">
        <v>13261</v>
      </c>
      <c r="C13259" s="5" t="s">
        <v>11</v>
      </c>
      <c r="D13259" s="5" t="s">
        <v>12</v>
      </c>
      <c r="E13259" s="5" t="s">
        <v>13</v>
      </c>
    </row>
    <row r="13260" spans="1:5" x14ac:dyDescent="0.25">
      <c r="A13260" s="5">
        <f>13252</f>
      </c>
      <c r="B13260" s="5" t="s">
        <v>13262</v>
      </c>
      <c r="C13260" s="5" t="s">
        <v>11</v>
      </c>
      <c r="D13260" s="5" t="s">
        <v>12</v>
      </c>
      <c r="E13260" s="5" t="s">
        <v>13</v>
      </c>
    </row>
    <row r="13261" spans="1:5" x14ac:dyDescent="0.25">
      <c r="A13261" s="5">
        <f>13253</f>
      </c>
      <c r="B13261" s="5" t="s">
        <v>13263</v>
      </c>
      <c r="C13261" s="5" t="s">
        <v>11</v>
      </c>
      <c r="D13261" s="5" t="s">
        <v>12</v>
      </c>
      <c r="E13261" s="5" t="s">
        <v>13</v>
      </c>
    </row>
    <row r="13262" spans="1:5" x14ac:dyDescent="0.25">
      <c r="A13262" s="5">
        <f>13254</f>
      </c>
      <c r="B13262" s="5" t="s">
        <v>13264</v>
      </c>
      <c r="C13262" s="5" t="s">
        <v>11</v>
      </c>
      <c r="D13262" s="5" t="s">
        <v>12</v>
      </c>
      <c r="E13262" s="5" t="s">
        <v>13</v>
      </c>
    </row>
    <row r="13263" spans="1:5" x14ac:dyDescent="0.25">
      <c r="A13263" s="5">
        <f>13255</f>
      </c>
      <c r="B13263" s="5" t="s">
        <v>13265</v>
      </c>
      <c r="C13263" s="5" t="s">
        <v>11</v>
      </c>
      <c r="D13263" s="5" t="s">
        <v>12</v>
      </c>
      <c r="E13263" s="5" t="s">
        <v>13</v>
      </c>
    </row>
    <row r="13264" spans="1:5" x14ac:dyDescent="0.25">
      <c r="A13264" s="5">
        <f>13256</f>
      </c>
      <c r="B13264" s="5" t="s">
        <v>13266</v>
      </c>
      <c r="C13264" s="5" t="s">
        <v>11</v>
      </c>
      <c r="D13264" s="5" t="s">
        <v>12</v>
      </c>
      <c r="E13264" s="5" t="s">
        <v>13</v>
      </c>
    </row>
    <row r="13265" spans="1:5" x14ac:dyDescent="0.25">
      <c r="A13265" s="5">
        <f>13257</f>
      </c>
      <c r="B13265" s="5" t="s">
        <v>13267</v>
      </c>
      <c r="C13265" s="5" t="s">
        <v>11</v>
      </c>
      <c r="D13265" s="5" t="s">
        <v>12</v>
      </c>
      <c r="E13265" s="5" t="s">
        <v>13</v>
      </c>
    </row>
    <row r="13266" spans="1:5" x14ac:dyDescent="0.25">
      <c r="A13266" s="5">
        <f>13258</f>
      </c>
      <c r="B13266" s="5" t="s">
        <v>13268</v>
      </c>
      <c r="C13266" s="5" t="s">
        <v>11</v>
      </c>
      <c r="D13266" s="5" t="s">
        <v>12</v>
      </c>
      <c r="E13266" s="5" t="s">
        <v>13</v>
      </c>
    </row>
    <row r="13267" spans="1:5" x14ac:dyDescent="0.25">
      <c r="A13267" s="5">
        <f>13259</f>
      </c>
      <c r="B13267" s="5" t="s">
        <v>13269</v>
      </c>
      <c r="C13267" s="5" t="s">
        <v>11</v>
      </c>
      <c r="D13267" s="5" t="s">
        <v>12</v>
      </c>
      <c r="E13267" s="5" t="s">
        <v>13</v>
      </c>
    </row>
    <row r="13268" spans="1:5" x14ac:dyDescent="0.25">
      <c r="A13268" s="5">
        <f>13260</f>
      </c>
      <c r="B13268" s="5" t="s">
        <v>13270</v>
      </c>
      <c r="C13268" s="5" t="s">
        <v>11</v>
      </c>
      <c r="D13268" s="5" t="s">
        <v>12</v>
      </c>
      <c r="E13268" s="5" t="s">
        <v>13</v>
      </c>
    </row>
    <row r="13269" spans="1:5" x14ac:dyDescent="0.25">
      <c r="A13269" s="5">
        <f>13261</f>
      </c>
      <c r="B13269" s="5" t="s">
        <v>13271</v>
      </c>
      <c r="C13269" s="5" t="s">
        <v>11</v>
      </c>
      <c r="D13269" s="5" t="s">
        <v>12</v>
      </c>
      <c r="E13269" s="5" t="s">
        <v>13</v>
      </c>
    </row>
    <row r="13270" spans="1:5" x14ac:dyDescent="0.25">
      <c r="A13270" s="5">
        <f>13262</f>
      </c>
      <c r="B13270" s="5" t="s">
        <v>13272</v>
      </c>
      <c r="C13270" s="5" t="s">
        <v>11</v>
      </c>
      <c r="D13270" s="5" t="s">
        <v>12</v>
      </c>
      <c r="E13270" s="5" t="s">
        <v>13</v>
      </c>
    </row>
    <row r="13271" spans="1:5" x14ac:dyDescent="0.25">
      <c r="A13271" s="5">
        <f>13263</f>
      </c>
      <c r="B13271" s="5" t="s">
        <v>13273</v>
      </c>
      <c r="C13271" s="5" t="s">
        <v>11</v>
      </c>
      <c r="D13271" s="5" t="s">
        <v>12</v>
      </c>
      <c r="E13271" s="5" t="s">
        <v>13</v>
      </c>
    </row>
    <row r="13272" spans="1:5" x14ac:dyDescent="0.25">
      <c r="A13272" s="5">
        <f>13264</f>
      </c>
      <c r="B13272" s="5" t="s">
        <v>13274</v>
      </c>
      <c r="C13272" s="5" t="s">
        <v>11</v>
      </c>
      <c r="D13272" s="5" t="s">
        <v>12</v>
      </c>
      <c r="E13272" s="5" t="s">
        <v>13</v>
      </c>
    </row>
    <row r="13273" spans="1:5" x14ac:dyDescent="0.25">
      <c r="A13273" s="5">
        <f>13265</f>
      </c>
      <c r="B13273" s="5" t="s">
        <v>13275</v>
      </c>
      <c r="C13273" s="5" t="s">
        <v>11</v>
      </c>
      <c r="D13273" s="5" t="s">
        <v>12</v>
      </c>
      <c r="E13273" s="5" t="s">
        <v>13</v>
      </c>
    </row>
    <row r="13274" spans="1:5" x14ac:dyDescent="0.25">
      <c r="A13274" s="5">
        <f>13266</f>
      </c>
      <c r="B13274" s="5" t="s">
        <v>13276</v>
      </c>
      <c r="C13274" s="5" t="s">
        <v>11</v>
      </c>
      <c r="D13274" s="5" t="s">
        <v>12</v>
      </c>
      <c r="E13274" s="5" t="s">
        <v>13</v>
      </c>
    </row>
    <row r="13275" spans="1:5" x14ac:dyDescent="0.25">
      <c r="A13275" s="5">
        <f>13267</f>
      </c>
      <c r="B13275" s="5" t="s">
        <v>13277</v>
      </c>
      <c r="C13275" s="5" t="s">
        <v>11</v>
      </c>
      <c r="D13275" s="5" t="s">
        <v>12</v>
      </c>
      <c r="E13275" s="5" t="s">
        <v>13</v>
      </c>
    </row>
    <row r="13276" spans="1:5" x14ac:dyDescent="0.25">
      <c r="A13276" s="5">
        <f>13268</f>
      </c>
      <c r="B13276" s="5" t="s">
        <v>13278</v>
      </c>
      <c r="C13276" s="5" t="s">
        <v>11</v>
      </c>
      <c r="D13276" s="5" t="s">
        <v>12</v>
      </c>
      <c r="E13276" s="5" t="s">
        <v>13</v>
      </c>
    </row>
    <row r="13277" spans="1:5" x14ac:dyDescent="0.25">
      <c r="A13277" s="5">
        <f>13269</f>
      </c>
      <c r="B13277" s="5" t="s">
        <v>13279</v>
      </c>
      <c r="C13277" s="5" t="s">
        <v>11</v>
      </c>
      <c r="D13277" s="5" t="s">
        <v>12</v>
      </c>
      <c r="E13277" s="5" t="s">
        <v>13</v>
      </c>
    </row>
    <row r="13278" spans="1:5" x14ac:dyDescent="0.25">
      <c r="A13278" s="5">
        <f>13270</f>
      </c>
      <c r="B13278" s="5" t="s">
        <v>13280</v>
      </c>
      <c r="C13278" s="5" t="s">
        <v>11</v>
      </c>
      <c r="D13278" s="5" t="s">
        <v>12</v>
      </c>
      <c r="E13278" s="5" t="s">
        <v>13</v>
      </c>
    </row>
    <row r="13279" spans="1:5" x14ac:dyDescent="0.25">
      <c r="A13279" s="5">
        <f>13271</f>
      </c>
      <c r="B13279" s="5" t="s">
        <v>13281</v>
      </c>
      <c r="C13279" s="5" t="s">
        <v>11</v>
      </c>
      <c r="D13279" s="5" t="s">
        <v>12</v>
      </c>
      <c r="E13279" s="5" t="s">
        <v>13</v>
      </c>
    </row>
    <row r="13280" spans="1:5" x14ac:dyDescent="0.25">
      <c r="A13280" s="5">
        <f>13272</f>
      </c>
      <c r="B13280" s="5" t="s">
        <v>13282</v>
      </c>
      <c r="C13280" s="5" t="s">
        <v>11</v>
      </c>
      <c r="D13280" s="5" t="s">
        <v>12</v>
      </c>
      <c r="E13280" s="5" t="s">
        <v>13</v>
      </c>
    </row>
    <row r="13281" spans="1:5" x14ac:dyDescent="0.25">
      <c r="A13281" s="5">
        <f>13273</f>
      </c>
      <c r="B13281" s="5" t="s">
        <v>13283</v>
      </c>
      <c r="C13281" s="5" t="s">
        <v>11</v>
      </c>
      <c r="D13281" s="5" t="s">
        <v>12</v>
      </c>
      <c r="E13281" s="5" t="s">
        <v>13</v>
      </c>
    </row>
    <row r="13282" spans="1:5" x14ac:dyDescent="0.25">
      <c r="A13282" s="5">
        <f>13274</f>
      </c>
      <c r="B13282" s="5" t="s">
        <v>13284</v>
      </c>
      <c r="C13282" s="5" t="s">
        <v>11</v>
      </c>
      <c r="D13282" s="5" t="s">
        <v>12</v>
      </c>
      <c r="E13282" s="5" t="s">
        <v>13</v>
      </c>
    </row>
    <row r="13283" spans="1:5" x14ac:dyDescent="0.25">
      <c r="A13283" s="5">
        <f>13275</f>
      </c>
      <c r="B13283" s="5" t="s">
        <v>13285</v>
      </c>
      <c r="C13283" s="5" t="s">
        <v>11</v>
      </c>
      <c r="D13283" s="5" t="s">
        <v>12</v>
      </c>
      <c r="E13283" s="5" t="s">
        <v>13</v>
      </c>
    </row>
    <row r="13284" spans="1:5" x14ac:dyDescent="0.25">
      <c r="A13284" s="5">
        <f>13276</f>
      </c>
      <c r="B13284" s="5" t="s">
        <v>13286</v>
      </c>
      <c r="C13284" s="5" t="s">
        <v>11</v>
      </c>
      <c r="D13284" s="5" t="s">
        <v>12</v>
      </c>
      <c r="E13284" s="5" t="s">
        <v>13</v>
      </c>
    </row>
    <row r="13285" spans="1:5" x14ac:dyDescent="0.25">
      <c r="A13285" s="5">
        <f>13277</f>
      </c>
      <c r="B13285" s="5" t="s">
        <v>13287</v>
      </c>
      <c r="C13285" s="5" t="s">
        <v>11</v>
      </c>
      <c r="D13285" s="5" t="s">
        <v>12</v>
      </c>
      <c r="E13285" s="5" t="s">
        <v>13</v>
      </c>
    </row>
    <row r="13286" spans="1:5" x14ac:dyDescent="0.25">
      <c r="A13286" s="5">
        <f>13278</f>
      </c>
      <c r="B13286" s="5" t="s">
        <v>13288</v>
      </c>
      <c r="C13286" s="5" t="s">
        <v>11</v>
      </c>
      <c r="D13286" s="5" t="s">
        <v>12</v>
      </c>
      <c r="E13286" s="5" t="s">
        <v>13</v>
      </c>
    </row>
    <row r="13287" spans="1:5" x14ac:dyDescent="0.25">
      <c r="A13287" s="5">
        <f>13279</f>
      </c>
      <c r="B13287" s="5" t="s">
        <v>13289</v>
      </c>
      <c r="C13287" s="5" t="s">
        <v>11</v>
      </c>
      <c r="D13287" s="5" t="s">
        <v>12</v>
      </c>
      <c r="E13287" s="5" t="s">
        <v>13</v>
      </c>
    </row>
    <row r="13288" spans="1:5" x14ac:dyDescent="0.25">
      <c r="A13288" s="5">
        <f>13280</f>
      </c>
      <c r="B13288" s="5" t="s">
        <v>13290</v>
      </c>
      <c r="C13288" s="5" t="s">
        <v>11</v>
      </c>
      <c r="D13288" s="5" t="s">
        <v>12</v>
      </c>
      <c r="E13288" s="5" t="s">
        <v>13</v>
      </c>
    </row>
    <row r="13289" spans="1:5" x14ac:dyDescent="0.25">
      <c r="A13289" s="5">
        <f>13281</f>
      </c>
      <c r="B13289" s="5" t="s">
        <v>13291</v>
      </c>
      <c r="C13289" s="5" t="s">
        <v>11</v>
      </c>
      <c r="D13289" s="5" t="s">
        <v>12</v>
      </c>
      <c r="E13289" s="5" t="s">
        <v>13</v>
      </c>
    </row>
    <row r="13290" spans="1:5" x14ac:dyDescent="0.25">
      <c r="A13290" s="5">
        <f>13282</f>
      </c>
      <c r="B13290" s="5" t="s">
        <v>13292</v>
      </c>
      <c r="C13290" s="5" t="s">
        <v>11</v>
      </c>
      <c r="D13290" s="5" t="s">
        <v>12</v>
      </c>
      <c r="E13290" s="5" t="s">
        <v>13</v>
      </c>
    </row>
    <row r="13291" spans="1:5" x14ac:dyDescent="0.25">
      <c r="A13291" s="5">
        <f>13283</f>
      </c>
      <c r="B13291" s="5" t="s">
        <v>13293</v>
      </c>
      <c r="C13291" s="5" t="s">
        <v>11</v>
      </c>
      <c r="D13291" s="5" t="s">
        <v>12</v>
      </c>
      <c r="E13291" s="5" t="s">
        <v>13</v>
      </c>
    </row>
    <row r="13292" spans="1:5" x14ac:dyDescent="0.25">
      <c r="A13292" s="5">
        <f>13284</f>
      </c>
      <c r="B13292" s="5" t="s">
        <v>13294</v>
      </c>
      <c r="C13292" s="5" t="s">
        <v>11</v>
      </c>
      <c r="D13292" s="5" t="s">
        <v>12</v>
      </c>
      <c r="E13292" s="5" t="s">
        <v>13</v>
      </c>
    </row>
    <row r="13293" spans="1:5" x14ac:dyDescent="0.25">
      <c r="A13293" s="5">
        <f>13285</f>
      </c>
      <c r="B13293" s="5" t="s">
        <v>13295</v>
      </c>
      <c r="C13293" s="5" t="s">
        <v>11</v>
      </c>
      <c r="D13293" s="5" t="s">
        <v>12</v>
      </c>
      <c r="E13293" s="5" t="s">
        <v>13</v>
      </c>
    </row>
    <row r="13294" spans="1:5" x14ac:dyDescent="0.25">
      <c r="A13294" s="5">
        <f>13286</f>
      </c>
      <c r="B13294" s="5" t="s">
        <v>13296</v>
      </c>
      <c r="C13294" s="5" t="s">
        <v>11</v>
      </c>
      <c r="D13294" s="5" t="s">
        <v>12</v>
      </c>
      <c r="E13294" s="5" t="s">
        <v>13</v>
      </c>
    </row>
    <row r="13295" spans="1:5" x14ac:dyDescent="0.25">
      <c r="A13295" s="5">
        <f>13287</f>
      </c>
      <c r="B13295" s="5" t="s">
        <v>13297</v>
      </c>
      <c r="C13295" s="5" t="s">
        <v>11</v>
      </c>
      <c r="D13295" s="5" t="s">
        <v>12</v>
      </c>
      <c r="E13295" s="5" t="s">
        <v>13</v>
      </c>
    </row>
    <row r="13296" spans="1:5" x14ac:dyDescent="0.25">
      <c r="A13296" s="5">
        <f>13288</f>
      </c>
      <c r="B13296" s="5" t="s">
        <v>13298</v>
      </c>
      <c r="C13296" s="5" t="s">
        <v>11</v>
      </c>
      <c r="D13296" s="5" t="s">
        <v>12</v>
      </c>
      <c r="E13296" s="5" t="s">
        <v>13</v>
      </c>
    </row>
    <row r="13297" spans="1:5" x14ac:dyDescent="0.25">
      <c r="A13297" s="5">
        <f>13289</f>
      </c>
      <c r="B13297" s="5" t="s">
        <v>13299</v>
      </c>
      <c r="C13297" s="5" t="s">
        <v>11</v>
      </c>
      <c r="D13297" s="5" t="s">
        <v>12</v>
      </c>
      <c r="E13297" s="5" t="s">
        <v>13</v>
      </c>
    </row>
    <row r="13298" spans="1:5" x14ac:dyDescent="0.25">
      <c r="A13298" s="5">
        <f>13290</f>
      </c>
      <c r="B13298" s="5" t="s">
        <v>13300</v>
      </c>
      <c r="C13298" s="5" t="s">
        <v>11</v>
      </c>
      <c r="D13298" s="5" t="s">
        <v>12</v>
      </c>
      <c r="E13298" s="5" t="s">
        <v>13</v>
      </c>
    </row>
    <row r="13299" spans="1:5" x14ac:dyDescent="0.25">
      <c r="A13299" s="5">
        <f>13291</f>
      </c>
      <c r="B13299" s="5" t="s">
        <v>13301</v>
      </c>
      <c r="C13299" s="5" t="s">
        <v>11</v>
      </c>
      <c r="D13299" s="5" t="s">
        <v>12</v>
      </c>
      <c r="E13299" s="5" t="s">
        <v>13</v>
      </c>
    </row>
    <row r="13300" spans="1:5" x14ac:dyDescent="0.25">
      <c r="A13300" s="5">
        <f>13292</f>
      </c>
      <c r="B13300" s="5" t="s">
        <v>13302</v>
      </c>
      <c r="C13300" s="5" t="s">
        <v>11</v>
      </c>
      <c r="D13300" s="5" t="s">
        <v>12</v>
      </c>
      <c r="E13300" s="5" t="s">
        <v>13</v>
      </c>
    </row>
    <row r="13301" spans="1:5" x14ac:dyDescent="0.25">
      <c r="A13301" s="5">
        <f>13293</f>
      </c>
      <c r="B13301" s="5" t="s">
        <v>13303</v>
      </c>
      <c r="C13301" s="5" t="s">
        <v>11</v>
      </c>
      <c r="D13301" s="5" t="s">
        <v>12</v>
      </c>
      <c r="E13301" s="5" t="s">
        <v>13</v>
      </c>
    </row>
    <row r="13302" spans="1:5" x14ac:dyDescent="0.25">
      <c r="A13302" s="5">
        <f>13294</f>
      </c>
      <c r="B13302" s="5" t="s">
        <v>13304</v>
      </c>
      <c r="C13302" s="5" t="s">
        <v>11</v>
      </c>
      <c r="D13302" s="5" t="s">
        <v>12</v>
      </c>
      <c r="E13302" s="5" t="s">
        <v>13</v>
      </c>
    </row>
    <row r="13303" spans="1:5" x14ac:dyDescent="0.25">
      <c r="A13303" s="5">
        <f>13295</f>
      </c>
      <c r="B13303" s="5" t="s">
        <v>13305</v>
      </c>
      <c r="C13303" s="5" t="s">
        <v>11</v>
      </c>
      <c r="D13303" s="5" t="s">
        <v>12</v>
      </c>
      <c r="E13303" s="5" t="s">
        <v>13</v>
      </c>
    </row>
    <row r="13304" spans="1:5" x14ac:dyDescent="0.25">
      <c r="A13304" s="5">
        <f>13296</f>
      </c>
      <c r="B13304" s="5" t="s">
        <v>13306</v>
      </c>
      <c r="C13304" s="5" t="s">
        <v>11</v>
      </c>
      <c r="D13304" s="5" t="s">
        <v>12</v>
      </c>
      <c r="E13304" s="5" t="s">
        <v>13</v>
      </c>
    </row>
    <row r="13305" spans="1:5" x14ac:dyDescent="0.25">
      <c r="A13305" s="5">
        <f>13297</f>
      </c>
      <c r="B13305" s="5" t="s">
        <v>13307</v>
      </c>
      <c r="C13305" s="5" t="s">
        <v>11</v>
      </c>
      <c r="D13305" s="5" t="s">
        <v>12</v>
      </c>
      <c r="E13305" s="5" t="s">
        <v>13</v>
      </c>
    </row>
    <row r="13306" spans="1:5" x14ac:dyDescent="0.25">
      <c r="A13306" s="5">
        <f>13298</f>
      </c>
      <c r="B13306" s="5" t="s">
        <v>13308</v>
      </c>
      <c r="C13306" s="5" t="s">
        <v>11</v>
      </c>
      <c r="D13306" s="5" t="s">
        <v>12</v>
      </c>
      <c r="E13306" s="5" t="s">
        <v>13</v>
      </c>
    </row>
    <row r="13307" spans="1:5" x14ac:dyDescent="0.25">
      <c r="A13307" s="5">
        <f>13299</f>
      </c>
      <c r="B13307" s="5" t="s">
        <v>13309</v>
      </c>
      <c r="C13307" s="5" t="s">
        <v>11</v>
      </c>
      <c r="D13307" s="5" t="s">
        <v>12</v>
      </c>
      <c r="E13307" s="5" t="s">
        <v>13</v>
      </c>
    </row>
    <row r="13308" spans="1:5" x14ac:dyDescent="0.25">
      <c r="A13308" s="5">
        <f>13300</f>
      </c>
      <c r="B13308" s="5" t="s">
        <v>13310</v>
      </c>
      <c r="C13308" s="5" t="s">
        <v>11</v>
      </c>
      <c r="D13308" s="5" t="s">
        <v>12</v>
      </c>
      <c r="E13308" s="5" t="s">
        <v>13</v>
      </c>
    </row>
    <row r="13309" spans="1:5" x14ac:dyDescent="0.25">
      <c r="A13309" s="5">
        <f>13301</f>
      </c>
      <c r="B13309" s="5" t="s">
        <v>13311</v>
      </c>
      <c r="C13309" s="5" t="s">
        <v>11</v>
      </c>
      <c r="D13309" s="5" t="s">
        <v>12</v>
      </c>
      <c r="E13309" s="5" t="s">
        <v>13</v>
      </c>
    </row>
    <row r="13310" spans="1:5" x14ac:dyDescent="0.25">
      <c r="A13310" s="5">
        <f>13302</f>
      </c>
      <c r="B13310" s="5" t="s">
        <v>13312</v>
      </c>
      <c r="C13310" s="5" t="s">
        <v>11</v>
      </c>
      <c r="D13310" s="5" t="s">
        <v>12</v>
      </c>
      <c r="E13310" s="5" t="s">
        <v>13</v>
      </c>
    </row>
    <row r="13311" spans="1:5" x14ac:dyDescent="0.25">
      <c r="A13311" s="5">
        <f>13303</f>
      </c>
      <c r="B13311" s="5" t="s">
        <v>13313</v>
      </c>
      <c r="C13311" s="5" t="s">
        <v>11</v>
      </c>
      <c r="D13311" s="5" t="s">
        <v>12</v>
      </c>
      <c r="E13311" s="5" t="s">
        <v>13</v>
      </c>
    </row>
    <row r="13312" spans="1:5" x14ac:dyDescent="0.25">
      <c r="A13312" s="5">
        <f>13304</f>
      </c>
      <c r="B13312" s="5" t="s">
        <v>13314</v>
      </c>
      <c r="C13312" s="5" t="s">
        <v>11</v>
      </c>
      <c r="D13312" s="5" t="s">
        <v>12</v>
      </c>
      <c r="E13312" s="5" t="s">
        <v>13</v>
      </c>
    </row>
    <row r="13313" spans="1:5" x14ac:dyDescent="0.25">
      <c r="A13313" s="5">
        <f>13305</f>
      </c>
      <c r="B13313" s="5" t="s">
        <v>13315</v>
      </c>
      <c r="C13313" s="5" t="s">
        <v>11</v>
      </c>
      <c r="D13313" s="5" t="s">
        <v>12</v>
      </c>
      <c r="E13313" s="5" t="s">
        <v>13</v>
      </c>
    </row>
    <row r="13314" spans="1:5" x14ac:dyDescent="0.25">
      <c r="A13314" s="5">
        <f>13306</f>
      </c>
      <c r="B13314" s="5" t="s">
        <v>13316</v>
      </c>
      <c r="C13314" s="5" t="s">
        <v>11</v>
      </c>
      <c r="D13314" s="5" t="s">
        <v>12</v>
      </c>
      <c r="E13314" s="5" t="s">
        <v>13</v>
      </c>
    </row>
    <row r="13315" spans="1:5" x14ac:dyDescent="0.25">
      <c r="A13315" s="5">
        <f>13307</f>
      </c>
      <c r="B13315" s="5" t="s">
        <v>13317</v>
      </c>
      <c r="C13315" s="5" t="s">
        <v>11</v>
      </c>
      <c r="D13315" s="5" t="s">
        <v>12</v>
      </c>
      <c r="E13315" s="5" t="s">
        <v>13</v>
      </c>
    </row>
    <row r="13316" spans="1:5" x14ac:dyDescent="0.25">
      <c r="A13316" s="5">
        <f>13308</f>
      </c>
      <c r="B13316" s="5" t="s">
        <v>13318</v>
      </c>
      <c r="C13316" s="5" t="s">
        <v>11</v>
      </c>
      <c r="D13316" s="5" t="s">
        <v>12</v>
      </c>
      <c r="E13316" s="5" t="s">
        <v>13</v>
      </c>
    </row>
    <row r="13317" spans="1:5" x14ac:dyDescent="0.25">
      <c r="A13317" s="5">
        <f>13309</f>
      </c>
      <c r="B13317" s="5" t="s">
        <v>13319</v>
      </c>
      <c r="C13317" s="5" t="s">
        <v>11</v>
      </c>
      <c r="D13317" s="5" t="s">
        <v>12</v>
      </c>
      <c r="E13317" s="5" t="s">
        <v>13</v>
      </c>
    </row>
    <row r="13318" spans="1:5" x14ac:dyDescent="0.25">
      <c r="A13318" s="5">
        <f>13310</f>
      </c>
      <c r="B13318" s="5" t="s">
        <v>13320</v>
      </c>
      <c r="C13318" s="5" t="s">
        <v>11</v>
      </c>
      <c r="D13318" s="5" t="s">
        <v>12</v>
      </c>
      <c r="E13318" s="5" t="s">
        <v>13</v>
      </c>
    </row>
    <row r="13319" spans="1:5" x14ac:dyDescent="0.25">
      <c r="A13319" s="5">
        <f>13311</f>
      </c>
      <c r="B13319" s="5" t="s">
        <v>13321</v>
      </c>
      <c r="C13319" s="5" t="s">
        <v>11</v>
      </c>
      <c r="D13319" s="5" t="s">
        <v>12</v>
      </c>
      <c r="E13319" s="5" t="s">
        <v>13</v>
      </c>
    </row>
    <row r="13320" spans="1:5" x14ac:dyDescent="0.25">
      <c r="A13320" s="5">
        <f>13312</f>
      </c>
      <c r="B13320" s="5" t="s">
        <v>13322</v>
      </c>
      <c r="C13320" s="5" t="s">
        <v>11</v>
      </c>
      <c r="D13320" s="5" t="s">
        <v>12</v>
      </c>
      <c r="E13320" s="5" t="s">
        <v>13</v>
      </c>
    </row>
    <row r="13321" spans="1:5" x14ac:dyDescent="0.25">
      <c r="A13321" s="5">
        <f>13313</f>
      </c>
      <c r="B13321" s="5" t="s">
        <v>13323</v>
      </c>
      <c r="C13321" s="5" t="s">
        <v>11</v>
      </c>
      <c r="D13321" s="5" t="s">
        <v>12</v>
      </c>
      <c r="E13321" s="5" t="s">
        <v>13</v>
      </c>
    </row>
    <row r="13322" spans="1:5" x14ac:dyDescent="0.25">
      <c r="A13322" s="5">
        <f>13314</f>
      </c>
      <c r="B13322" s="5" t="s">
        <v>13324</v>
      </c>
      <c r="C13322" s="5" t="s">
        <v>11</v>
      </c>
      <c r="D13322" s="5" t="s">
        <v>12</v>
      </c>
      <c r="E13322" s="5" t="s">
        <v>13</v>
      </c>
    </row>
    <row r="13323" spans="1:5" x14ac:dyDescent="0.25">
      <c r="A13323" s="5">
        <f>13315</f>
      </c>
      <c r="B13323" s="5" t="s">
        <v>13325</v>
      </c>
      <c r="C13323" s="5" t="s">
        <v>11</v>
      </c>
      <c r="D13323" s="5" t="s">
        <v>12</v>
      </c>
      <c r="E13323" s="5" t="s">
        <v>13</v>
      </c>
    </row>
    <row r="13324" spans="1:5" x14ac:dyDescent="0.25">
      <c r="A13324" s="5">
        <f>13316</f>
      </c>
      <c r="B13324" s="5" t="s">
        <v>13326</v>
      </c>
      <c r="C13324" s="5" t="s">
        <v>11</v>
      </c>
      <c r="D13324" s="5" t="s">
        <v>12</v>
      </c>
      <c r="E13324" s="5" t="s">
        <v>13</v>
      </c>
    </row>
    <row r="13325" spans="1:5" x14ac:dyDescent="0.25">
      <c r="A13325" s="5">
        <f>13317</f>
      </c>
      <c r="B13325" s="5" t="s">
        <v>13327</v>
      </c>
      <c r="C13325" s="5" t="s">
        <v>11</v>
      </c>
      <c r="D13325" s="5" t="s">
        <v>12</v>
      </c>
      <c r="E13325" s="5" t="s">
        <v>13</v>
      </c>
    </row>
    <row r="13326" spans="1:5" x14ac:dyDescent="0.25">
      <c r="A13326" s="5">
        <f>13318</f>
      </c>
      <c r="B13326" s="5" t="s">
        <v>13328</v>
      </c>
      <c r="C13326" s="5" t="s">
        <v>11</v>
      </c>
      <c r="D13326" s="5" t="s">
        <v>12</v>
      </c>
      <c r="E13326" s="5" t="s">
        <v>13</v>
      </c>
    </row>
    <row r="13327" spans="1:5" x14ac:dyDescent="0.25">
      <c r="A13327" s="5">
        <f>13319</f>
      </c>
      <c r="B13327" s="5" t="s">
        <v>13329</v>
      </c>
      <c r="C13327" s="5" t="s">
        <v>11</v>
      </c>
      <c r="D13327" s="5" t="s">
        <v>12</v>
      </c>
      <c r="E13327" s="5" t="s">
        <v>13</v>
      </c>
    </row>
    <row r="13328" spans="1:5" x14ac:dyDescent="0.25">
      <c r="A13328" s="5">
        <f>13320</f>
      </c>
      <c r="B13328" s="5" t="s">
        <v>13330</v>
      </c>
      <c r="C13328" s="5" t="s">
        <v>11</v>
      </c>
      <c r="D13328" s="5" t="s">
        <v>12</v>
      </c>
      <c r="E13328" s="5" t="s">
        <v>13</v>
      </c>
    </row>
    <row r="13329" spans="1:5" x14ac:dyDescent="0.25">
      <c r="A13329" s="5">
        <f>13321</f>
      </c>
      <c r="B13329" s="5" t="s">
        <v>13331</v>
      </c>
      <c r="C13329" s="5" t="s">
        <v>11</v>
      </c>
      <c r="D13329" s="5" t="s">
        <v>12</v>
      </c>
      <c r="E13329" s="5" t="s">
        <v>13</v>
      </c>
    </row>
    <row r="13330" spans="1:5" x14ac:dyDescent="0.25">
      <c r="A13330" s="5">
        <f>13322</f>
      </c>
      <c r="B13330" s="5" t="s">
        <v>13332</v>
      </c>
      <c r="C13330" s="5" t="s">
        <v>11</v>
      </c>
      <c r="D13330" s="5" t="s">
        <v>12</v>
      </c>
      <c r="E13330" s="5" t="s">
        <v>13</v>
      </c>
    </row>
    <row r="13331" spans="1:5" x14ac:dyDescent="0.25">
      <c r="A13331" s="5">
        <f>13323</f>
      </c>
      <c r="B13331" s="5" t="s">
        <v>13333</v>
      </c>
      <c r="C13331" s="5" t="s">
        <v>11</v>
      </c>
      <c r="D13331" s="5" t="s">
        <v>12</v>
      </c>
      <c r="E13331" s="5" t="s">
        <v>13</v>
      </c>
    </row>
    <row r="13332" spans="1:5" x14ac:dyDescent="0.25">
      <c r="A13332" s="5">
        <f>13324</f>
      </c>
      <c r="B13332" s="5" t="s">
        <v>13334</v>
      </c>
      <c r="C13332" s="5" t="s">
        <v>11</v>
      </c>
      <c r="D13332" s="5" t="s">
        <v>12</v>
      </c>
      <c r="E13332" s="5" t="s">
        <v>13</v>
      </c>
    </row>
    <row r="13333" spans="1:5" x14ac:dyDescent="0.25">
      <c r="A13333" s="5">
        <f>13325</f>
      </c>
      <c r="B13333" s="5" t="s">
        <v>13335</v>
      </c>
      <c r="C13333" s="5" t="s">
        <v>11</v>
      </c>
      <c r="D13333" s="5" t="s">
        <v>12</v>
      </c>
      <c r="E13333" s="5" t="s">
        <v>13</v>
      </c>
    </row>
    <row r="13334" spans="1:5" x14ac:dyDescent="0.25">
      <c r="A13334" s="5">
        <f>13326</f>
      </c>
      <c r="B13334" s="5" t="s">
        <v>13336</v>
      </c>
      <c r="C13334" s="5" t="s">
        <v>11</v>
      </c>
      <c r="D13334" s="5" t="s">
        <v>12</v>
      </c>
      <c r="E13334" s="5" t="s">
        <v>13</v>
      </c>
    </row>
    <row r="13335" spans="1:5" x14ac:dyDescent="0.25">
      <c r="A13335" s="5">
        <f>13327</f>
      </c>
      <c r="B13335" s="5" t="s">
        <v>13337</v>
      </c>
      <c r="C13335" s="5" t="s">
        <v>11</v>
      </c>
      <c r="D13335" s="5" t="s">
        <v>12</v>
      </c>
      <c r="E13335" s="5" t="s">
        <v>13</v>
      </c>
    </row>
    <row r="13336" spans="1:5" x14ac:dyDescent="0.25">
      <c r="A13336" s="5">
        <f>13328</f>
      </c>
      <c r="B13336" s="5" t="s">
        <v>13338</v>
      </c>
      <c r="C13336" s="5" t="s">
        <v>11</v>
      </c>
      <c r="D13336" s="5" t="s">
        <v>12</v>
      </c>
      <c r="E13336" s="5" t="s">
        <v>13</v>
      </c>
    </row>
    <row r="13337" spans="1:5" x14ac:dyDescent="0.25">
      <c r="A13337" s="5">
        <f>13329</f>
      </c>
      <c r="B13337" s="5" t="s">
        <v>13339</v>
      </c>
      <c r="C13337" s="5" t="s">
        <v>11</v>
      </c>
      <c r="D13337" s="5" t="s">
        <v>12</v>
      </c>
      <c r="E13337" s="5" t="s">
        <v>13</v>
      </c>
    </row>
    <row r="13338" spans="1:5" x14ac:dyDescent="0.25">
      <c r="A13338" s="5">
        <f>13330</f>
      </c>
      <c r="B13338" s="5" t="s">
        <v>13340</v>
      </c>
      <c r="C13338" s="5" t="s">
        <v>11</v>
      </c>
      <c r="D13338" s="5" t="s">
        <v>12</v>
      </c>
      <c r="E13338" s="5" t="s">
        <v>13</v>
      </c>
    </row>
    <row r="13339" spans="1:5" x14ac:dyDescent="0.25">
      <c r="A13339" s="5">
        <f>13331</f>
      </c>
      <c r="B13339" s="5" t="s">
        <v>13341</v>
      </c>
      <c r="C13339" s="5" t="s">
        <v>11</v>
      </c>
      <c r="D13339" s="5" t="s">
        <v>12</v>
      </c>
      <c r="E13339" s="5" t="s">
        <v>13</v>
      </c>
    </row>
    <row r="13340" spans="1:5" x14ac:dyDescent="0.25">
      <c r="A13340" s="5">
        <f>13332</f>
      </c>
      <c r="B13340" s="5" t="s">
        <v>13342</v>
      </c>
      <c r="C13340" s="5" t="s">
        <v>11</v>
      </c>
      <c r="D13340" s="5" t="s">
        <v>12</v>
      </c>
      <c r="E13340" s="5" t="s">
        <v>13</v>
      </c>
    </row>
    <row r="13341" spans="1:5" x14ac:dyDescent="0.25">
      <c r="A13341" s="5">
        <f>13333</f>
      </c>
      <c r="B13341" s="5" t="s">
        <v>13343</v>
      </c>
      <c r="C13341" s="5" t="s">
        <v>11</v>
      </c>
      <c r="D13341" s="5" t="s">
        <v>12</v>
      </c>
      <c r="E13341" s="5" t="s">
        <v>13</v>
      </c>
    </row>
    <row r="13342" spans="1:5" x14ac:dyDescent="0.25">
      <c r="A13342" s="5">
        <f>13334</f>
      </c>
      <c r="B13342" s="5" t="s">
        <v>13344</v>
      </c>
      <c r="C13342" s="5" t="s">
        <v>11</v>
      </c>
      <c r="D13342" s="5" t="s">
        <v>12</v>
      </c>
      <c r="E13342" s="5" t="s">
        <v>13</v>
      </c>
    </row>
    <row r="13343" spans="1:5" x14ac:dyDescent="0.25">
      <c r="A13343" s="5">
        <f>13335</f>
      </c>
      <c r="B13343" s="5" t="s">
        <v>13345</v>
      </c>
      <c r="C13343" s="5" t="s">
        <v>11</v>
      </c>
      <c r="D13343" s="5" t="s">
        <v>12</v>
      </c>
      <c r="E13343" s="5" t="s">
        <v>13</v>
      </c>
    </row>
    <row r="13344" spans="1:5" x14ac:dyDescent="0.25">
      <c r="A13344" s="5">
        <f>13336</f>
      </c>
      <c r="B13344" s="5" t="s">
        <v>13346</v>
      </c>
      <c r="C13344" s="5" t="s">
        <v>11</v>
      </c>
      <c r="D13344" s="5" t="s">
        <v>12</v>
      </c>
      <c r="E13344" s="5" t="s">
        <v>13</v>
      </c>
    </row>
    <row r="13345" spans="1:5" x14ac:dyDescent="0.25">
      <c r="A13345" s="5">
        <f>13337</f>
      </c>
      <c r="B13345" s="5" t="s">
        <v>13347</v>
      </c>
      <c r="C13345" s="5" t="s">
        <v>11</v>
      </c>
      <c r="D13345" s="5" t="s">
        <v>12</v>
      </c>
      <c r="E13345" s="5" t="s">
        <v>13</v>
      </c>
    </row>
    <row r="13346" spans="1:5" x14ac:dyDescent="0.25">
      <c r="A13346" s="5">
        <f>13338</f>
      </c>
      <c r="B13346" s="5" t="s">
        <v>13348</v>
      </c>
      <c r="C13346" s="5" t="s">
        <v>11</v>
      </c>
      <c r="D13346" s="5" t="s">
        <v>12</v>
      </c>
      <c r="E13346" s="5" t="s">
        <v>13</v>
      </c>
    </row>
    <row r="13347" spans="1:5" x14ac:dyDescent="0.25">
      <c r="A13347" s="5">
        <f>13339</f>
      </c>
      <c r="B13347" s="5" t="s">
        <v>13349</v>
      </c>
      <c r="C13347" s="5" t="s">
        <v>11</v>
      </c>
      <c r="D13347" s="5" t="s">
        <v>12</v>
      </c>
      <c r="E13347" s="5" t="s">
        <v>13</v>
      </c>
    </row>
    <row r="13348" spans="1:5" x14ac:dyDescent="0.25">
      <c r="A13348" s="5">
        <f>13340</f>
      </c>
      <c r="B13348" s="5" t="s">
        <v>13350</v>
      </c>
      <c r="C13348" s="5" t="s">
        <v>11</v>
      </c>
      <c r="D13348" s="5" t="s">
        <v>12</v>
      </c>
      <c r="E13348" s="5" t="s">
        <v>13</v>
      </c>
    </row>
    <row r="13349" spans="1:5" x14ac:dyDescent="0.25">
      <c r="A13349" s="5">
        <f>13341</f>
      </c>
      <c r="B13349" s="5" t="s">
        <v>13351</v>
      </c>
      <c r="C13349" s="5" t="s">
        <v>11</v>
      </c>
      <c r="D13349" s="5" t="s">
        <v>12</v>
      </c>
      <c r="E13349" s="5" t="s">
        <v>13</v>
      </c>
    </row>
    <row r="13350" spans="1:5" x14ac:dyDescent="0.25">
      <c r="A13350" s="5">
        <f>13342</f>
      </c>
      <c r="B13350" s="5" t="s">
        <v>13352</v>
      </c>
      <c r="C13350" s="5" t="s">
        <v>11</v>
      </c>
      <c r="D13350" s="5" t="s">
        <v>12</v>
      </c>
      <c r="E13350" s="5" t="s">
        <v>13</v>
      </c>
    </row>
    <row r="13351" spans="1:5" x14ac:dyDescent="0.25">
      <c r="A13351" s="5">
        <f>13343</f>
      </c>
      <c r="B13351" s="5" t="s">
        <v>13353</v>
      </c>
      <c r="C13351" s="5" t="s">
        <v>11</v>
      </c>
      <c r="D13351" s="5" t="s">
        <v>12</v>
      </c>
      <c r="E13351" s="5" t="s">
        <v>13</v>
      </c>
    </row>
    <row r="13352" spans="1:5" x14ac:dyDescent="0.25">
      <c r="A13352" s="5">
        <f>13344</f>
      </c>
      <c r="B13352" s="5" t="s">
        <v>13354</v>
      </c>
      <c r="C13352" s="5" t="s">
        <v>11</v>
      </c>
      <c r="D13352" s="5" t="s">
        <v>12</v>
      </c>
      <c r="E13352" s="5" t="s">
        <v>13</v>
      </c>
    </row>
    <row r="13353" spans="1:5" x14ac:dyDescent="0.25">
      <c r="A13353" s="5">
        <f>13345</f>
      </c>
      <c r="B13353" s="5" t="s">
        <v>13355</v>
      </c>
      <c r="C13353" s="5" t="s">
        <v>11</v>
      </c>
      <c r="D13353" s="5" t="s">
        <v>12</v>
      </c>
      <c r="E13353" s="5" t="s">
        <v>13</v>
      </c>
    </row>
    <row r="13354" spans="1:5" x14ac:dyDescent="0.25">
      <c r="A13354" s="5">
        <f>13346</f>
      </c>
      <c r="B13354" s="5" t="s">
        <v>13356</v>
      </c>
      <c r="C13354" s="5" t="s">
        <v>11</v>
      </c>
      <c r="D13354" s="5" t="s">
        <v>12</v>
      </c>
      <c r="E13354" s="5" t="s">
        <v>13</v>
      </c>
    </row>
    <row r="13355" spans="1:5" x14ac:dyDescent="0.25">
      <c r="A13355" s="5">
        <f>13347</f>
      </c>
      <c r="B13355" s="5" t="s">
        <v>13357</v>
      </c>
      <c r="C13355" s="5" t="s">
        <v>11</v>
      </c>
      <c r="D13355" s="5" t="s">
        <v>12</v>
      </c>
      <c r="E13355" s="5" t="s">
        <v>13</v>
      </c>
    </row>
    <row r="13356" spans="1:5" x14ac:dyDescent="0.25">
      <c r="A13356" s="5">
        <f>13348</f>
      </c>
      <c r="B13356" s="5" t="s">
        <v>13358</v>
      </c>
      <c r="C13356" s="5" t="s">
        <v>11</v>
      </c>
      <c r="D13356" s="5" t="s">
        <v>12</v>
      </c>
      <c r="E13356" s="5" t="s">
        <v>13</v>
      </c>
    </row>
    <row r="13357" spans="1:5" x14ac:dyDescent="0.25">
      <c r="A13357" s="5">
        <f>13349</f>
      </c>
      <c r="B13357" s="5" t="s">
        <v>13359</v>
      </c>
      <c r="C13357" s="5" t="s">
        <v>11</v>
      </c>
      <c r="D13357" s="5" t="s">
        <v>12</v>
      </c>
      <c r="E13357" s="5" t="s">
        <v>13</v>
      </c>
    </row>
    <row r="13358" spans="1:5" x14ac:dyDescent="0.25">
      <c r="A13358" s="5">
        <f>13350</f>
      </c>
      <c r="B13358" s="5" t="s">
        <v>13360</v>
      </c>
      <c r="C13358" s="5" t="s">
        <v>11</v>
      </c>
      <c r="D13358" s="5" t="s">
        <v>12</v>
      </c>
      <c r="E13358" s="5" t="s">
        <v>13</v>
      </c>
    </row>
    <row r="13359" spans="1:5" x14ac:dyDescent="0.25">
      <c r="A13359" s="5">
        <f>13351</f>
      </c>
      <c r="B13359" s="5" t="s">
        <v>13361</v>
      </c>
      <c r="C13359" s="5" t="s">
        <v>11</v>
      </c>
      <c r="D13359" s="5" t="s">
        <v>12</v>
      </c>
      <c r="E13359" s="5" t="s">
        <v>13</v>
      </c>
    </row>
    <row r="13360" spans="1:5" x14ac:dyDescent="0.25">
      <c r="A13360" s="5">
        <f>13352</f>
      </c>
      <c r="B13360" s="5" t="s">
        <v>13362</v>
      </c>
      <c r="C13360" s="5" t="s">
        <v>11</v>
      </c>
      <c r="D13360" s="5" t="s">
        <v>12</v>
      </c>
      <c r="E13360" s="5" t="s">
        <v>13</v>
      </c>
    </row>
    <row r="13361" spans="1:5" x14ac:dyDescent="0.25">
      <c r="A13361" s="5">
        <f>13353</f>
      </c>
      <c r="B13361" s="5" t="s">
        <v>13363</v>
      </c>
      <c r="C13361" s="5" t="s">
        <v>11</v>
      </c>
      <c r="D13361" s="5" t="s">
        <v>12</v>
      </c>
      <c r="E13361" s="5" t="s">
        <v>13</v>
      </c>
    </row>
    <row r="13362" spans="1:5" x14ac:dyDescent="0.25">
      <c r="A13362" s="5">
        <f>13354</f>
      </c>
      <c r="B13362" s="5" t="s">
        <v>13364</v>
      </c>
      <c r="C13362" s="5" t="s">
        <v>11</v>
      </c>
      <c r="D13362" s="5" t="s">
        <v>12</v>
      </c>
      <c r="E13362" s="5" t="s">
        <v>13</v>
      </c>
    </row>
    <row r="13363" spans="1:5" x14ac:dyDescent="0.25">
      <c r="A13363" s="5">
        <f>13355</f>
      </c>
      <c r="B13363" s="5" t="s">
        <v>13365</v>
      </c>
      <c r="C13363" s="5" t="s">
        <v>11</v>
      </c>
      <c r="D13363" s="5" t="s">
        <v>12</v>
      </c>
      <c r="E13363" s="5" t="s">
        <v>13</v>
      </c>
    </row>
    <row r="13364" spans="1:5" x14ac:dyDescent="0.25">
      <c r="A13364" s="5">
        <f>13356</f>
      </c>
      <c r="B13364" s="5" t="s">
        <v>13366</v>
      </c>
      <c r="C13364" s="5" t="s">
        <v>11</v>
      </c>
      <c r="D13364" s="5" t="s">
        <v>12</v>
      </c>
      <c r="E13364" s="5" t="s">
        <v>13</v>
      </c>
    </row>
    <row r="13365" spans="1:5" x14ac:dyDescent="0.25">
      <c r="A13365" s="5">
        <f>13357</f>
      </c>
      <c r="B13365" s="5" t="s">
        <v>13367</v>
      </c>
      <c r="C13365" s="5" t="s">
        <v>11</v>
      </c>
      <c r="D13365" s="5" t="s">
        <v>12</v>
      </c>
      <c r="E13365" s="5" t="s">
        <v>13</v>
      </c>
    </row>
    <row r="13366" spans="1:5" x14ac:dyDescent="0.25">
      <c r="A13366" s="5">
        <f>13358</f>
      </c>
      <c r="B13366" s="5" t="s">
        <v>13368</v>
      </c>
      <c r="C13366" s="5" t="s">
        <v>11</v>
      </c>
      <c r="D13366" s="5" t="s">
        <v>12</v>
      </c>
      <c r="E13366" s="5" t="s">
        <v>13</v>
      </c>
    </row>
    <row r="13367" spans="1:5" x14ac:dyDescent="0.25">
      <c r="A13367" s="5">
        <f>13359</f>
      </c>
      <c r="B13367" s="5" t="s">
        <v>13369</v>
      </c>
      <c r="C13367" s="5" t="s">
        <v>11</v>
      </c>
      <c r="D13367" s="5" t="s">
        <v>12</v>
      </c>
      <c r="E13367" s="5" t="s">
        <v>13</v>
      </c>
    </row>
    <row r="13368" spans="1:5" x14ac:dyDescent="0.25">
      <c r="A13368" s="5">
        <f>13360</f>
      </c>
      <c r="B13368" s="5" t="s">
        <v>13370</v>
      </c>
      <c r="C13368" s="5" t="s">
        <v>11</v>
      </c>
      <c r="D13368" s="5" t="s">
        <v>12</v>
      </c>
      <c r="E13368" s="5" t="s">
        <v>13</v>
      </c>
    </row>
    <row r="13369" spans="1:5" x14ac:dyDescent="0.25">
      <c r="A13369" s="5">
        <f>13361</f>
      </c>
      <c r="B13369" s="5" t="s">
        <v>13371</v>
      </c>
      <c r="C13369" s="5" t="s">
        <v>11</v>
      </c>
      <c r="D13369" s="5" t="s">
        <v>12</v>
      </c>
      <c r="E13369" s="5" t="s">
        <v>13</v>
      </c>
    </row>
    <row r="13370" spans="1:5" x14ac:dyDescent="0.25">
      <c r="A13370" s="5">
        <f>13362</f>
      </c>
      <c r="B13370" s="5" t="s">
        <v>13372</v>
      </c>
      <c r="C13370" s="5" t="s">
        <v>11</v>
      </c>
      <c r="D13370" s="5" t="s">
        <v>12</v>
      </c>
      <c r="E13370" s="5" t="s">
        <v>13</v>
      </c>
    </row>
    <row r="13371" spans="1:5" x14ac:dyDescent="0.25">
      <c r="A13371" s="5">
        <f>13363</f>
      </c>
      <c r="B13371" s="5" t="s">
        <v>13373</v>
      </c>
      <c r="C13371" s="5" t="s">
        <v>11</v>
      </c>
      <c r="D13371" s="5" t="s">
        <v>12</v>
      </c>
      <c r="E13371" s="5" t="s">
        <v>13</v>
      </c>
    </row>
    <row r="13372" spans="1:5" x14ac:dyDescent="0.25">
      <c r="A13372" s="5">
        <f>13364</f>
      </c>
      <c r="B13372" s="5" t="s">
        <v>13374</v>
      </c>
      <c r="C13372" s="5" t="s">
        <v>11</v>
      </c>
      <c r="D13372" s="5" t="s">
        <v>12</v>
      </c>
      <c r="E13372" s="5" t="s">
        <v>13</v>
      </c>
    </row>
    <row r="13373" spans="1:5" x14ac:dyDescent="0.25">
      <c r="A13373" s="5">
        <f>13365</f>
      </c>
      <c r="B13373" s="5" t="s">
        <v>13375</v>
      </c>
      <c r="C13373" s="5" t="s">
        <v>11</v>
      </c>
      <c r="D13373" s="5" t="s">
        <v>12</v>
      </c>
      <c r="E13373" s="5" t="s">
        <v>13</v>
      </c>
    </row>
    <row r="13374" spans="1:5" x14ac:dyDescent="0.25">
      <c r="A13374" s="5">
        <f>13366</f>
      </c>
      <c r="B13374" s="5" t="s">
        <v>13376</v>
      </c>
      <c r="C13374" s="5" t="s">
        <v>11</v>
      </c>
      <c r="D13374" s="5" t="s">
        <v>12</v>
      </c>
      <c r="E13374" s="5" t="s">
        <v>13</v>
      </c>
    </row>
    <row r="13375" spans="1:5" x14ac:dyDescent="0.25">
      <c r="A13375" s="5">
        <f>13367</f>
      </c>
      <c r="B13375" s="5" t="s">
        <v>13377</v>
      </c>
      <c r="C13375" s="5" t="s">
        <v>11</v>
      </c>
      <c r="D13375" s="5" t="s">
        <v>12</v>
      </c>
      <c r="E13375" s="5" t="s">
        <v>13</v>
      </c>
    </row>
    <row r="13376" spans="1:5" x14ac:dyDescent="0.25">
      <c r="A13376" s="5">
        <f>13368</f>
      </c>
      <c r="B13376" s="5" t="s">
        <v>13378</v>
      </c>
      <c r="C13376" s="5" t="s">
        <v>11</v>
      </c>
      <c r="D13376" s="5" t="s">
        <v>12</v>
      </c>
      <c r="E13376" s="5" t="s">
        <v>13</v>
      </c>
    </row>
    <row r="13377" spans="1:5" x14ac:dyDescent="0.25">
      <c r="A13377" s="5">
        <f>13369</f>
      </c>
      <c r="B13377" s="5" t="s">
        <v>13379</v>
      </c>
      <c r="C13377" s="5" t="s">
        <v>11</v>
      </c>
      <c r="D13377" s="5" t="s">
        <v>12</v>
      </c>
      <c r="E13377" s="5" t="s">
        <v>13</v>
      </c>
    </row>
    <row r="13378" spans="1:5" x14ac:dyDescent="0.25">
      <c r="A13378" s="5">
        <f>13370</f>
      </c>
      <c r="B13378" s="5" t="s">
        <v>13380</v>
      </c>
      <c r="C13378" s="5" t="s">
        <v>11</v>
      </c>
      <c r="D13378" s="5" t="s">
        <v>12</v>
      </c>
      <c r="E13378" s="5" t="s">
        <v>13</v>
      </c>
    </row>
    <row r="13379" spans="1:5" x14ac:dyDescent="0.25">
      <c r="A13379" s="5">
        <f>13371</f>
      </c>
      <c r="B13379" s="5" t="s">
        <v>13381</v>
      </c>
      <c r="C13379" s="5" t="s">
        <v>11</v>
      </c>
      <c r="D13379" s="5" t="s">
        <v>12</v>
      </c>
      <c r="E13379" s="5" t="s">
        <v>13</v>
      </c>
    </row>
    <row r="13380" spans="1:5" x14ac:dyDescent="0.25">
      <c r="A13380" s="5">
        <f>13372</f>
      </c>
      <c r="B13380" s="5" t="s">
        <v>13382</v>
      </c>
      <c r="C13380" s="5" t="s">
        <v>11</v>
      </c>
      <c r="D13380" s="5" t="s">
        <v>12</v>
      </c>
      <c r="E13380" s="5" t="s">
        <v>13</v>
      </c>
    </row>
    <row r="13381" spans="1:5" x14ac:dyDescent="0.25">
      <c r="A13381" s="5">
        <f>13373</f>
      </c>
      <c r="B13381" s="5" t="s">
        <v>13383</v>
      </c>
      <c r="C13381" s="5" t="s">
        <v>11</v>
      </c>
      <c r="D13381" s="5" t="s">
        <v>12</v>
      </c>
      <c r="E13381" s="5" t="s">
        <v>13</v>
      </c>
    </row>
    <row r="13382" spans="1:5" x14ac:dyDescent="0.25">
      <c r="A13382" s="5">
        <f>13374</f>
      </c>
      <c r="B13382" s="5" t="s">
        <v>13384</v>
      </c>
      <c r="C13382" s="5" t="s">
        <v>11</v>
      </c>
      <c r="D13382" s="5" t="s">
        <v>12</v>
      </c>
      <c r="E13382" s="5" t="s">
        <v>13</v>
      </c>
    </row>
    <row r="13383" spans="1:5" x14ac:dyDescent="0.25">
      <c r="A13383" s="5">
        <f>13375</f>
      </c>
      <c r="B13383" s="5" t="s">
        <v>13385</v>
      </c>
      <c r="C13383" s="5" t="s">
        <v>11</v>
      </c>
      <c r="D13383" s="5" t="s">
        <v>12</v>
      </c>
      <c r="E13383" s="5" t="s">
        <v>13</v>
      </c>
    </row>
    <row r="13384" spans="1:5" x14ac:dyDescent="0.25">
      <c r="A13384" s="5">
        <f>13376</f>
      </c>
      <c r="B13384" s="5" t="s">
        <v>13386</v>
      </c>
      <c r="C13384" s="5" t="s">
        <v>11</v>
      </c>
      <c r="D13384" s="5" t="s">
        <v>12</v>
      </c>
      <c r="E13384" s="5" t="s">
        <v>13</v>
      </c>
    </row>
    <row r="13385" spans="1:5" x14ac:dyDescent="0.25">
      <c r="A13385" s="5">
        <f>13377</f>
      </c>
      <c r="B13385" s="5" t="s">
        <v>13387</v>
      </c>
      <c r="C13385" s="5" t="s">
        <v>11</v>
      </c>
      <c r="D13385" s="5" t="s">
        <v>12</v>
      </c>
      <c r="E13385" s="5" t="s">
        <v>13</v>
      </c>
    </row>
    <row r="13386" spans="1:5" x14ac:dyDescent="0.25">
      <c r="A13386" s="5">
        <f>13378</f>
      </c>
      <c r="B13386" s="5" t="s">
        <v>13388</v>
      </c>
      <c r="C13386" s="5" t="s">
        <v>11</v>
      </c>
      <c r="D13386" s="5" t="s">
        <v>12</v>
      </c>
      <c r="E13386" s="5" t="s">
        <v>13</v>
      </c>
    </row>
    <row r="13387" spans="1:5" x14ac:dyDescent="0.25">
      <c r="A13387" s="5">
        <f>13379</f>
      </c>
      <c r="B13387" s="5" t="s">
        <v>13389</v>
      </c>
      <c r="C13387" s="5" t="s">
        <v>11</v>
      </c>
      <c r="D13387" s="5" t="s">
        <v>12</v>
      </c>
      <c r="E13387" s="5" t="s">
        <v>13</v>
      </c>
    </row>
    <row r="13388" spans="1:5" x14ac:dyDescent="0.25">
      <c r="A13388" s="5">
        <f>13380</f>
      </c>
      <c r="B13388" s="5" t="s">
        <v>13390</v>
      </c>
      <c r="C13388" s="5" t="s">
        <v>11</v>
      </c>
      <c r="D13388" s="5" t="s">
        <v>12</v>
      </c>
      <c r="E13388" s="5" t="s">
        <v>13</v>
      </c>
    </row>
    <row r="13389" spans="1:5" x14ac:dyDescent="0.25">
      <c r="A13389" s="5">
        <f>13381</f>
      </c>
      <c r="B13389" s="5" t="s">
        <v>13391</v>
      </c>
      <c r="C13389" s="5" t="s">
        <v>11</v>
      </c>
      <c r="D13389" s="5" t="s">
        <v>12</v>
      </c>
      <c r="E13389" s="5" t="s">
        <v>13</v>
      </c>
    </row>
    <row r="13390" spans="1:5" x14ac:dyDescent="0.25">
      <c r="A13390" s="5">
        <f>13382</f>
      </c>
      <c r="B13390" s="5" t="s">
        <v>13392</v>
      </c>
      <c r="C13390" s="5" t="s">
        <v>11</v>
      </c>
      <c r="D13390" s="5" t="s">
        <v>12</v>
      </c>
      <c r="E13390" s="5" t="s">
        <v>13</v>
      </c>
    </row>
    <row r="13391" spans="1:5" x14ac:dyDescent="0.25">
      <c r="A13391" s="5">
        <f>13383</f>
      </c>
      <c r="B13391" s="5" t="s">
        <v>13393</v>
      </c>
      <c r="C13391" s="5" t="s">
        <v>11</v>
      </c>
      <c r="D13391" s="5" t="s">
        <v>12</v>
      </c>
      <c r="E13391" s="5" t="s">
        <v>13</v>
      </c>
    </row>
    <row r="13392" spans="1:5" x14ac:dyDescent="0.25">
      <c r="A13392" s="5">
        <f>13384</f>
      </c>
      <c r="B13392" s="5" t="s">
        <v>13394</v>
      </c>
      <c r="C13392" s="5" t="s">
        <v>11</v>
      </c>
      <c r="D13392" s="5" t="s">
        <v>12</v>
      </c>
      <c r="E13392" s="5" t="s">
        <v>13</v>
      </c>
    </row>
    <row r="13393" spans="1:5" x14ac:dyDescent="0.25">
      <c r="A13393" s="5">
        <f>13385</f>
      </c>
      <c r="B13393" s="5" t="s">
        <v>13395</v>
      </c>
      <c r="C13393" s="5" t="s">
        <v>11</v>
      </c>
      <c r="D13393" s="5" t="s">
        <v>12</v>
      </c>
      <c r="E13393" s="5" t="s">
        <v>13</v>
      </c>
    </row>
    <row r="13394" spans="1:5" x14ac:dyDescent="0.25">
      <c r="A13394" s="5">
        <f>13386</f>
      </c>
      <c r="B13394" s="5" t="s">
        <v>13396</v>
      </c>
      <c r="C13394" s="5" t="s">
        <v>11</v>
      </c>
      <c r="D13394" s="5" t="s">
        <v>12</v>
      </c>
      <c r="E13394" s="5" t="s">
        <v>13</v>
      </c>
    </row>
    <row r="13395" spans="1:5" x14ac:dyDescent="0.25">
      <c r="A13395" s="5">
        <f>13387</f>
      </c>
      <c r="B13395" s="5" t="s">
        <v>13397</v>
      </c>
      <c r="C13395" s="5" t="s">
        <v>11</v>
      </c>
      <c r="D13395" s="5" t="s">
        <v>12</v>
      </c>
      <c r="E13395" s="5" t="s">
        <v>13</v>
      </c>
    </row>
    <row r="13396" spans="1:5" x14ac:dyDescent="0.25">
      <c r="A13396" s="5">
        <f>13388</f>
      </c>
      <c r="B13396" s="5" t="s">
        <v>13398</v>
      </c>
      <c r="C13396" s="5" t="s">
        <v>11</v>
      </c>
      <c r="D13396" s="5" t="s">
        <v>12</v>
      </c>
      <c r="E13396" s="5" t="s">
        <v>13</v>
      </c>
    </row>
    <row r="13397" spans="1:5" x14ac:dyDescent="0.25">
      <c r="A13397" s="5">
        <f>13389</f>
      </c>
      <c r="B13397" s="5" t="s">
        <v>13399</v>
      </c>
      <c r="C13397" s="5" t="s">
        <v>11</v>
      </c>
      <c r="D13397" s="5" t="s">
        <v>12</v>
      </c>
      <c r="E13397" s="5" t="s">
        <v>13</v>
      </c>
    </row>
    <row r="13398" spans="1:5" x14ac:dyDescent="0.25">
      <c r="A13398" s="5">
        <f>13390</f>
      </c>
      <c r="B13398" s="5" t="s">
        <v>13400</v>
      </c>
      <c r="C13398" s="5" t="s">
        <v>11</v>
      </c>
      <c r="D13398" s="5" t="s">
        <v>12</v>
      </c>
      <c r="E13398" s="5" t="s">
        <v>13</v>
      </c>
    </row>
    <row r="13399" spans="1:5" x14ac:dyDescent="0.25">
      <c r="A13399" s="5">
        <f>13391</f>
      </c>
      <c r="B13399" s="5" t="s">
        <v>13401</v>
      </c>
      <c r="C13399" s="5" t="s">
        <v>11</v>
      </c>
      <c r="D13399" s="5" t="s">
        <v>12</v>
      </c>
      <c r="E13399" s="5" t="s">
        <v>13</v>
      </c>
    </row>
    <row r="13400" spans="1:5" x14ac:dyDescent="0.25">
      <c r="A13400" s="5">
        <f>13392</f>
      </c>
      <c r="B13400" s="5" t="s">
        <v>13402</v>
      </c>
      <c r="C13400" s="5" t="s">
        <v>11</v>
      </c>
      <c r="D13400" s="5" t="s">
        <v>12</v>
      </c>
      <c r="E13400" s="5" t="s">
        <v>13</v>
      </c>
    </row>
    <row r="13401" spans="1:5" x14ac:dyDescent="0.25">
      <c r="A13401" s="5">
        <f>13393</f>
      </c>
      <c r="B13401" s="5" t="s">
        <v>13403</v>
      </c>
      <c r="C13401" s="5" t="s">
        <v>11</v>
      </c>
      <c r="D13401" s="5" t="s">
        <v>12</v>
      </c>
      <c r="E13401" s="5" t="s">
        <v>13</v>
      </c>
    </row>
    <row r="13402" spans="1:5" x14ac:dyDescent="0.25">
      <c r="A13402" s="5">
        <f>13394</f>
      </c>
      <c r="B13402" s="5" t="s">
        <v>13404</v>
      </c>
      <c r="C13402" s="5" t="s">
        <v>11</v>
      </c>
      <c r="D13402" s="5" t="s">
        <v>12</v>
      </c>
      <c r="E13402" s="5" t="s">
        <v>13</v>
      </c>
    </row>
    <row r="13403" spans="1:5" x14ac:dyDescent="0.25">
      <c r="A13403" s="5">
        <f>13395</f>
      </c>
      <c r="B13403" s="5" t="s">
        <v>13405</v>
      </c>
      <c r="C13403" s="5" t="s">
        <v>11</v>
      </c>
      <c r="D13403" s="5" t="s">
        <v>12</v>
      </c>
      <c r="E13403" s="5" t="s">
        <v>13</v>
      </c>
    </row>
    <row r="13404" spans="1:5" x14ac:dyDescent="0.25">
      <c r="A13404" s="5">
        <f>13396</f>
      </c>
      <c r="B13404" s="5" t="s">
        <v>13406</v>
      </c>
      <c r="C13404" s="5" t="s">
        <v>11</v>
      </c>
      <c r="D13404" s="5" t="s">
        <v>12</v>
      </c>
      <c r="E13404" s="5" t="s">
        <v>13</v>
      </c>
    </row>
    <row r="13405" spans="1:5" x14ac:dyDescent="0.25">
      <c r="A13405" s="5">
        <f>13397</f>
      </c>
      <c r="B13405" s="5" t="s">
        <v>13407</v>
      </c>
      <c r="C13405" s="5" t="s">
        <v>11</v>
      </c>
      <c r="D13405" s="5" t="s">
        <v>12</v>
      </c>
      <c r="E13405" s="5" t="s">
        <v>13</v>
      </c>
    </row>
    <row r="13406" spans="1:5" x14ac:dyDescent="0.25">
      <c r="A13406" s="5">
        <f>13398</f>
      </c>
      <c r="B13406" s="5" t="s">
        <v>13408</v>
      </c>
      <c r="C13406" s="5" t="s">
        <v>11</v>
      </c>
      <c r="D13406" s="5" t="s">
        <v>12</v>
      </c>
      <c r="E13406" s="5" t="s">
        <v>13</v>
      </c>
    </row>
    <row r="13407" spans="1:5" x14ac:dyDescent="0.25">
      <c r="A13407" s="5">
        <f>13399</f>
      </c>
      <c r="B13407" s="5" t="s">
        <v>13409</v>
      </c>
      <c r="C13407" s="5" t="s">
        <v>11</v>
      </c>
      <c r="D13407" s="5" t="s">
        <v>12</v>
      </c>
      <c r="E13407" s="5" t="s">
        <v>13</v>
      </c>
    </row>
    <row r="13408" spans="1:5" x14ac:dyDescent="0.25">
      <c r="A13408" s="5">
        <f>13400</f>
      </c>
      <c r="B13408" s="5" t="s">
        <v>13410</v>
      </c>
      <c r="C13408" s="5" t="s">
        <v>11</v>
      </c>
      <c r="D13408" s="5" t="s">
        <v>12</v>
      </c>
      <c r="E13408" s="5" t="s">
        <v>13</v>
      </c>
    </row>
    <row r="13409" spans="1:5" x14ac:dyDescent="0.25">
      <c r="A13409" s="5">
        <f>13401</f>
      </c>
      <c r="B13409" s="5" t="s">
        <v>13411</v>
      </c>
      <c r="C13409" s="5" t="s">
        <v>11</v>
      </c>
      <c r="D13409" s="5" t="s">
        <v>12</v>
      </c>
      <c r="E13409" s="5" t="s">
        <v>13</v>
      </c>
    </row>
    <row r="13410" spans="1:5" x14ac:dyDescent="0.25">
      <c r="A13410" s="5">
        <f>13402</f>
      </c>
      <c r="B13410" s="5" t="s">
        <v>13412</v>
      </c>
      <c r="C13410" s="5" t="s">
        <v>11</v>
      </c>
      <c r="D13410" s="5" t="s">
        <v>12</v>
      </c>
      <c r="E13410" s="5" t="s">
        <v>13</v>
      </c>
    </row>
    <row r="13411" spans="1:5" x14ac:dyDescent="0.25">
      <c r="A13411" s="5">
        <f>13403</f>
      </c>
      <c r="B13411" s="5" t="s">
        <v>13413</v>
      </c>
      <c r="C13411" s="5" t="s">
        <v>11</v>
      </c>
      <c r="D13411" s="5" t="s">
        <v>12</v>
      </c>
      <c r="E13411" s="5" t="s">
        <v>13</v>
      </c>
    </row>
    <row r="13412" spans="1:5" x14ac:dyDescent="0.25">
      <c r="A13412" s="5">
        <f>13404</f>
      </c>
      <c r="B13412" s="5" t="s">
        <v>13414</v>
      </c>
      <c r="C13412" s="5" t="s">
        <v>11</v>
      </c>
      <c r="D13412" s="5" t="s">
        <v>12</v>
      </c>
      <c r="E13412" s="5" t="s">
        <v>13</v>
      </c>
    </row>
    <row r="13413" spans="1:5" x14ac:dyDescent="0.25">
      <c r="A13413" s="5">
        <f>13405</f>
      </c>
      <c r="B13413" s="5" t="s">
        <v>13415</v>
      </c>
      <c r="C13413" s="5" t="s">
        <v>11</v>
      </c>
      <c r="D13413" s="5" t="s">
        <v>12</v>
      </c>
      <c r="E13413" s="5" t="s">
        <v>13</v>
      </c>
    </row>
    <row r="13414" spans="1:5" x14ac:dyDescent="0.25">
      <c r="A13414" s="5">
        <f>13406</f>
      </c>
      <c r="B13414" s="5" t="s">
        <v>13416</v>
      </c>
      <c r="C13414" s="5" t="s">
        <v>11</v>
      </c>
      <c r="D13414" s="5" t="s">
        <v>12</v>
      </c>
      <c r="E13414" s="5" t="s">
        <v>13</v>
      </c>
    </row>
    <row r="13415" spans="1:5" x14ac:dyDescent="0.25">
      <c r="A13415" s="5">
        <f>13407</f>
      </c>
      <c r="B13415" s="5" t="s">
        <v>13417</v>
      </c>
      <c r="C13415" s="5" t="s">
        <v>11</v>
      </c>
      <c r="D13415" s="5" t="s">
        <v>12</v>
      </c>
      <c r="E13415" s="5" t="s">
        <v>13</v>
      </c>
    </row>
    <row r="13416" spans="1:5" x14ac:dyDescent="0.25">
      <c r="A13416" s="5">
        <f>13408</f>
      </c>
      <c r="B13416" s="5" t="s">
        <v>13418</v>
      </c>
      <c r="C13416" s="5" t="s">
        <v>11</v>
      </c>
      <c r="D13416" s="5" t="s">
        <v>12</v>
      </c>
      <c r="E13416" s="5" t="s">
        <v>13</v>
      </c>
    </row>
    <row r="13417" spans="1:5" x14ac:dyDescent="0.25">
      <c r="A13417" s="5">
        <f>13409</f>
      </c>
      <c r="B13417" s="5" t="s">
        <v>13419</v>
      </c>
      <c r="C13417" s="5" t="s">
        <v>11</v>
      </c>
      <c r="D13417" s="5" t="s">
        <v>12</v>
      </c>
      <c r="E13417" s="5" t="s">
        <v>13</v>
      </c>
    </row>
    <row r="13418" spans="1:5" x14ac:dyDescent="0.25">
      <c r="A13418" s="5">
        <f>13410</f>
      </c>
      <c r="B13418" s="5" t="s">
        <v>13420</v>
      </c>
      <c r="C13418" s="5" t="s">
        <v>11</v>
      </c>
      <c r="D13418" s="5" t="s">
        <v>12</v>
      </c>
      <c r="E13418" s="5" t="s">
        <v>13</v>
      </c>
    </row>
    <row r="13419" spans="1:5" x14ac:dyDescent="0.25">
      <c r="A13419" s="5">
        <f>13411</f>
      </c>
      <c r="B13419" s="5" t="s">
        <v>13421</v>
      </c>
      <c r="C13419" s="5" t="s">
        <v>11</v>
      </c>
      <c r="D13419" s="5" t="s">
        <v>12</v>
      </c>
      <c r="E13419" s="5" t="s">
        <v>13</v>
      </c>
    </row>
    <row r="13420" spans="1:5" x14ac:dyDescent="0.25">
      <c r="A13420" s="5">
        <f>13412</f>
      </c>
      <c r="B13420" s="5" t="s">
        <v>13422</v>
      </c>
      <c r="C13420" s="5" t="s">
        <v>11</v>
      </c>
      <c r="D13420" s="5" t="s">
        <v>12</v>
      </c>
      <c r="E13420" s="5" t="s">
        <v>13</v>
      </c>
    </row>
    <row r="13421" spans="1:5" x14ac:dyDescent="0.25">
      <c r="A13421" s="5">
        <f>13413</f>
      </c>
      <c r="B13421" s="5" t="s">
        <v>13423</v>
      </c>
      <c r="C13421" s="5" t="s">
        <v>11</v>
      </c>
      <c r="D13421" s="5" t="s">
        <v>12</v>
      </c>
      <c r="E13421" s="5" t="s">
        <v>13</v>
      </c>
    </row>
    <row r="13422" spans="1:5" x14ac:dyDescent="0.25">
      <c r="A13422" s="5">
        <f>13414</f>
      </c>
      <c r="B13422" s="5" t="s">
        <v>13424</v>
      </c>
      <c r="C13422" s="5" t="s">
        <v>11</v>
      </c>
      <c r="D13422" s="5" t="s">
        <v>12</v>
      </c>
      <c r="E13422" s="5" t="s">
        <v>13</v>
      </c>
    </row>
    <row r="13423" spans="1:5" x14ac:dyDescent="0.25">
      <c r="A13423" s="5">
        <f>13415</f>
      </c>
      <c r="B13423" s="5" t="s">
        <v>13425</v>
      </c>
      <c r="C13423" s="5" t="s">
        <v>11</v>
      </c>
      <c r="D13423" s="5" t="s">
        <v>12</v>
      </c>
      <c r="E13423" s="5" t="s">
        <v>13</v>
      </c>
    </row>
    <row r="13424" spans="1:5" x14ac:dyDescent="0.25">
      <c r="A13424" s="5">
        <f>13416</f>
      </c>
      <c r="B13424" s="5" t="s">
        <v>13426</v>
      </c>
      <c r="C13424" s="5" t="s">
        <v>11</v>
      </c>
      <c r="D13424" s="5" t="s">
        <v>12</v>
      </c>
      <c r="E13424" s="5" t="s">
        <v>13</v>
      </c>
    </row>
    <row r="13425" spans="1:5" x14ac:dyDescent="0.25">
      <c r="A13425" s="5">
        <f>13417</f>
      </c>
      <c r="B13425" s="5" t="s">
        <v>13427</v>
      </c>
      <c r="C13425" s="5" t="s">
        <v>11</v>
      </c>
      <c r="D13425" s="5" t="s">
        <v>12</v>
      </c>
      <c r="E13425" s="5" t="s">
        <v>13</v>
      </c>
    </row>
    <row r="13426" spans="1:5" x14ac:dyDescent="0.25">
      <c r="A13426" s="5">
        <f>13418</f>
      </c>
      <c r="B13426" s="5" t="s">
        <v>13428</v>
      </c>
      <c r="C13426" s="5" t="s">
        <v>11</v>
      </c>
      <c r="D13426" s="5" t="s">
        <v>12</v>
      </c>
      <c r="E13426" s="5" t="s">
        <v>13</v>
      </c>
    </row>
    <row r="13427" spans="1:5" x14ac:dyDescent="0.25">
      <c r="A13427" s="5">
        <f>13419</f>
      </c>
      <c r="B13427" s="5" t="s">
        <v>13429</v>
      </c>
      <c r="C13427" s="5" t="s">
        <v>11</v>
      </c>
      <c r="D13427" s="5" t="s">
        <v>12</v>
      </c>
      <c r="E13427" s="5" t="s">
        <v>13</v>
      </c>
    </row>
    <row r="13428" spans="1:5" x14ac:dyDescent="0.25">
      <c r="A13428" s="5">
        <f>13420</f>
      </c>
      <c r="B13428" s="5" t="s">
        <v>13430</v>
      </c>
      <c r="C13428" s="5" t="s">
        <v>11</v>
      </c>
      <c r="D13428" s="5" t="s">
        <v>12</v>
      </c>
      <c r="E13428" s="5" t="s">
        <v>13</v>
      </c>
    </row>
    <row r="13429" spans="1:5" x14ac:dyDescent="0.25">
      <c r="A13429" s="5">
        <f>13421</f>
      </c>
      <c r="B13429" s="5" t="s">
        <v>13431</v>
      </c>
      <c r="C13429" s="5" t="s">
        <v>11</v>
      </c>
      <c r="D13429" s="5" t="s">
        <v>12</v>
      </c>
      <c r="E13429" s="5" t="s">
        <v>13</v>
      </c>
    </row>
    <row r="13430" spans="1:5" x14ac:dyDescent="0.25">
      <c r="A13430" s="5">
        <f>13422</f>
      </c>
      <c r="B13430" s="5" t="s">
        <v>13432</v>
      </c>
      <c r="C13430" s="5" t="s">
        <v>11</v>
      </c>
      <c r="D13430" s="5" t="s">
        <v>12</v>
      </c>
      <c r="E13430" s="5" t="s">
        <v>13</v>
      </c>
    </row>
    <row r="13431" spans="1:5" x14ac:dyDescent="0.25">
      <c r="A13431" s="5">
        <f>13423</f>
      </c>
      <c r="B13431" s="5" t="s">
        <v>13433</v>
      </c>
      <c r="C13431" s="5" t="s">
        <v>11</v>
      </c>
      <c r="D13431" s="5" t="s">
        <v>12</v>
      </c>
      <c r="E13431" s="5" t="s">
        <v>13</v>
      </c>
    </row>
    <row r="13432" spans="1:5" x14ac:dyDescent="0.25">
      <c r="A13432" s="5">
        <f>13424</f>
      </c>
      <c r="B13432" s="5" t="s">
        <v>13434</v>
      </c>
      <c r="C13432" s="5" t="s">
        <v>11</v>
      </c>
      <c r="D13432" s="5" t="s">
        <v>12</v>
      </c>
      <c r="E13432" s="5" t="s">
        <v>13</v>
      </c>
    </row>
    <row r="13433" spans="1:5" x14ac:dyDescent="0.25">
      <c r="A13433" s="5">
        <f>13425</f>
      </c>
      <c r="B13433" s="5" t="s">
        <v>13435</v>
      </c>
      <c r="C13433" s="5" t="s">
        <v>11</v>
      </c>
      <c r="D13433" s="5" t="s">
        <v>12</v>
      </c>
      <c r="E13433" s="5" t="s">
        <v>13</v>
      </c>
    </row>
    <row r="13434" spans="1:5" x14ac:dyDescent="0.25">
      <c r="A13434" s="5">
        <f>13426</f>
      </c>
      <c r="B13434" s="5" t="s">
        <v>13436</v>
      </c>
      <c r="C13434" s="5" t="s">
        <v>11</v>
      </c>
      <c r="D13434" s="5" t="s">
        <v>12</v>
      </c>
      <c r="E13434" s="5" t="s">
        <v>13</v>
      </c>
    </row>
    <row r="13435" spans="1:5" x14ac:dyDescent="0.25">
      <c r="A13435" s="5">
        <f>13427</f>
      </c>
      <c r="B13435" s="5" t="s">
        <v>13437</v>
      </c>
      <c r="C13435" s="5" t="s">
        <v>11</v>
      </c>
      <c r="D13435" s="5" t="s">
        <v>12</v>
      </c>
      <c r="E13435" s="5" t="s">
        <v>13</v>
      </c>
    </row>
    <row r="13436" spans="1:5" x14ac:dyDescent="0.25">
      <c r="A13436" s="5">
        <f>13428</f>
      </c>
      <c r="B13436" s="5" t="s">
        <v>13438</v>
      </c>
      <c r="C13436" s="5" t="s">
        <v>11</v>
      </c>
      <c r="D13436" s="5" t="s">
        <v>12</v>
      </c>
      <c r="E13436" s="5" t="s">
        <v>13</v>
      </c>
    </row>
    <row r="13437" spans="1:5" x14ac:dyDescent="0.25">
      <c r="A13437" s="5">
        <f>13429</f>
      </c>
      <c r="B13437" s="5" t="s">
        <v>13439</v>
      </c>
      <c r="C13437" s="5" t="s">
        <v>11</v>
      </c>
      <c r="D13437" s="5" t="s">
        <v>12</v>
      </c>
      <c r="E13437" s="5" t="s">
        <v>13</v>
      </c>
    </row>
    <row r="13438" spans="1:5" x14ac:dyDescent="0.25">
      <c r="A13438" s="5">
        <f>13430</f>
      </c>
      <c r="B13438" s="5" t="s">
        <v>13440</v>
      </c>
      <c r="C13438" s="5" t="s">
        <v>11</v>
      </c>
      <c r="D13438" s="5" t="s">
        <v>12</v>
      </c>
      <c r="E13438" s="5" t="s">
        <v>13</v>
      </c>
    </row>
    <row r="13439" spans="1:5" x14ac:dyDescent="0.25">
      <c r="A13439" s="5">
        <f>13431</f>
      </c>
      <c r="B13439" s="5" t="s">
        <v>13441</v>
      </c>
      <c r="C13439" s="5" t="s">
        <v>11</v>
      </c>
      <c r="D13439" s="5" t="s">
        <v>12</v>
      </c>
      <c r="E13439" s="5" t="s">
        <v>13</v>
      </c>
    </row>
    <row r="13440" spans="1:5" x14ac:dyDescent="0.25">
      <c r="A13440" s="5">
        <f>13432</f>
      </c>
      <c r="B13440" s="5" t="s">
        <v>13442</v>
      </c>
      <c r="C13440" s="5" t="s">
        <v>11</v>
      </c>
      <c r="D13440" s="5" t="s">
        <v>12</v>
      </c>
      <c r="E13440" s="5" t="s">
        <v>13</v>
      </c>
    </row>
    <row r="13441" spans="1:5" x14ac:dyDescent="0.25">
      <c r="A13441" s="5">
        <f>13433</f>
      </c>
      <c r="B13441" s="5" t="s">
        <v>13443</v>
      </c>
      <c r="C13441" s="5" t="s">
        <v>11</v>
      </c>
      <c r="D13441" s="5" t="s">
        <v>12</v>
      </c>
      <c r="E13441" s="5" t="s">
        <v>13</v>
      </c>
    </row>
    <row r="13442" spans="1:5" x14ac:dyDescent="0.25">
      <c r="A13442" s="5">
        <f>13434</f>
      </c>
      <c r="B13442" s="5" t="s">
        <v>13444</v>
      </c>
      <c r="C13442" s="5" t="s">
        <v>11</v>
      </c>
      <c r="D13442" s="5" t="s">
        <v>12</v>
      </c>
      <c r="E13442" s="5" t="s">
        <v>13</v>
      </c>
    </row>
    <row r="13443" spans="1:5" x14ac:dyDescent="0.25">
      <c r="A13443" s="5">
        <f>13435</f>
      </c>
      <c r="B13443" s="5" t="s">
        <v>13445</v>
      </c>
      <c r="C13443" s="5" t="s">
        <v>11</v>
      </c>
      <c r="D13443" s="5" t="s">
        <v>12</v>
      </c>
      <c r="E13443" s="5" t="s">
        <v>13</v>
      </c>
    </row>
    <row r="13444" spans="1:5" x14ac:dyDescent="0.25">
      <c r="A13444" s="5">
        <f>13436</f>
      </c>
      <c r="B13444" s="5" t="s">
        <v>13446</v>
      </c>
      <c r="C13444" s="5" t="s">
        <v>11</v>
      </c>
      <c r="D13444" s="5" t="s">
        <v>12</v>
      </c>
      <c r="E13444" s="5" t="s">
        <v>13</v>
      </c>
    </row>
    <row r="13445" spans="1:5" x14ac:dyDescent="0.25">
      <c r="A13445" s="5">
        <f>13437</f>
      </c>
      <c r="B13445" s="5" t="s">
        <v>13447</v>
      </c>
      <c r="C13445" s="5" t="s">
        <v>11</v>
      </c>
      <c r="D13445" s="5" t="s">
        <v>12</v>
      </c>
      <c r="E13445" s="5" t="s">
        <v>13</v>
      </c>
    </row>
    <row r="13446" spans="1:5" x14ac:dyDescent="0.25">
      <c r="A13446" s="5">
        <f>13438</f>
      </c>
      <c r="B13446" s="5" t="s">
        <v>13448</v>
      </c>
      <c r="C13446" s="5" t="s">
        <v>11</v>
      </c>
      <c r="D13446" s="5" t="s">
        <v>12</v>
      </c>
      <c r="E13446" s="5" t="s">
        <v>13</v>
      </c>
    </row>
    <row r="13447" spans="1:5" x14ac:dyDescent="0.25">
      <c r="A13447" s="5">
        <f>13439</f>
      </c>
      <c r="B13447" s="5" t="s">
        <v>13449</v>
      </c>
      <c r="C13447" s="5" t="s">
        <v>11</v>
      </c>
      <c r="D13447" s="5" t="s">
        <v>12</v>
      </c>
      <c r="E13447" s="5" t="s">
        <v>13</v>
      </c>
    </row>
    <row r="13448" spans="1:5" x14ac:dyDescent="0.25">
      <c r="A13448" s="5">
        <f>13440</f>
      </c>
      <c r="B13448" s="5" t="s">
        <v>13450</v>
      </c>
      <c r="C13448" s="5" t="s">
        <v>11</v>
      </c>
      <c r="D13448" s="5" t="s">
        <v>12</v>
      </c>
      <c r="E13448" s="5" t="s">
        <v>13</v>
      </c>
    </row>
    <row r="13449" spans="1:5" x14ac:dyDescent="0.25">
      <c r="A13449" s="5">
        <f>13441</f>
      </c>
      <c r="B13449" s="5" t="s">
        <v>13451</v>
      </c>
      <c r="C13449" s="5" t="s">
        <v>11</v>
      </c>
      <c r="D13449" s="5" t="s">
        <v>12</v>
      </c>
      <c r="E13449" s="5" t="s">
        <v>13</v>
      </c>
    </row>
    <row r="13450" spans="1:5" x14ac:dyDescent="0.25">
      <c r="A13450" s="5">
        <f>13442</f>
      </c>
      <c r="B13450" s="5" t="s">
        <v>13452</v>
      </c>
      <c r="C13450" s="5" t="s">
        <v>11</v>
      </c>
      <c r="D13450" s="5" t="s">
        <v>12</v>
      </c>
      <c r="E13450" s="5" t="s">
        <v>13</v>
      </c>
    </row>
    <row r="13451" spans="1:5" x14ac:dyDescent="0.25">
      <c r="A13451" s="5">
        <f>13443</f>
      </c>
      <c r="B13451" s="5" t="s">
        <v>13453</v>
      </c>
      <c r="C13451" s="5" t="s">
        <v>11</v>
      </c>
      <c r="D13451" s="5" t="s">
        <v>12</v>
      </c>
      <c r="E13451" s="5" t="s">
        <v>13</v>
      </c>
    </row>
    <row r="13452" spans="1:5" x14ac:dyDescent="0.25">
      <c r="A13452" s="5">
        <f>13444</f>
      </c>
      <c r="B13452" s="5" t="s">
        <v>13454</v>
      </c>
      <c r="C13452" s="5" t="s">
        <v>11</v>
      </c>
      <c r="D13452" s="5" t="s">
        <v>12</v>
      </c>
      <c r="E13452" s="5" t="s">
        <v>13</v>
      </c>
    </row>
    <row r="13453" spans="1:5" x14ac:dyDescent="0.25">
      <c r="A13453" s="5">
        <f>13445</f>
      </c>
      <c r="B13453" s="5" t="s">
        <v>13455</v>
      </c>
      <c r="C13453" s="5" t="s">
        <v>11</v>
      </c>
      <c r="D13453" s="5" t="s">
        <v>12</v>
      </c>
      <c r="E13453" s="5" t="s">
        <v>13</v>
      </c>
    </row>
    <row r="13454" spans="1:5" x14ac:dyDescent="0.25">
      <c r="A13454" s="5">
        <f>13446</f>
      </c>
      <c r="B13454" s="5" t="s">
        <v>13456</v>
      </c>
      <c r="C13454" s="5" t="s">
        <v>11</v>
      </c>
      <c r="D13454" s="5" t="s">
        <v>12</v>
      </c>
      <c r="E13454" s="5" t="s">
        <v>13</v>
      </c>
    </row>
    <row r="13455" spans="1:5" x14ac:dyDescent="0.25">
      <c r="A13455" s="5">
        <f>13447</f>
      </c>
      <c r="B13455" s="5" t="s">
        <v>13457</v>
      </c>
      <c r="C13455" s="5" t="s">
        <v>11</v>
      </c>
      <c r="D13455" s="5" t="s">
        <v>12</v>
      </c>
      <c r="E13455" s="5" t="s">
        <v>13</v>
      </c>
    </row>
    <row r="13456" spans="1:5" x14ac:dyDescent="0.25">
      <c r="A13456" s="5">
        <f>13448</f>
      </c>
      <c r="B13456" s="5" t="s">
        <v>13458</v>
      </c>
      <c r="C13456" s="5" t="s">
        <v>11</v>
      </c>
      <c r="D13456" s="5" t="s">
        <v>12</v>
      </c>
      <c r="E13456" s="5" t="s">
        <v>13</v>
      </c>
    </row>
    <row r="13457" spans="1:5" x14ac:dyDescent="0.25">
      <c r="A13457" s="5">
        <f>13449</f>
      </c>
      <c r="B13457" s="5" t="s">
        <v>13459</v>
      </c>
      <c r="C13457" s="5" t="s">
        <v>11</v>
      </c>
      <c r="D13457" s="5" t="s">
        <v>12</v>
      </c>
      <c r="E13457" s="5" t="s">
        <v>13</v>
      </c>
    </row>
    <row r="13458" spans="1:5" x14ac:dyDescent="0.25">
      <c r="A13458" s="5">
        <f>13450</f>
      </c>
      <c r="B13458" s="5" t="s">
        <v>13460</v>
      </c>
      <c r="C13458" s="5" t="s">
        <v>11</v>
      </c>
      <c r="D13458" s="5" t="s">
        <v>12</v>
      </c>
      <c r="E13458" s="5" t="s">
        <v>13</v>
      </c>
    </row>
    <row r="13459" spans="1:5" x14ac:dyDescent="0.25">
      <c r="A13459" s="5">
        <f>13451</f>
      </c>
      <c r="B13459" s="5" t="s">
        <v>13461</v>
      </c>
      <c r="C13459" s="5" t="s">
        <v>11</v>
      </c>
      <c r="D13459" s="5" t="s">
        <v>12</v>
      </c>
      <c r="E13459" s="5" t="s">
        <v>13</v>
      </c>
    </row>
    <row r="13460" spans="1:5" x14ac:dyDescent="0.25">
      <c r="A13460" s="5">
        <f>13452</f>
      </c>
      <c r="B13460" s="5" t="s">
        <v>13462</v>
      </c>
      <c r="C13460" s="5" t="s">
        <v>11</v>
      </c>
      <c r="D13460" s="5" t="s">
        <v>12</v>
      </c>
      <c r="E13460" s="5" t="s">
        <v>13</v>
      </c>
    </row>
    <row r="13461" spans="1:5" x14ac:dyDescent="0.25">
      <c r="A13461" s="5">
        <f>13453</f>
      </c>
      <c r="B13461" s="5" t="s">
        <v>13463</v>
      </c>
      <c r="C13461" s="5" t="s">
        <v>11</v>
      </c>
      <c r="D13461" s="5" t="s">
        <v>12</v>
      </c>
      <c r="E13461" s="5" t="s">
        <v>13</v>
      </c>
    </row>
    <row r="13462" spans="1:5" x14ac:dyDescent="0.25">
      <c r="A13462" s="5">
        <f>13454</f>
      </c>
      <c r="B13462" s="5" t="s">
        <v>13464</v>
      </c>
      <c r="C13462" s="5" t="s">
        <v>11</v>
      </c>
      <c r="D13462" s="5" t="s">
        <v>12</v>
      </c>
      <c r="E13462" s="5" t="s">
        <v>13</v>
      </c>
    </row>
    <row r="13463" spans="1:5" x14ac:dyDescent="0.25">
      <c r="A13463" s="5">
        <f>13455</f>
      </c>
      <c r="B13463" s="5" t="s">
        <v>13465</v>
      </c>
      <c r="C13463" s="5" t="s">
        <v>11</v>
      </c>
      <c r="D13463" s="5" t="s">
        <v>12</v>
      </c>
      <c r="E13463" s="5" t="s">
        <v>13</v>
      </c>
    </row>
    <row r="13464" spans="1:5" x14ac:dyDescent="0.25">
      <c r="A13464" s="5">
        <f>13456</f>
      </c>
      <c r="B13464" s="5" t="s">
        <v>13466</v>
      </c>
      <c r="C13464" s="5" t="s">
        <v>11</v>
      </c>
      <c r="D13464" s="5" t="s">
        <v>12</v>
      </c>
      <c r="E13464" s="5" t="s">
        <v>13</v>
      </c>
    </row>
    <row r="13465" spans="1:5" x14ac:dyDescent="0.25">
      <c r="A13465" s="5">
        <f>13457</f>
      </c>
      <c r="B13465" s="5" t="s">
        <v>13467</v>
      </c>
      <c r="C13465" s="5" t="s">
        <v>11</v>
      </c>
      <c r="D13465" s="5" t="s">
        <v>12</v>
      </c>
      <c r="E13465" s="5" t="s">
        <v>13</v>
      </c>
    </row>
    <row r="13466" spans="1:5" x14ac:dyDescent="0.25">
      <c r="A13466" s="5">
        <f>13458</f>
      </c>
      <c r="B13466" s="5" t="s">
        <v>13468</v>
      </c>
      <c r="C13466" s="5" t="s">
        <v>11</v>
      </c>
      <c r="D13466" s="5" t="s">
        <v>12</v>
      </c>
      <c r="E13466" s="5" t="s">
        <v>13</v>
      </c>
    </row>
    <row r="13467" spans="1:5" x14ac:dyDescent="0.25">
      <c r="A13467" s="5">
        <f>13459</f>
      </c>
      <c r="B13467" s="5" t="s">
        <v>13469</v>
      </c>
      <c r="C13467" s="5" t="s">
        <v>11</v>
      </c>
      <c r="D13467" s="5" t="s">
        <v>12</v>
      </c>
      <c r="E13467" s="5" t="s">
        <v>13</v>
      </c>
    </row>
    <row r="13468" spans="1:5" x14ac:dyDescent="0.25">
      <c r="A13468" s="5">
        <f>13460</f>
      </c>
      <c r="B13468" s="5" t="s">
        <v>13470</v>
      </c>
      <c r="C13468" s="5" t="s">
        <v>11</v>
      </c>
      <c r="D13468" s="5" t="s">
        <v>12</v>
      </c>
      <c r="E13468" s="5" t="s">
        <v>13</v>
      </c>
    </row>
    <row r="13469" spans="1:5" x14ac:dyDescent="0.25">
      <c r="A13469" s="5">
        <f>13461</f>
      </c>
      <c r="B13469" s="5" t="s">
        <v>13471</v>
      </c>
      <c r="C13469" s="5" t="s">
        <v>11</v>
      </c>
      <c r="D13469" s="5" t="s">
        <v>12</v>
      </c>
      <c r="E13469" s="5" t="s">
        <v>13</v>
      </c>
    </row>
    <row r="13470" spans="1:5" x14ac:dyDescent="0.25">
      <c r="A13470" s="5">
        <f>13462</f>
      </c>
      <c r="B13470" s="5" t="s">
        <v>13472</v>
      </c>
      <c r="C13470" s="5" t="s">
        <v>11</v>
      </c>
      <c r="D13470" s="5" t="s">
        <v>12</v>
      </c>
      <c r="E13470" s="5" t="s">
        <v>13</v>
      </c>
    </row>
    <row r="13471" spans="1:5" x14ac:dyDescent="0.25">
      <c r="A13471" s="5">
        <f>13463</f>
      </c>
      <c r="B13471" s="5" t="s">
        <v>13473</v>
      </c>
      <c r="C13471" s="5" t="s">
        <v>11</v>
      </c>
      <c r="D13471" s="5" t="s">
        <v>12</v>
      </c>
      <c r="E13471" s="5" t="s">
        <v>13</v>
      </c>
    </row>
    <row r="13472" spans="1:5" x14ac:dyDescent="0.25">
      <c r="A13472" s="5">
        <f>13464</f>
      </c>
      <c r="B13472" s="5" t="s">
        <v>13474</v>
      </c>
      <c r="C13472" s="5" t="s">
        <v>11</v>
      </c>
      <c r="D13472" s="5" t="s">
        <v>12</v>
      </c>
      <c r="E13472" s="5" t="s">
        <v>13</v>
      </c>
    </row>
    <row r="13473" spans="1:5" x14ac:dyDescent="0.25">
      <c r="A13473" s="5">
        <f>13465</f>
      </c>
      <c r="B13473" s="5" t="s">
        <v>13475</v>
      </c>
      <c r="C13473" s="5" t="s">
        <v>11</v>
      </c>
      <c r="D13473" s="5" t="s">
        <v>12</v>
      </c>
      <c r="E13473" s="5" t="s">
        <v>13</v>
      </c>
    </row>
    <row r="13474" spans="1:5" x14ac:dyDescent="0.25">
      <c r="A13474" s="5">
        <f>13466</f>
      </c>
      <c r="B13474" s="5" t="s">
        <v>13476</v>
      </c>
      <c r="C13474" s="5" t="s">
        <v>11</v>
      </c>
      <c r="D13474" s="5" t="s">
        <v>12</v>
      </c>
      <c r="E13474" s="5" t="s">
        <v>13</v>
      </c>
    </row>
    <row r="13475" spans="1:5" x14ac:dyDescent="0.25">
      <c r="A13475" s="5">
        <f>13467</f>
      </c>
      <c r="B13475" s="5" t="s">
        <v>13477</v>
      </c>
      <c r="C13475" s="5" t="s">
        <v>11</v>
      </c>
      <c r="D13475" s="5" t="s">
        <v>12</v>
      </c>
      <c r="E13475" s="5" t="s">
        <v>13</v>
      </c>
    </row>
    <row r="13476" spans="1:5" x14ac:dyDescent="0.25">
      <c r="A13476" s="5">
        <f>13468</f>
      </c>
      <c r="B13476" s="5" t="s">
        <v>13478</v>
      </c>
      <c r="C13476" s="5" t="s">
        <v>11</v>
      </c>
      <c r="D13476" s="5" t="s">
        <v>12</v>
      </c>
      <c r="E13476" s="5" t="s">
        <v>13</v>
      </c>
    </row>
    <row r="13477" spans="1:5" x14ac:dyDescent="0.25">
      <c r="A13477" s="5">
        <f>13469</f>
      </c>
      <c r="B13477" s="5" t="s">
        <v>13479</v>
      </c>
      <c r="C13477" s="5" t="s">
        <v>11</v>
      </c>
      <c r="D13477" s="5" t="s">
        <v>12</v>
      </c>
      <c r="E13477" s="5" t="s">
        <v>13</v>
      </c>
    </row>
    <row r="13478" spans="1:5" x14ac:dyDescent="0.25">
      <c r="A13478" s="5">
        <f>13470</f>
      </c>
      <c r="B13478" s="5" t="s">
        <v>13480</v>
      </c>
      <c r="C13478" s="5" t="s">
        <v>11</v>
      </c>
      <c r="D13478" s="5" t="s">
        <v>12</v>
      </c>
      <c r="E13478" s="5" t="s">
        <v>13</v>
      </c>
    </row>
    <row r="13479" spans="1:5" x14ac:dyDescent="0.25">
      <c r="A13479" s="5">
        <f>13471</f>
      </c>
      <c r="B13479" s="5" t="s">
        <v>13481</v>
      </c>
      <c r="C13479" s="5" t="s">
        <v>11</v>
      </c>
      <c r="D13479" s="5" t="s">
        <v>12</v>
      </c>
      <c r="E13479" s="5" t="s">
        <v>13</v>
      </c>
    </row>
    <row r="13480" spans="1:5" x14ac:dyDescent="0.25">
      <c r="A13480" s="5">
        <f>13472</f>
      </c>
      <c r="B13480" s="5" t="s">
        <v>13482</v>
      </c>
      <c r="C13480" s="5" t="s">
        <v>11</v>
      </c>
      <c r="D13480" s="5" t="s">
        <v>12</v>
      </c>
      <c r="E13480" s="5" t="s">
        <v>13</v>
      </c>
    </row>
    <row r="13481" spans="1:5" x14ac:dyDescent="0.25">
      <c r="A13481" s="5">
        <f>13473</f>
      </c>
      <c r="B13481" s="5" t="s">
        <v>13483</v>
      </c>
      <c r="C13481" s="5" t="s">
        <v>11</v>
      </c>
      <c r="D13481" s="5" t="s">
        <v>12</v>
      </c>
      <c r="E13481" s="5" t="s">
        <v>13</v>
      </c>
    </row>
    <row r="13482" spans="1:5" x14ac:dyDescent="0.25">
      <c r="A13482" s="5">
        <f>13474</f>
      </c>
      <c r="B13482" s="5" t="s">
        <v>13484</v>
      </c>
      <c r="C13482" s="5" t="s">
        <v>11</v>
      </c>
      <c r="D13482" s="5" t="s">
        <v>12</v>
      </c>
      <c r="E13482" s="5" t="s">
        <v>13</v>
      </c>
    </row>
    <row r="13483" spans="1:5" x14ac:dyDescent="0.25">
      <c r="A13483" s="5">
        <f>13475</f>
      </c>
      <c r="B13483" s="5" t="s">
        <v>13485</v>
      </c>
      <c r="C13483" s="5" t="s">
        <v>11</v>
      </c>
      <c r="D13483" s="5" t="s">
        <v>12</v>
      </c>
      <c r="E13483" s="5" t="s">
        <v>13</v>
      </c>
    </row>
    <row r="13484" spans="1:5" x14ac:dyDescent="0.25">
      <c r="A13484" s="5">
        <f>13476</f>
      </c>
      <c r="B13484" s="5" t="s">
        <v>13486</v>
      </c>
      <c r="C13484" s="5" t="s">
        <v>11</v>
      </c>
      <c r="D13484" s="5" t="s">
        <v>12</v>
      </c>
      <c r="E13484" s="5" t="s">
        <v>13</v>
      </c>
    </row>
    <row r="13485" spans="1:5" x14ac:dyDescent="0.25">
      <c r="A13485" s="5">
        <f>13477</f>
      </c>
      <c r="B13485" s="5" t="s">
        <v>13487</v>
      </c>
      <c r="C13485" s="5" t="s">
        <v>11</v>
      </c>
      <c r="D13485" s="5" t="s">
        <v>12</v>
      </c>
      <c r="E13485" s="5" t="s">
        <v>13</v>
      </c>
    </row>
    <row r="13486" spans="1:5" x14ac:dyDescent="0.25">
      <c r="A13486" s="5">
        <f>13478</f>
      </c>
      <c r="B13486" s="5" t="s">
        <v>13488</v>
      </c>
      <c r="C13486" s="5" t="s">
        <v>11</v>
      </c>
      <c r="D13486" s="5" t="s">
        <v>12</v>
      </c>
      <c r="E13486" s="5" t="s">
        <v>13</v>
      </c>
    </row>
    <row r="13487" spans="1:5" x14ac:dyDescent="0.25">
      <c r="A13487" s="5">
        <f>13479</f>
      </c>
      <c r="B13487" s="5" t="s">
        <v>13489</v>
      </c>
      <c r="C13487" s="5" t="s">
        <v>11</v>
      </c>
      <c r="D13487" s="5" t="s">
        <v>12</v>
      </c>
      <c r="E13487" s="5" t="s">
        <v>13</v>
      </c>
    </row>
    <row r="13488" spans="1:5" x14ac:dyDescent="0.25">
      <c r="A13488" s="5">
        <f>13480</f>
      </c>
      <c r="B13488" s="5" t="s">
        <v>13490</v>
      </c>
      <c r="C13488" s="5" t="s">
        <v>11</v>
      </c>
      <c r="D13488" s="5" t="s">
        <v>12</v>
      </c>
      <c r="E13488" s="5" t="s">
        <v>13</v>
      </c>
    </row>
    <row r="13489" spans="1:5" x14ac:dyDescent="0.25">
      <c r="A13489" s="5">
        <f>13481</f>
      </c>
      <c r="B13489" s="5" t="s">
        <v>13491</v>
      </c>
      <c r="C13489" s="5" t="s">
        <v>11</v>
      </c>
      <c r="D13489" s="5" t="s">
        <v>12</v>
      </c>
      <c r="E13489" s="5" t="s">
        <v>13</v>
      </c>
    </row>
    <row r="13490" spans="1:5" x14ac:dyDescent="0.25">
      <c r="A13490" s="5">
        <f>13482</f>
      </c>
      <c r="B13490" s="5" t="s">
        <v>13492</v>
      </c>
      <c r="C13490" s="5" t="s">
        <v>11</v>
      </c>
      <c r="D13490" s="5" t="s">
        <v>12</v>
      </c>
      <c r="E13490" s="5" t="s">
        <v>13</v>
      </c>
    </row>
    <row r="13491" spans="1:5" x14ac:dyDescent="0.25">
      <c r="A13491" s="5">
        <f>13483</f>
      </c>
      <c r="B13491" s="5" t="s">
        <v>13493</v>
      </c>
      <c r="C13491" s="5" t="s">
        <v>11</v>
      </c>
      <c r="D13491" s="5" t="s">
        <v>12</v>
      </c>
      <c r="E13491" s="5" t="s">
        <v>13</v>
      </c>
    </row>
    <row r="13492" spans="1:5" x14ac:dyDescent="0.25">
      <c r="A13492" s="5">
        <f>13484</f>
      </c>
      <c r="B13492" s="5" t="s">
        <v>13494</v>
      </c>
      <c r="C13492" s="5" t="s">
        <v>11</v>
      </c>
      <c r="D13492" s="5" t="s">
        <v>12</v>
      </c>
      <c r="E13492" s="5" t="s">
        <v>13</v>
      </c>
    </row>
    <row r="13493" spans="1:5" x14ac:dyDescent="0.25">
      <c r="A13493" s="5">
        <f>13485</f>
      </c>
      <c r="B13493" s="5" t="s">
        <v>13495</v>
      </c>
      <c r="C13493" s="5" t="s">
        <v>11</v>
      </c>
      <c r="D13493" s="5" t="s">
        <v>12</v>
      </c>
      <c r="E13493" s="5" t="s">
        <v>13</v>
      </c>
    </row>
    <row r="13494" spans="1:5" x14ac:dyDescent="0.25">
      <c r="A13494" s="5">
        <f>13486</f>
      </c>
      <c r="B13494" s="5" t="s">
        <v>13496</v>
      </c>
      <c r="C13494" s="5" t="s">
        <v>11</v>
      </c>
      <c r="D13494" s="5" t="s">
        <v>12</v>
      </c>
      <c r="E13494" s="5" t="s">
        <v>13</v>
      </c>
    </row>
    <row r="13495" spans="1:5" x14ac:dyDescent="0.25">
      <c r="A13495" s="5">
        <f>13487</f>
      </c>
      <c r="B13495" s="5" t="s">
        <v>13497</v>
      </c>
      <c r="C13495" s="5" t="s">
        <v>11</v>
      </c>
      <c r="D13495" s="5" t="s">
        <v>12</v>
      </c>
      <c r="E13495" s="5" t="s">
        <v>13</v>
      </c>
    </row>
    <row r="13496" spans="1:5" x14ac:dyDescent="0.25">
      <c r="A13496" s="5">
        <f>13488</f>
      </c>
      <c r="B13496" s="5" t="s">
        <v>13498</v>
      </c>
      <c r="C13496" s="5" t="s">
        <v>11</v>
      </c>
      <c r="D13496" s="5" t="s">
        <v>12</v>
      </c>
      <c r="E13496" s="5" t="s">
        <v>13</v>
      </c>
    </row>
    <row r="13497" spans="1:5" x14ac:dyDescent="0.25">
      <c r="A13497" s="5">
        <f>13489</f>
      </c>
      <c r="B13497" s="5" t="s">
        <v>13499</v>
      </c>
      <c r="C13497" s="5" t="s">
        <v>11</v>
      </c>
      <c r="D13497" s="5" t="s">
        <v>12</v>
      </c>
      <c r="E13497" s="5" t="s">
        <v>13</v>
      </c>
    </row>
    <row r="13498" spans="1:5" x14ac:dyDescent="0.25">
      <c r="A13498" s="5">
        <f>13490</f>
      </c>
      <c r="B13498" s="5" t="s">
        <v>13500</v>
      </c>
      <c r="C13498" s="5" t="s">
        <v>11</v>
      </c>
      <c r="D13498" s="5" t="s">
        <v>12</v>
      </c>
      <c r="E13498" s="5" t="s">
        <v>13</v>
      </c>
    </row>
    <row r="13499" spans="1:5" x14ac:dyDescent="0.25">
      <c r="A13499" s="5">
        <f>13491</f>
      </c>
      <c r="B13499" s="5" t="s">
        <v>13501</v>
      </c>
      <c r="C13499" s="5" t="s">
        <v>11</v>
      </c>
      <c r="D13499" s="5" t="s">
        <v>12</v>
      </c>
      <c r="E13499" s="5" t="s">
        <v>13</v>
      </c>
    </row>
    <row r="13500" spans="1:5" x14ac:dyDescent="0.25">
      <c r="A13500" s="5">
        <f>13492</f>
      </c>
      <c r="B13500" s="5" t="s">
        <v>13502</v>
      </c>
      <c r="C13500" s="5" t="s">
        <v>11</v>
      </c>
      <c r="D13500" s="5" t="s">
        <v>12</v>
      </c>
      <c r="E13500" s="5" t="s">
        <v>13</v>
      </c>
    </row>
    <row r="13501" spans="1:5" x14ac:dyDescent="0.25">
      <c r="A13501" s="5">
        <f>13493</f>
      </c>
      <c r="B13501" s="5" t="s">
        <v>13503</v>
      </c>
      <c r="C13501" s="5" t="s">
        <v>11</v>
      </c>
      <c r="D13501" s="5" t="s">
        <v>12</v>
      </c>
      <c r="E13501" s="5" t="s">
        <v>13</v>
      </c>
    </row>
    <row r="13502" spans="1:5" x14ac:dyDescent="0.25">
      <c r="A13502" s="5">
        <f>13494</f>
      </c>
      <c r="B13502" s="5" t="s">
        <v>13504</v>
      </c>
      <c r="C13502" s="5" t="s">
        <v>11</v>
      </c>
      <c r="D13502" s="5" t="s">
        <v>12</v>
      </c>
      <c r="E13502" s="5" t="s">
        <v>13</v>
      </c>
    </row>
    <row r="13503" spans="1:5" x14ac:dyDescent="0.25">
      <c r="A13503" s="5">
        <f>13495</f>
      </c>
      <c r="B13503" s="5" t="s">
        <v>13505</v>
      </c>
      <c r="C13503" s="5" t="s">
        <v>11</v>
      </c>
      <c r="D13503" s="5" t="s">
        <v>12</v>
      </c>
      <c r="E13503" s="5" t="s">
        <v>13</v>
      </c>
    </row>
    <row r="13504" spans="1:5" x14ac:dyDescent="0.25">
      <c r="A13504" s="5">
        <f>13496</f>
      </c>
      <c r="B13504" s="5" t="s">
        <v>13506</v>
      </c>
      <c r="C13504" s="5" t="s">
        <v>11</v>
      </c>
      <c r="D13504" s="5" t="s">
        <v>12</v>
      </c>
      <c r="E13504" s="5" t="s">
        <v>13</v>
      </c>
    </row>
    <row r="13505" spans="1:5" x14ac:dyDescent="0.25">
      <c r="A13505" s="5">
        <f>13497</f>
      </c>
      <c r="B13505" s="5" t="s">
        <v>13507</v>
      </c>
      <c r="C13505" s="5" t="s">
        <v>11</v>
      </c>
      <c r="D13505" s="5" t="s">
        <v>12</v>
      </c>
      <c r="E13505" s="5" t="s">
        <v>13</v>
      </c>
    </row>
    <row r="13506" spans="1:5" x14ac:dyDescent="0.25">
      <c r="A13506" s="5">
        <f>13498</f>
      </c>
      <c r="B13506" s="5" t="s">
        <v>13508</v>
      </c>
      <c r="C13506" s="5" t="s">
        <v>11</v>
      </c>
      <c r="D13506" s="5" t="s">
        <v>12</v>
      </c>
      <c r="E13506" s="5" t="s">
        <v>13</v>
      </c>
    </row>
    <row r="13507" spans="1:5" x14ac:dyDescent="0.25">
      <c r="A13507" s="5">
        <f>13499</f>
      </c>
      <c r="B13507" s="5" t="s">
        <v>13509</v>
      </c>
      <c r="C13507" s="5" t="s">
        <v>11</v>
      </c>
      <c r="D13507" s="5" t="s">
        <v>12</v>
      </c>
      <c r="E13507" s="5" t="s">
        <v>13</v>
      </c>
    </row>
    <row r="13508" spans="1:5" x14ac:dyDescent="0.25">
      <c r="A13508" s="5">
        <f>13500</f>
      </c>
      <c r="B13508" s="5" t="s">
        <v>13510</v>
      </c>
      <c r="C13508" s="5" t="s">
        <v>11</v>
      </c>
      <c r="D13508" s="5" t="s">
        <v>12</v>
      </c>
      <c r="E13508" s="5" t="s">
        <v>13</v>
      </c>
    </row>
    <row r="13509" spans="1:5" x14ac:dyDescent="0.25">
      <c r="A13509" s="5">
        <f>13501</f>
      </c>
      <c r="B13509" s="5" t="s">
        <v>13511</v>
      </c>
      <c r="C13509" s="5" t="s">
        <v>11</v>
      </c>
      <c r="D13509" s="5" t="s">
        <v>12</v>
      </c>
      <c r="E13509" s="5" t="s">
        <v>13</v>
      </c>
    </row>
    <row r="13510" spans="1:5" x14ac:dyDescent="0.25">
      <c r="A13510" s="5">
        <f>13502</f>
      </c>
      <c r="B13510" s="5" t="s">
        <v>13512</v>
      </c>
      <c r="C13510" s="5" t="s">
        <v>11</v>
      </c>
      <c r="D13510" s="5" t="s">
        <v>12</v>
      </c>
      <c r="E13510" s="5" t="s">
        <v>13</v>
      </c>
    </row>
    <row r="13511" spans="1:5" x14ac:dyDescent="0.25">
      <c r="A13511" s="5">
        <f>13503</f>
      </c>
      <c r="B13511" s="5" t="s">
        <v>13513</v>
      </c>
      <c r="C13511" s="5" t="s">
        <v>11</v>
      </c>
      <c r="D13511" s="5" t="s">
        <v>12</v>
      </c>
      <c r="E13511" s="5" t="s">
        <v>13</v>
      </c>
    </row>
    <row r="13512" spans="1:5" x14ac:dyDescent="0.25">
      <c r="A13512" s="5">
        <f>13504</f>
      </c>
      <c r="B13512" s="5" t="s">
        <v>13514</v>
      </c>
      <c r="C13512" s="5" t="s">
        <v>11</v>
      </c>
      <c r="D13512" s="5" t="s">
        <v>12</v>
      </c>
      <c r="E13512" s="5" t="s">
        <v>13</v>
      </c>
    </row>
    <row r="13513" spans="1:5" x14ac:dyDescent="0.25">
      <c r="A13513" s="5">
        <f>13505</f>
      </c>
      <c r="B13513" s="5" t="s">
        <v>13515</v>
      </c>
      <c r="C13513" s="5" t="s">
        <v>11</v>
      </c>
      <c r="D13513" s="5" t="s">
        <v>12</v>
      </c>
      <c r="E13513" s="5" t="s">
        <v>13</v>
      </c>
    </row>
    <row r="13514" spans="1:5" x14ac:dyDescent="0.25">
      <c r="A13514" s="5">
        <f>13506</f>
      </c>
      <c r="B13514" s="5" t="s">
        <v>13516</v>
      </c>
      <c r="C13514" s="5" t="s">
        <v>11</v>
      </c>
      <c r="D13514" s="5" t="s">
        <v>12</v>
      </c>
      <c r="E13514" s="5" t="s">
        <v>13</v>
      </c>
    </row>
    <row r="13515" spans="1:5" x14ac:dyDescent="0.25">
      <c r="A13515" s="5">
        <f>13507</f>
      </c>
      <c r="B13515" s="5" t="s">
        <v>13517</v>
      </c>
      <c r="C13515" s="5" t="s">
        <v>11</v>
      </c>
      <c r="D13515" s="5" t="s">
        <v>12</v>
      </c>
      <c r="E13515" s="5" t="s">
        <v>13</v>
      </c>
    </row>
    <row r="13516" spans="1:5" x14ac:dyDescent="0.25">
      <c r="A13516" s="5">
        <f>13508</f>
      </c>
      <c r="B13516" s="5" t="s">
        <v>13518</v>
      </c>
      <c r="C13516" s="5" t="s">
        <v>11</v>
      </c>
      <c r="D13516" s="5" t="s">
        <v>12</v>
      </c>
      <c r="E13516" s="5" t="s">
        <v>13</v>
      </c>
    </row>
    <row r="13517" spans="1:5" x14ac:dyDescent="0.25">
      <c r="A13517" s="5">
        <f>13509</f>
      </c>
      <c r="B13517" s="5" t="s">
        <v>13519</v>
      </c>
      <c r="C13517" s="5" t="s">
        <v>11</v>
      </c>
      <c r="D13517" s="5" t="s">
        <v>12</v>
      </c>
      <c r="E13517" s="5" t="s">
        <v>13</v>
      </c>
    </row>
    <row r="13518" spans="1:5" x14ac:dyDescent="0.25">
      <c r="A13518" s="5">
        <f>13510</f>
      </c>
      <c r="B13518" s="5" t="s">
        <v>13520</v>
      </c>
      <c r="C13518" s="5" t="s">
        <v>11</v>
      </c>
      <c r="D13518" s="5" t="s">
        <v>12</v>
      </c>
      <c r="E13518" s="5" t="s">
        <v>13</v>
      </c>
    </row>
    <row r="13519" spans="1:5" x14ac:dyDescent="0.25">
      <c r="A13519" s="5">
        <f>13511</f>
      </c>
      <c r="B13519" s="5" t="s">
        <v>13521</v>
      </c>
      <c r="C13519" s="5" t="s">
        <v>11</v>
      </c>
      <c r="D13519" s="5" t="s">
        <v>12</v>
      </c>
      <c r="E13519" s="5" t="s">
        <v>13</v>
      </c>
    </row>
    <row r="13520" spans="1:5" x14ac:dyDescent="0.25">
      <c r="A13520" s="5">
        <f>13512</f>
      </c>
      <c r="B13520" s="5" t="s">
        <v>13522</v>
      </c>
      <c r="C13520" s="5" t="s">
        <v>11</v>
      </c>
      <c r="D13520" s="5" t="s">
        <v>12</v>
      </c>
      <c r="E13520" s="5" t="s">
        <v>13</v>
      </c>
    </row>
    <row r="13521" spans="1:5" x14ac:dyDescent="0.25">
      <c r="A13521" s="5">
        <f>13513</f>
      </c>
      <c r="B13521" s="5" t="s">
        <v>13523</v>
      </c>
      <c r="C13521" s="5" t="s">
        <v>11</v>
      </c>
      <c r="D13521" s="5" t="s">
        <v>12</v>
      </c>
      <c r="E13521" s="5" t="s">
        <v>13</v>
      </c>
    </row>
    <row r="13522" spans="1:5" x14ac:dyDescent="0.25">
      <c r="A13522" s="5">
        <f>13514</f>
      </c>
      <c r="B13522" s="5" t="s">
        <v>13524</v>
      </c>
      <c r="C13522" s="5" t="s">
        <v>11</v>
      </c>
      <c r="D13522" s="5" t="s">
        <v>12</v>
      </c>
      <c r="E13522" s="5" t="s">
        <v>13</v>
      </c>
    </row>
    <row r="13523" spans="1:5" x14ac:dyDescent="0.25">
      <c r="A13523" s="5">
        <f>13515</f>
      </c>
      <c r="B13523" s="5" t="s">
        <v>13525</v>
      </c>
      <c r="C13523" s="5" t="s">
        <v>11</v>
      </c>
      <c r="D13523" s="5" t="s">
        <v>12</v>
      </c>
      <c r="E13523" s="5" t="s">
        <v>13</v>
      </c>
    </row>
    <row r="13524" spans="1:5" x14ac:dyDescent="0.25">
      <c r="A13524" s="5">
        <f>13516</f>
      </c>
      <c r="B13524" s="5" t="s">
        <v>13526</v>
      </c>
      <c r="C13524" s="5" t="s">
        <v>11</v>
      </c>
      <c r="D13524" s="5" t="s">
        <v>12</v>
      </c>
      <c r="E13524" s="5" t="s">
        <v>13</v>
      </c>
    </row>
    <row r="13525" spans="1:5" x14ac:dyDescent="0.25">
      <c r="A13525" s="5">
        <f>13517</f>
      </c>
      <c r="B13525" s="5" t="s">
        <v>13527</v>
      </c>
      <c r="C13525" s="5" t="s">
        <v>11</v>
      </c>
      <c r="D13525" s="5" t="s">
        <v>12</v>
      </c>
      <c r="E13525" s="5" t="s">
        <v>13</v>
      </c>
    </row>
    <row r="13526" spans="1:5" x14ac:dyDescent="0.25">
      <c r="A13526" s="5">
        <f>13518</f>
      </c>
      <c r="B13526" s="5" t="s">
        <v>13528</v>
      </c>
      <c r="C13526" s="5" t="s">
        <v>11</v>
      </c>
      <c r="D13526" s="5" t="s">
        <v>12</v>
      </c>
      <c r="E13526" s="5" t="s">
        <v>13</v>
      </c>
    </row>
    <row r="13527" spans="1:5" x14ac:dyDescent="0.25">
      <c r="A13527" s="5">
        <f>13519</f>
      </c>
      <c r="B13527" s="5" t="s">
        <v>13529</v>
      </c>
      <c r="C13527" s="5" t="s">
        <v>11</v>
      </c>
      <c r="D13527" s="5" t="s">
        <v>12</v>
      </c>
      <c r="E13527" s="5" t="s">
        <v>13</v>
      </c>
    </row>
    <row r="13528" spans="1:5" x14ac:dyDescent="0.25">
      <c r="A13528" s="5">
        <f>13520</f>
      </c>
      <c r="B13528" s="5" t="s">
        <v>13530</v>
      </c>
      <c r="C13528" s="5" t="s">
        <v>11</v>
      </c>
      <c r="D13528" s="5" t="s">
        <v>12</v>
      </c>
      <c r="E13528" s="5" t="s">
        <v>13</v>
      </c>
    </row>
    <row r="13529" spans="1:5" x14ac:dyDescent="0.25">
      <c r="A13529" s="5">
        <f>13521</f>
      </c>
      <c r="B13529" s="5" t="s">
        <v>13531</v>
      </c>
      <c r="C13529" s="5" t="s">
        <v>11</v>
      </c>
      <c r="D13529" s="5" t="s">
        <v>12</v>
      </c>
      <c r="E13529" s="5" t="s">
        <v>13</v>
      </c>
    </row>
    <row r="13530" spans="1:5" x14ac:dyDescent="0.25">
      <c r="A13530" s="5">
        <f>13522</f>
      </c>
      <c r="B13530" s="5" t="s">
        <v>13532</v>
      </c>
      <c r="C13530" s="5" t="s">
        <v>11</v>
      </c>
      <c r="D13530" s="5" t="s">
        <v>12</v>
      </c>
      <c r="E13530" s="5" t="s">
        <v>13</v>
      </c>
    </row>
    <row r="13531" spans="1:5" x14ac:dyDescent="0.25">
      <c r="A13531" s="5">
        <f>13523</f>
      </c>
      <c r="B13531" s="5" t="s">
        <v>13533</v>
      </c>
      <c r="C13531" s="5" t="s">
        <v>11</v>
      </c>
      <c r="D13531" s="5" t="s">
        <v>12</v>
      </c>
      <c r="E13531" s="5" t="s">
        <v>13</v>
      </c>
    </row>
    <row r="13532" spans="1:5" x14ac:dyDescent="0.25">
      <c r="A13532" s="5">
        <f>13524</f>
      </c>
      <c r="B13532" s="5" t="s">
        <v>13534</v>
      </c>
      <c r="C13532" s="5" t="s">
        <v>11</v>
      </c>
      <c r="D13532" s="5" t="s">
        <v>12</v>
      </c>
      <c r="E13532" s="5" t="s">
        <v>13</v>
      </c>
    </row>
    <row r="13533" spans="1:5" x14ac:dyDescent="0.25">
      <c r="A13533" s="5">
        <f>13525</f>
      </c>
      <c r="B13533" s="5" t="s">
        <v>13535</v>
      </c>
      <c r="C13533" s="5" t="s">
        <v>11</v>
      </c>
      <c r="D13533" s="5" t="s">
        <v>12</v>
      </c>
      <c r="E13533" s="5" t="s">
        <v>13</v>
      </c>
    </row>
    <row r="13534" spans="1:5" x14ac:dyDescent="0.25">
      <c r="A13534" s="5">
        <f>13526</f>
      </c>
      <c r="B13534" s="5" t="s">
        <v>13536</v>
      </c>
      <c r="C13534" s="5" t="s">
        <v>11</v>
      </c>
      <c r="D13534" s="5" t="s">
        <v>12</v>
      </c>
      <c r="E13534" s="5" t="s">
        <v>13</v>
      </c>
    </row>
    <row r="13535" spans="1:5" x14ac:dyDescent="0.25">
      <c r="A13535" s="5">
        <f>13527</f>
      </c>
      <c r="B13535" s="5" t="s">
        <v>13537</v>
      </c>
      <c r="C13535" s="5" t="s">
        <v>11</v>
      </c>
      <c r="D13535" s="5" t="s">
        <v>12</v>
      </c>
      <c r="E13535" s="5" t="s">
        <v>13</v>
      </c>
    </row>
    <row r="13536" spans="1:5" x14ac:dyDescent="0.25">
      <c r="A13536" s="5">
        <f>13528</f>
      </c>
      <c r="B13536" s="5" t="s">
        <v>13538</v>
      </c>
      <c r="C13536" s="5" t="s">
        <v>11</v>
      </c>
      <c r="D13536" s="5" t="s">
        <v>12</v>
      </c>
      <c r="E13536" s="5" t="s">
        <v>13</v>
      </c>
    </row>
    <row r="13537" spans="1:5" x14ac:dyDescent="0.25">
      <c r="A13537" s="5">
        <f>13529</f>
      </c>
      <c r="B13537" s="5" t="s">
        <v>13539</v>
      </c>
      <c r="C13537" s="5" t="s">
        <v>11</v>
      </c>
      <c r="D13537" s="5" t="s">
        <v>12</v>
      </c>
      <c r="E13537" s="5" t="s">
        <v>13</v>
      </c>
    </row>
    <row r="13538" spans="1:5" x14ac:dyDescent="0.25">
      <c r="A13538" s="5">
        <f>13530</f>
      </c>
      <c r="B13538" s="5" t="s">
        <v>13540</v>
      </c>
      <c r="C13538" s="5" t="s">
        <v>11</v>
      </c>
      <c r="D13538" s="5" t="s">
        <v>12</v>
      </c>
      <c r="E13538" s="5" t="s">
        <v>13</v>
      </c>
    </row>
    <row r="13539" spans="1:5" x14ac:dyDescent="0.25">
      <c r="A13539" s="5">
        <f>13531</f>
      </c>
      <c r="B13539" s="5" t="s">
        <v>13541</v>
      </c>
      <c r="C13539" s="5" t="s">
        <v>11</v>
      </c>
      <c r="D13539" s="5" t="s">
        <v>12</v>
      </c>
      <c r="E13539" s="5" t="s">
        <v>13</v>
      </c>
    </row>
    <row r="13540" spans="1:5" x14ac:dyDescent="0.25">
      <c r="A13540" s="5">
        <f>13532</f>
      </c>
      <c r="B13540" s="5" t="s">
        <v>13542</v>
      </c>
      <c r="C13540" s="5" t="s">
        <v>11</v>
      </c>
      <c r="D13540" s="5" t="s">
        <v>12</v>
      </c>
      <c r="E13540" s="5" t="s">
        <v>13</v>
      </c>
    </row>
    <row r="13541" spans="1:5" x14ac:dyDescent="0.25">
      <c r="A13541" s="5">
        <f>13533</f>
      </c>
      <c r="B13541" s="5" t="s">
        <v>13543</v>
      </c>
      <c r="C13541" s="5" t="s">
        <v>11</v>
      </c>
      <c r="D13541" s="5" t="s">
        <v>12</v>
      </c>
      <c r="E13541" s="5" t="s">
        <v>13</v>
      </c>
    </row>
    <row r="13542" spans="1:5" x14ac:dyDescent="0.25">
      <c r="A13542" s="5">
        <f>13534</f>
      </c>
      <c r="B13542" s="5" t="s">
        <v>13544</v>
      </c>
      <c r="C13542" s="5" t="s">
        <v>11</v>
      </c>
      <c r="D13542" s="5" t="s">
        <v>12</v>
      </c>
      <c r="E13542" s="5" t="s">
        <v>13</v>
      </c>
    </row>
    <row r="13543" spans="1:5" x14ac:dyDescent="0.25">
      <c r="A13543" s="5">
        <f>13535</f>
      </c>
      <c r="B13543" s="5" t="s">
        <v>13545</v>
      </c>
      <c r="C13543" s="5" t="s">
        <v>11</v>
      </c>
      <c r="D13543" s="5" t="s">
        <v>12</v>
      </c>
      <c r="E13543" s="5" t="s">
        <v>13</v>
      </c>
    </row>
    <row r="13544" spans="1:5" x14ac:dyDescent="0.25">
      <c r="A13544" s="5">
        <f>13536</f>
      </c>
      <c r="B13544" s="5" t="s">
        <v>13546</v>
      </c>
      <c r="C13544" s="5" t="s">
        <v>11</v>
      </c>
      <c r="D13544" s="5" t="s">
        <v>12</v>
      </c>
      <c r="E13544" s="5" t="s">
        <v>13</v>
      </c>
    </row>
    <row r="13545" spans="1:5" x14ac:dyDescent="0.25">
      <c r="A13545" s="5">
        <f>13537</f>
      </c>
      <c r="B13545" s="5" t="s">
        <v>13547</v>
      </c>
      <c r="C13545" s="5" t="s">
        <v>11</v>
      </c>
      <c r="D13545" s="5" t="s">
        <v>12</v>
      </c>
      <c r="E13545" s="5" t="s">
        <v>13</v>
      </c>
    </row>
    <row r="13546" spans="1:5" x14ac:dyDescent="0.25">
      <c r="A13546" s="5">
        <f>13538</f>
      </c>
      <c r="B13546" s="5" t="s">
        <v>13548</v>
      </c>
      <c r="C13546" s="5" t="s">
        <v>11</v>
      </c>
      <c r="D13546" s="5" t="s">
        <v>12</v>
      </c>
      <c r="E13546" s="5" t="s">
        <v>13</v>
      </c>
    </row>
    <row r="13547" spans="1:5" x14ac:dyDescent="0.25">
      <c r="A13547" s="5">
        <f>13539</f>
      </c>
      <c r="B13547" s="5" t="s">
        <v>13549</v>
      </c>
      <c r="C13547" s="5" t="s">
        <v>11</v>
      </c>
      <c r="D13547" s="5" t="s">
        <v>12</v>
      </c>
      <c r="E13547" s="5" t="s">
        <v>13</v>
      </c>
    </row>
    <row r="13548" spans="1:5" x14ac:dyDescent="0.25">
      <c r="A13548" s="5">
        <f>13540</f>
      </c>
      <c r="B13548" s="5" t="s">
        <v>13550</v>
      </c>
      <c r="C13548" s="5" t="s">
        <v>11</v>
      </c>
      <c r="D13548" s="5" t="s">
        <v>12</v>
      </c>
      <c r="E13548" s="5" t="s">
        <v>13</v>
      </c>
    </row>
    <row r="13549" spans="1:5" x14ac:dyDescent="0.25">
      <c r="A13549" s="5">
        <f>13541</f>
      </c>
      <c r="B13549" s="5" t="s">
        <v>13551</v>
      </c>
      <c r="C13549" s="5" t="s">
        <v>11</v>
      </c>
      <c r="D13549" s="5" t="s">
        <v>12</v>
      </c>
      <c r="E13549" s="5" t="s">
        <v>13</v>
      </c>
    </row>
    <row r="13550" spans="1:5" x14ac:dyDescent="0.25">
      <c r="A13550" s="5">
        <f>13542</f>
      </c>
      <c r="B13550" s="5" t="s">
        <v>13552</v>
      </c>
      <c r="C13550" s="5" t="s">
        <v>11</v>
      </c>
      <c r="D13550" s="5" t="s">
        <v>12</v>
      </c>
      <c r="E13550" s="5" t="s">
        <v>13</v>
      </c>
    </row>
    <row r="13551" spans="1:5" x14ac:dyDescent="0.25">
      <c r="A13551" s="5">
        <f>13543</f>
      </c>
      <c r="B13551" s="5" t="s">
        <v>13553</v>
      </c>
      <c r="C13551" s="5" t="s">
        <v>11</v>
      </c>
      <c r="D13551" s="5" t="s">
        <v>12</v>
      </c>
      <c r="E13551" s="5" t="s">
        <v>13</v>
      </c>
    </row>
    <row r="13552" spans="1:5" x14ac:dyDescent="0.25">
      <c r="A13552" s="5">
        <f>13544</f>
      </c>
      <c r="B13552" s="5" t="s">
        <v>13554</v>
      </c>
      <c r="C13552" s="5" t="s">
        <v>11</v>
      </c>
      <c r="D13552" s="5" t="s">
        <v>12</v>
      </c>
      <c r="E13552" s="5" t="s">
        <v>13</v>
      </c>
    </row>
    <row r="13553" spans="1:5" x14ac:dyDescent="0.25">
      <c r="A13553" s="5">
        <f>13545</f>
      </c>
      <c r="B13553" s="5" t="s">
        <v>13555</v>
      </c>
      <c r="C13553" s="5" t="s">
        <v>11</v>
      </c>
      <c r="D13553" s="5" t="s">
        <v>12</v>
      </c>
      <c r="E13553" s="5" t="s">
        <v>13</v>
      </c>
    </row>
    <row r="13554" spans="1:5" x14ac:dyDescent="0.25">
      <c r="A13554" s="5">
        <f>13546</f>
      </c>
      <c r="B13554" s="5" t="s">
        <v>13556</v>
      </c>
      <c r="C13554" s="5" t="s">
        <v>11</v>
      </c>
      <c r="D13554" s="5" t="s">
        <v>12</v>
      </c>
      <c r="E13554" s="5" t="s">
        <v>13</v>
      </c>
    </row>
    <row r="13555" spans="1:5" x14ac:dyDescent="0.25">
      <c r="A13555" s="5">
        <f>13547</f>
      </c>
      <c r="B13555" s="5" t="s">
        <v>13557</v>
      </c>
      <c r="C13555" s="5" t="s">
        <v>11</v>
      </c>
      <c r="D13555" s="5" t="s">
        <v>12</v>
      </c>
      <c r="E13555" s="5" t="s">
        <v>13</v>
      </c>
    </row>
    <row r="13556" spans="1:5" x14ac:dyDescent="0.25">
      <c r="A13556" s="5">
        <f>13548</f>
      </c>
      <c r="B13556" s="5" t="s">
        <v>13558</v>
      </c>
      <c r="C13556" s="5" t="s">
        <v>11</v>
      </c>
      <c r="D13556" s="5" t="s">
        <v>12</v>
      </c>
      <c r="E13556" s="5" t="s">
        <v>13</v>
      </c>
    </row>
    <row r="13557" spans="1:5" x14ac:dyDescent="0.25">
      <c r="A13557" s="5">
        <f>13549</f>
      </c>
      <c r="B13557" s="5" t="s">
        <v>13559</v>
      </c>
      <c r="C13557" s="5" t="s">
        <v>11</v>
      </c>
      <c r="D13557" s="5" t="s">
        <v>12</v>
      </c>
      <c r="E13557" s="5" t="s">
        <v>13</v>
      </c>
    </row>
    <row r="13558" spans="1:5" x14ac:dyDescent="0.25">
      <c r="A13558" s="5">
        <f>13550</f>
      </c>
      <c r="B13558" s="5" t="s">
        <v>13560</v>
      </c>
      <c r="C13558" s="5" t="s">
        <v>11</v>
      </c>
      <c r="D13558" s="5" t="s">
        <v>12</v>
      </c>
      <c r="E13558" s="5" t="s">
        <v>13</v>
      </c>
    </row>
    <row r="13559" spans="1:5" x14ac:dyDescent="0.25">
      <c r="A13559" s="5">
        <f>13551</f>
      </c>
      <c r="B13559" s="5" t="s">
        <v>13561</v>
      </c>
      <c r="C13559" s="5" t="s">
        <v>11</v>
      </c>
      <c r="D13559" s="5" t="s">
        <v>12</v>
      </c>
      <c r="E13559" s="5" t="s">
        <v>13</v>
      </c>
    </row>
    <row r="13560" spans="1:5" x14ac:dyDescent="0.25">
      <c r="A13560" s="5">
        <f>13552</f>
      </c>
      <c r="B13560" s="5" t="s">
        <v>13562</v>
      </c>
      <c r="C13560" s="5" t="s">
        <v>11</v>
      </c>
      <c r="D13560" s="5" t="s">
        <v>12</v>
      </c>
      <c r="E13560" s="5" t="s">
        <v>13</v>
      </c>
    </row>
    <row r="13561" spans="1:5" x14ac:dyDescent="0.25">
      <c r="A13561" s="5">
        <f>13553</f>
      </c>
      <c r="B13561" s="5" t="s">
        <v>13563</v>
      </c>
      <c r="C13561" s="5" t="s">
        <v>11</v>
      </c>
      <c r="D13561" s="5" t="s">
        <v>12</v>
      </c>
      <c r="E13561" s="5" t="s">
        <v>13</v>
      </c>
    </row>
    <row r="13562" spans="1:5" x14ac:dyDescent="0.25">
      <c r="A13562" s="5">
        <f>13554</f>
      </c>
      <c r="B13562" s="5" t="s">
        <v>13564</v>
      </c>
      <c r="C13562" s="5" t="s">
        <v>11</v>
      </c>
      <c r="D13562" s="5" t="s">
        <v>12</v>
      </c>
      <c r="E13562" s="5" t="s">
        <v>13</v>
      </c>
    </row>
    <row r="13563" spans="1:5" x14ac:dyDescent="0.25">
      <c r="A13563" s="5">
        <f>13555</f>
      </c>
      <c r="B13563" s="5" t="s">
        <v>13565</v>
      </c>
      <c r="C13563" s="5" t="s">
        <v>11</v>
      </c>
      <c r="D13563" s="5" t="s">
        <v>12</v>
      </c>
      <c r="E13563" s="5" t="s">
        <v>13</v>
      </c>
    </row>
    <row r="13564" spans="1:5" x14ac:dyDescent="0.25">
      <c r="A13564" s="5">
        <f>13556</f>
      </c>
      <c r="B13564" s="5" t="s">
        <v>13566</v>
      </c>
      <c r="C13564" s="5" t="s">
        <v>11</v>
      </c>
      <c r="D13564" s="5" t="s">
        <v>12</v>
      </c>
      <c r="E13564" s="5" t="s">
        <v>13</v>
      </c>
    </row>
    <row r="13565" spans="1:5" x14ac:dyDescent="0.25">
      <c r="A13565" s="5">
        <f>13557</f>
      </c>
      <c r="B13565" s="5" t="s">
        <v>13567</v>
      </c>
      <c r="C13565" s="5" t="s">
        <v>11</v>
      </c>
      <c r="D13565" s="5" t="s">
        <v>12</v>
      </c>
      <c r="E13565" s="5" t="s">
        <v>13</v>
      </c>
    </row>
    <row r="13566" spans="1:5" x14ac:dyDescent="0.25">
      <c r="A13566" s="5">
        <f>13558</f>
      </c>
      <c r="B13566" s="5" t="s">
        <v>13568</v>
      </c>
      <c r="C13566" s="5" t="s">
        <v>11</v>
      </c>
      <c r="D13566" s="5" t="s">
        <v>12</v>
      </c>
      <c r="E13566" s="5" t="s">
        <v>13</v>
      </c>
    </row>
    <row r="13567" spans="1:5" x14ac:dyDescent="0.25">
      <c r="A13567" s="5">
        <f>13559</f>
      </c>
      <c r="B13567" s="5" t="s">
        <v>13569</v>
      </c>
      <c r="C13567" s="5" t="s">
        <v>11</v>
      </c>
      <c r="D13567" s="5" t="s">
        <v>12</v>
      </c>
      <c r="E13567" s="5" t="s">
        <v>13</v>
      </c>
    </row>
    <row r="13568" spans="1:5" x14ac:dyDescent="0.25">
      <c r="A13568" s="5">
        <f>13560</f>
      </c>
      <c r="B13568" s="5" t="s">
        <v>13570</v>
      </c>
      <c r="C13568" s="5" t="s">
        <v>11</v>
      </c>
      <c r="D13568" s="5" t="s">
        <v>12</v>
      </c>
      <c r="E13568" s="5" t="s">
        <v>13</v>
      </c>
    </row>
    <row r="13569" spans="1:5" x14ac:dyDescent="0.25">
      <c r="A13569" s="5">
        <f>13561</f>
      </c>
      <c r="B13569" s="5" t="s">
        <v>13571</v>
      </c>
      <c r="C13569" s="5" t="s">
        <v>11</v>
      </c>
      <c r="D13569" s="5" t="s">
        <v>12</v>
      </c>
      <c r="E13569" s="5" t="s">
        <v>13</v>
      </c>
    </row>
    <row r="13570" spans="1:5" x14ac:dyDescent="0.25">
      <c r="A13570" s="5">
        <f>13562</f>
      </c>
      <c r="B13570" s="5" t="s">
        <v>13572</v>
      </c>
      <c r="C13570" s="5" t="s">
        <v>11</v>
      </c>
      <c r="D13570" s="5" t="s">
        <v>12</v>
      </c>
      <c r="E13570" s="5" t="s">
        <v>13</v>
      </c>
    </row>
    <row r="13571" spans="1:5" x14ac:dyDescent="0.25">
      <c r="A13571" s="5">
        <f>13563</f>
      </c>
      <c r="B13571" s="5" t="s">
        <v>13573</v>
      </c>
      <c r="C13571" s="5" t="s">
        <v>11</v>
      </c>
      <c r="D13571" s="5" t="s">
        <v>12</v>
      </c>
      <c r="E13571" s="5" t="s">
        <v>13</v>
      </c>
    </row>
    <row r="13572" spans="1:5" x14ac:dyDescent="0.25">
      <c r="A13572" s="5">
        <f>13564</f>
      </c>
      <c r="B13572" s="5" t="s">
        <v>13574</v>
      </c>
      <c r="C13572" s="5" t="s">
        <v>11</v>
      </c>
      <c r="D13572" s="5" t="s">
        <v>12</v>
      </c>
      <c r="E13572" s="5" t="s">
        <v>13</v>
      </c>
    </row>
    <row r="13573" spans="1:5" x14ac:dyDescent="0.25">
      <c r="A13573" s="5">
        <f>13565</f>
      </c>
      <c r="B13573" s="5" t="s">
        <v>13575</v>
      </c>
      <c r="C13573" s="5" t="s">
        <v>11</v>
      </c>
      <c r="D13573" s="5" t="s">
        <v>12</v>
      </c>
      <c r="E13573" s="5" t="s">
        <v>13</v>
      </c>
    </row>
    <row r="13574" spans="1:5" x14ac:dyDescent="0.25">
      <c r="A13574" s="5">
        <f>13566</f>
      </c>
      <c r="B13574" s="5" t="s">
        <v>13576</v>
      </c>
      <c r="C13574" s="5" t="s">
        <v>11</v>
      </c>
      <c r="D13574" s="5" t="s">
        <v>12</v>
      </c>
      <c r="E13574" s="5" t="s">
        <v>13</v>
      </c>
    </row>
    <row r="13575" spans="1:5" x14ac:dyDescent="0.25">
      <c r="A13575" s="5">
        <f>13567</f>
      </c>
      <c r="B13575" s="5" t="s">
        <v>13577</v>
      </c>
      <c r="C13575" s="5" t="s">
        <v>11</v>
      </c>
      <c r="D13575" s="5" t="s">
        <v>12</v>
      </c>
      <c r="E13575" s="5" t="s">
        <v>13</v>
      </c>
    </row>
    <row r="13576" spans="1:5" x14ac:dyDescent="0.25">
      <c r="A13576" s="5">
        <f>13568</f>
      </c>
      <c r="B13576" s="5" t="s">
        <v>13578</v>
      </c>
      <c r="C13576" s="5" t="s">
        <v>11</v>
      </c>
      <c r="D13576" s="5" t="s">
        <v>12</v>
      </c>
      <c r="E13576" s="5" t="s">
        <v>13</v>
      </c>
    </row>
    <row r="13577" spans="1:5" x14ac:dyDescent="0.25">
      <c r="A13577" s="5">
        <f>13569</f>
      </c>
      <c r="B13577" s="5" t="s">
        <v>13579</v>
      </c>
      <c r="C13577" s="5" t="s">
        <v>11</v>
      </c>
      <c r="D13577" s="5" t="s">
        <v>12</v>
      </c>
      <c r="E13577" s="5" t="s">
        <v>13</v>
      </c>
    </row>
    <row r="13578" spans="1:5" x14ac:dyDescent="0.25">
      <c r="A13578" s="5">
        <f>13570</f>
      </c>
      <c r="B13578" s="5" t="s">
        <v>13580</v>
      </c>
      <c r="C13578" s="5" t="s">
        <v>11</v>
      </c>
      <c r="D13578" s="5" t="s">
        <v>12</v>
      </c>
      <c r="E13578" s="5" t="s">
        <v>13</v>
      </c>
    </row>
    <row r="13579" spans="1:5" x14ac:dyDescent="0.25">
      <c r="A13579" s="5">
        <f>13571</f>
      </c>
      <c r="B13579" s="5" t="s">
        <v>13581</v>
      </c>
      <c r="C13579" s="5" t="s">
        <v>11</v>
      </c>
      <c r="D13579" s="5" t="s">
        <v>12</v>
      </c>
      <c r="E13579" s="5" t="s">
        <v>13</v>
      </c>
    </row>
    <row r="13580" spans="1:5" x14ac:dyDescent="0.25">
      <c r="A13580" s="5">
        <f>13572</f>
      </c>
      <c r="B13580" s="5" t="s">
        <v>13582</v>
      </c>
      <c r="C13580" s="5" t="s">
        <v>11</v>
      </c>
      <c r="D13580" s="5" t="s">
        <v>12</v>
      </c>
      <c r="E13580" s="5" t="s">
        <v>13</v>
      </c>
    </row>
    <row r="13581" spans="1:5" x14ac:dyDescent="0.25">
      <c r="A13581" s="5">
        <f>13573</f>
      </c>
      <c r="B13581" s="5" t="s">
        <v>13583</v>
      </c>
      <c r="C13581" s="5" t="s">
        <v>11</v>
      </c>
      <c r="D13581" s="5" t="s">
        <v>12</v>
      </c>
      <c r="E13581" s="5" t="s">
        <v>13</v>
      </c>
    </row>
    <row r="13582" spans="1:5" x14ac:dyDescent="0.25">
      <c r="A13582" s="5">
        <f>13574</f>
      </c>
      <c r="B13582" s="5" t="s">
        <v>13584</v>
      </c>
      <c r="C13582" s="5" t="s">
        <v>11</v>
      </c>
      <c r="D13582" s="5" t="s">
        <v>12</v>
      </c>
      <c r="E13582" s="5" t="s">
        <v>13</v>
      </c>
    </row>
    <row r="13583" spans="1:5" x14ac:dyDescent="0.25">
      <c r="A13583" s="5">
        <f>13575</f>
      </c>
      <c r="B13583" s="5" t="s">
        <v>13585</v>
      </c>
      <c r="C13583" s="5" t="s">
        <v>11</v>
      </c>
      <c r="D13583" s="5" t="s">
        <v>12</v>
      </c>
      <c r="E13583" s="5" t="s">
        <v>13</v>
      </c>
    </row>
    <row r="13584" spans="1:5" x14ac:dyDescent="0.25">
      <c r="A13584" s="5">
        <f>13576</f>
      </c>
      <c r="B13584" s="5" t="s">
        <v>13586</v>
      </c>
      <c r="C13584" s="5" t="s">
        <v>11</v>
      </c>
      <c r="D13584" s="5" t="s">
        <v>12</v>
      </c>
      <c r="E13584" s="5" t="s">
        <v>13</v>
      </c>
    </row>
    <row r="13585" spans="1:5" x14ac:dyDescent="0.25">
      <c r="A13585" s="5">
        <f>13577</f>
      </c>
      <c r="B13585" s="5" t="s">
        <v>13587</v>
      </c>
      <c r="C13585" s="5" t="s">
        <v>11</v>
      </c>
      <c r="D13585" s="5" t="s">
        <v>12</v>
      </c>
      <c r="E13585" s="5" t="s">
        <v>13</v>
      </c>
    </row>
    <row r="13586" spans="1:5" x14ac:dyDescent="0.25">
      <c r="A13586" s="5">
        <f>13578</f>
      </c>
      <c r="B13586" s="5" t="s">
        <v>13588</v>
      </c>
      <c r="C13586" s="5" t="s">
        <v>11</v>
      </c>
      <c r="D13586" s="5" t="s">
        <v>12</v>
      </c>
      <c r="E13586" s="5" t="s">
        <v>13</v>
      </c>
    </row>
    <row r="13587" spans="1:5" x14ac:dyDescent="0.25">
      <c r="A13587" s="5">
        <f>13579</f>
      </c>
      <c r="B13587" s="5" t="s">
        <v>13589</v>
      </c>
      <c r="C13587" s="5" t="s">
        <v>11</v>
      </c>
      <c r="D13587" s="5" t="s">
        <v>12</v>
      </c>
      <c r="E13587" s="5" t="s">
        <v>13</v>
      </c>
    </row>
    <row r="13588" spans="1:5" x14ac:dyDescent="0.25">
      <c r="A13588" s="5">
        <f>13580</f>
      </c>
      <c r="B13588" s="5" t="s">
        <v>13590</v>
      </c>
      <c r="C13588" s="5" t="s">
        <v>11</v>
      </c>
      <c r="D13588" s="5" t="s">
        <v>12</v>
      </c>
      <c r="E13588" s="5" t="s">
        <v>13</v>
      </c>
    </row>
    <row r="13589" spans="1:5" x14ac:dyDescent="0.25">
      <c r="A13589" s="5">
        <f>13581</f>
      </c>
      <c r="B13589" s="5" t="s">
        <v>13591</v>
      </c>
      <c r="C13589" s="5" t="s">
        <v>11</v>
      </c>
      <c r="D13589" s="5" t="s">
        <v>12</v>
      </c>
      <c r="E13589" s="5" t="s">
        <v>13</v>
      </c>
    </row>
    <row r="13590" spans="1:5" x14ac:dyDescent="0.25">
      <c r="A13590" s="5">
        <f>13582</f>
      </c>
      <c r="B13590" s="5" t="s">
        <v>13592</v>
      </c>
      <c r="C13590" s="5" t="s">
        <v>11</v>
      </c>
      <c r="D13590" s="5" t="s">
        <v>12</v>
      </c>
      <c r="E13590" s="5" t="s">
        <v>13</v>
      </c>
    </row>
    <row r="13591" spans="1:5" x14ac:dyDescent="0.25">
      <c r="A13591" s="5">
        <f>13583</f>
      </c>
      <c r="B13591" s="5" t="s">
        <v>13593</v>
      </c>
      <c r="C13591" s="5" t="s">
        <v>11</v>
      </c>
      <c r="D13591" s="5" t="s">
        <v>12</v>
      </c>
      <c r="E13591" s="5" t="s">
        <v>13</v>
      </c>
    </row>
    <row r="13592" spans="1:5" x14ac:dyDescent="0.25">
      <c r="A13592" s="5">
        <f>13584</f>
      </c>
      <c r="B13592" s="5" t="s">
        <v>13594</v>
      </c>
      <c r="C13592" s="5" t="s">
        <v>11</v>
      </c>
      <c r="D13592" s="5" t="s">
        <v>12</v>
      </c>
      <c r="E13592" s="5" t="s">
        <v>13</v>
      </c>
    </row>
    <row r="13593" spans="1:5" x14ac:dyDescent="0.25">
      <c r="A13593" s="5">
        <f>13585</f>
      </c>
      <c r="B13593" s="5" t="s">
        <v>13595</v>
      </c>
      <c r="C13593" s="5" t="s">
        <v>11</v>
      </c>
      <c r="D13593" s="5" t="s">
        <v>12</v>
      </c>
      <c r="E13593" s="5" t="s">
        <v>13</v>
      </c>
    </row>
    <row r="13594" spans="1:5" x14ac:dyDescent="0.25">
      <c r="A13594" s="5">
        <f>13586</f>
      </c>
      <c r="B13594" s="5" t="s">
        <v>13596</v>
      </c>
      <c r="C13594" s="5" t="s">
        <v>11</v>
      </c>
      <c r="D13594" s="5" t="s">
        <v>12</v>
      </c>
      <c r="E13594" s="5" t="s">
        <v>13</v>
      </c>
    </row>
    <row r="13595" spans="1:5" x14ac:dyDescent="0.25">
      <c r="A13595" s="5">
        <f>13587</f>
      </c>
      <c r="B13595" s="5" t="s">
        <v>13597</v>
      </c>
      <c r="C13595" s="5" t="s">
        <v>11</v>
      </c>
      <c r="D13595" s="5" t="s">
        <v>12</v>
      </c>
      <c r="E13595" s="5" t="s">
        <v>13</v>
      </c>
    </row>
    <row r="13596" spans="1:5" x14ac:dyDescent="0.25">
      <c r="A13596" s="5">
        <f>13588</f>
      </c>
      <c r="B13596" s="5" t="s">
        <v>13598</v>
      </c>
      <c r="C13596" s="5" t="s">
        <v>11</v>
      </c>
      <c r="D13596" s="5" t="s">
        <v>12</v>
      </c>
      <c r="E13596" s="5" t="s">
        <v>13</v>
      </c>
    </row>
    <row r="13597" spans="1:5" x14ac:dyDescent="0.25">
      <c r="A13597" s="5">
        <f>13589</f>
      </c>
      <c r="B13597" s="5" t="s">
        <v>13599</v>
      </c>
      <c r="C13597" s="5" t="s">
        <v>11</v>
      </c>
      <c r="D13597" s="5" t="s">
        <v>12</v>
      </c>
      <c r="E13597" s="5" t="s">
        <v>13</v>
      </c>
    </row>
    <row r="13598" spans="1:5" x14ac:dyDescent="0.25">
      <c r="A13598" s="5">
        <f>13590</f>
      </c>
      <c r="B13598" s="5" t="s">
        <v>13600</v>
      </c>
      <c r="C13598" s="5" t="s">
        <v>11</v>
      </c>
      <c r="D13598" s="5" t="s">
        <v>12</v>
      </c>
      <c r="E13598" s="5" t="s">
        <v>13</v>
      </c>
    </row>
    <row r="13599" spans="1:5" x14ac:dyDescent="0.25">
      <c r="A13599" s="5">
        <f>13591</f>
      </c>
      <c r="B13599" s="5" t="s">
        <v>13601</v>
      </c>
      <c r="C13599" s="5" t="s">
        <v>11</v>
      </c>
      <c r="D13599" s="5" t="s">
        <v>12</v>
      </c>
      <c r="E13599" s="5" t="s">
        <v>13</v>
      </c>
    </row>
    <row r="13600" spans="1:5" x14ac:dyDescent="0.25">
      <c r="A13600" s="5">
        <f>13592</f>
      </c>
      <c r="B13600" s="5" t="s">
        <v>13602</v>
      </c>
      <c r="C13600" s="5" t="s">
        <v>11</v>
      </c>
      <c r="D13600" s="5" t="s">
        <v>12</v>
      </c>
      <c r="E13600" s="5" t="s">
        <v>13</v>
      </c>
    </row>
    <row r="13601" spans="1:5" x14ac:dyDescent="0.25">
      <c r="A13601" s="5">
        <f>13593</f>
      </c>
      <c r="B13601" s="5" t="s">
        <v>13603</v>
      </c>
      <c r="C13601" s="5" t="s">
        <v>11</v>
      </c>
      <c r="D13601" s="5" t="s">
        <v>12</v>
      </c>
      <c r="E13601" s="5" t="s">
        <v>13</v>
      </c>
    </row>
    <row r="13602" spans="1:5" x14ac:dyDescent="0.25">
      <c r="A13602" s="5">
        <f>13594</f>
      </c>
      <c r="B13602" s="5" t="s">
        <v>13604</v>
      </c>
      <c r="C13602" s="5" t="s">
        <v>11</v>
      </c>
      <c r="D13602" s="5" t="s">
        <v>12</v>
      </c>
      <c r="E13602" s="5" t="s">
        <v>13</v>
      </c>
    </row>
    <row r="13603" spans="1:5" x14ac:dyDescent="0.25">
      <c r="A13603" s="5">
        <f>13595</f>
      </c>
      <c r="B13603" s="5" t="s">
        <v>13605</v>
      </c>
      <c r="C13603" s="5" t="s">
        <v>11</v>
      </c>
      <c r="D13603" s="5" t="s">
        <v>12</v>
      </c>
      <c r="E13603" s="5" t="s">
        <v>13</v>
      </c>
    </row>
    <row r="13604" spans="1:5" x14ac:dyDescent="0.25">
      <c r="A13604" s="5">
        <f>13596</f>
      </c>
      <c r="B13604" s="5" t="s">
        <v>13606</v>
      </c>
      <c r="C13604" s="5" t="s">
        <v>11</v>
      </c>
      <c r="D13604" s="5" t="s">
        <v>12</v>
      </c>
      <c r="E13604" s="5" t="s">
        <v>13</v>
      </c>
    </row>
    <row r="13605" spans="1:5" x14ac:dyDescent="0.25">
      <c r="A13605" s="5">
        <f>13597</f>
      </c>
      <c r="B13605" s="5" t="s">
        <v>13607</v>
      </c>
      <c r="C13605" s="5" t="s">
        <v>11</v>
      </c>
      <c r="D13605" s="5" t="s">
        <v>12</v>
      </c>
      <c r="E13605" s="5" t="s">
        <v>13</v>
      </c>
    </row>
    <row r="13606" spans="1:5" x14ac:dyDescent="0.25">
      <c r="A13606" s="5">
        <f>13598</f>
      </c>
      <c r="B13606" s="5" t="s">
        <v>13608</v>
      </c>
      <c r="C13606" s="5" t="s">
        <v>11</v>
      </c>
      <c r="D13606" s="5" t="s">
        <v>12</v>
      </c>
      <c r="E13606" s="5" t="s">
        <v>13</v>
      </c>
    </row>
    <row r="13607" spans="1:5" x14ac:dyDescent="0.25">
      <c r="A13607" s="5">
        <f>13599</f>
      </c>
      <c r="B13607" s="5" t="s">
        <v>13609</v>
      </c>
      <c r="C13607" s="5" t="s">
        <v>11</v>
      </c>
      <c r="D13607" s="5" t="s">
        <v>12</v>
      </c>
      <c r="E13607" s="5" t="s">
        <v>13</v>
      </c>
    </row>
    <row r="13608" spans="1:5" x14ac:dyDescent="0.25">
      <c r="A13608" s="5">
        <f>13600</f>
      </c>
      <c r="B13608" s="5" t="s">
        <v>13610</v>
      </c>
      <c r="C13608" s="5" t="s">
        <v>11</v>
      </c>
      <c r="D13608" s="5" t="s">
        <v>12</v>
      </c>
      <c r="E13608" s="5" t="s">
        <v>13</v>
      </c>
    </row>
    <row r="13609" spans="1:5" x14ac:dyDescent="0.25">
      <c r="A13609" s="5">
        <f>13601</f>
      </c>
      <c r="B13609" s="5" t="s">
        <v>13611</v>
      </c>
      <c r="C13609" s="5" t="s">
        <v>11</v>
      </c>
      <c r="D13609" s="5" t="s">
        <v>12</v>
      </c>
      <c r="E13609" s="5" t="s">
        <v>13</v>
      </c>
    </row>
    <row r="13610" spans="1:5" x14ac:dyDescent="0.25">
      <c r="A13610" s="5">
        <f>13602</f>
      </c>
      <c r="B13610" s="5" t="s">
        <v>13612</v>
      </c>
      <c r="C13610" s="5" t="s">
        <v>11</v>
      </c>
      <c r="D13610" s="5" t="s">
        <v>12</v>
      </c>
      <c r="E13610" s="5" t="s">
        <v>13</v>
      </c>
    </row>
    <row r="13611" spans="1:5" x14ac:dyDescent="0.25">
      <c r="A13611" s="5">
        <f>13603</f>
      </c>
      <c r="B13611" s="5" t="s">
        <v>13613</v>
      </c>
      <c r="C13611" s="5" t="s">
        <v>11</v>
      </c>
      <c r="D13611" s="5" t="s">
        <v>12</v>
      </c>
      <c r="E13611" s="5" t="s">
        <v>13</v>
      </c>
    </row>
    <row r="13612" spans="1:5" x14ac:dyDescent="0.25">
      <c r="A13612" s="5">
        <f>13604</f>
      </c>
      <c r="B13612" s="5" t="s">
        <v>13614</v>
      </c>
      <c r="C13612" s="5" t="s">
        <v>11</v>
      </c>
      <c r="D13612" s="5" t="s">
        <v>12</v>
      </c>
      <c r="E13612" s="5" t="s">
        <v>13</v>
      </c>
    </row>
    <row r="13613" spans="1:5" x14ac:dyDescent="0.25">
      <c r="A13613" s="5">
        <f>13605</f>
      </c>
      <c r="B13613" s="5" t="s">
        <v>13615</v>
      </c>
      <c r="C13613" s="5" t="s">
        <v>11</v>
      </c>
      <c r="D13613" s="5" t="s">
        <v>12</v>
      </c>
      <c r="E13613" s="5" t="s">
        <v>13</v>
      </c>
    </row>
    <row r="13614" spans="1:5" x14ac:dyDescent="0.25">
      <c r="A13614" s="5">
        <f>13606</f>
      </c>
      <c r="B13614" s="5" t="s">
        <v>13616</v>
      </c>
      <c r="C13614" s="5" t="s">
        <v>11</v>
      </c>
      <c r="D13614" s="5" t="s">
        <v>12</v>
      </c>
      <c r="E13614" s="5" t="s">
        <v>13</v>
      </c>
    </row>
    <row r="13615" spans="1:5" x14ac:dyDescent="0.25">
      <c r="A13615" s="5">
        <f>13607</f>
      </c>
      <c r="B13615" s="5" t="s">
        <v>13617</v>
      </c>
      <c r="C13615" s="5" t="s">
        <v>11</v>
      </c>
      <c r="D13615" s="5" t="s">
        <v>12</v>
      </c>
      <c r="E13615" s="5" t="s">
        <v>13</v>
      </c>
    </row>
    <row r="13616" spans="1:5" x14ac:dyDescent="0.25">
      <c r="A13616" s="5">
        <f>13608</f>
      </c>
      <c r="B13616" s="5" t="s">
        <v>13618</v>
      </c>
      <c r="C13616" s="5" t="s">
        <v>11</v>
      </c>
      <c r="D13616" s="5" t="s">
        <v>12</v>
      </c>
      <c r="E13616" s="5" t="s">
        <v>13</v>
      </c>
    </row>
    <row r="13617" spans="1:5" x14ac:dyDescent="0.25">
      <c r="A13617" s="5">
        <f>13609</f>
      </c>
      <c r="B13617" s="5" t="s">
        <v>13619</v>
      </c>
      <c r="C13617" s="5" t="s">
        <v>11</v>
      </c>
      <c r="D13617" s="5" t="s">
        <v>12</v>
      </c>
      <c r="E13617" s="5" t="s">
        <v>13</v>
      </c>
    </row>
    <row r="13618" spans="1:5" x14ac:dyDescent="0.25">
      <c r="A13618" s="5">
        <f>13610</f>
      </c>
      <c r="B13618" s="5" t="s">
        <v>13620</v>
      </c>
      <c r="C13618" s="5" t="s">
        <v>11</v>
      </c>
      <c r="D13618" s="5" t="s">
        <v>12</v>
      </c>
      <c r="E13618" s="5" t="s">
        <v>13</v>
      </c>
    </row>
    <row r="13619" spans="1:5" x14ac:dyDescent="0.25">
      <c r="A13619" s="5">
        <f>13611</f>
      </c>
      <c r="B13619" s="5" t="s">
        <v>13621</v>
      </c>
      <c r="C13619" s="5" t="s">
        <v>11</v>
      </c>
      <c r="D13619" s="5" t="s">
        <v>12</v>
      </c>
      <c r="E13619" s="5" t="s">
        <v>13</v>
      </c>
    </row>
    <row r="13620" spans="1:5" x14ac:dyDescent="0.25">
      <c r="A13620" s="5">
        <f>13612</f>
      </c>
      <c r="B13620" s="5" t="s">
        <v>13622</v>
      </c>
      <c r="C13620" s="5" t="s">
        <v>11</v>
      </c>
      <c r="D13620" s="5" t="s">
        <v>12</v>
      </c>
      <c r="E13620" s="5" t="s">
        <v>13</v>
      </c>
    </row>
    <row r="13621" spans="1:5" x14ac:dyDescent="0.25">
      <c r="A13621" s="5">
        <f>13613</f>
      </c>
      <c r="B13621" s="5" t="s">
        <v>13623</v>
      </c>
      <c r="C13621" s="5" t="s">
        <v>11</v>
      </c>
      <c r="D13621" s="5" t="s">
        <v>12</v>
      </c>
      <c r="E13621" s="5" t="s">
        <v>13</v>
      </c>
    </row>
    <row r="13622" spans="1:5" x14ac:dyDescent="0.25">
      <c r="A13622" s="5">
        <f>13614</f>
      </c>
      <c r="B13622" s="5" t="s">
        <v>13624</v>
      </c>
      <c r="C13622" s="5" t="s">
        <v>11</v>
      </c>
      <c r="D13622" s="5" t="s">
        <v>12</v>
      </c>
      <c r="E13622" s="5" t="s">
        <v>13</v>
      </c>
    </row>
    <row r="13623" spans="1:5" x14ac:dyDescent="0.25">
      <c r="A13623" s="5">
        <f>13615</f>
      </c>
      <c r="B13623" s="5" t="s">
        <v>13625</v>
      </c>
      <c r="C13623" s="5" t="s">
        <v>11</v>
      </c>
      <c r="D13623" s="5" t="s">
        <v>12</v>
      </c>
      <c r="E13623" s="5" t="s">
        <v>13</v>
      </c>
    </row>
    <row r="13624" spans="1:5" x14ac:dyDescent="0.25">
      <c r="A13624" s="5">
        <f>13616</f>
      </c>
      <c r="B13624" s="5" t="s">
        <v>13626</v>
      </c>
      <c r="C13624" s="5" t="s">
        <v>11</v>
      </c>
      <c r="D13624" s="5" t="s">
        <v>12</v>
      </c>
      <c r="E13624" s="5" t="s">
        <v>13</v>
      </c>
    </row>
    <row r="13625" spans="1:5" x14ac:dyDescent="0.25">
      <c r="A13625" s="5">
        <f>13617</f>
      </c>
      <c r="B13625" s="5" t="s">
        <v>13627</v>
      </c>
      <c r="C13625" s="5" t="s">
        <v>11</v>
      </c>
      <c r="D13625" s="5" t="s">
        <v>12</v>
      </c>
      <c r="E13625" s="5" t="s">
        <v>13</v>
      </c>
    </row>
    <row r="13626" spans="1:5" x14ac:dyDescent="0.25">
      <c r="A13626" s="5">
        <f>13618</f>
      </c>
      <c r="B13626" s="5" t="s">
        <v>13628</v>
      </c>
      <c r="C13626" s="5" t="s">
        <v>11</v>
      </c>
      <c r="D13626" s="5" t="s">
        <v>12</v>
      </c>
      <c r="E13626" s="5" t="s">
        <v>13</v>
      </c>
    </row>
    <row r="13627" spans="1:5" x14ac:dyDescent="0.25">
      <c r="A13627" s="5">
        <f>13619</f>
      </c>
      <c r="B13627" s="5" t="s">
        <v>13629</v>
      </c>
      <c r="C13627" s="5" t="s">
        <v>11</v>
      </c>
      <c r="D13627" s="5" t="s">
        <v>12</v>
      </c>
      <c r="E13627" s="5" t="s">
        <v>13</v>
      </c>
    </row>
    <row r="13628" spans="1:5" x14ac:dyDescent="0.25">
      <c r="A13628" s="5">
        <f>13620</f>
      </c>
      <c r="B13628" s="5" t="s">
        <v>13630</v>
      </c>
      <c r="C13628" s="5" t="s">
        <v>11</v>
      </c>
      <c r="D13628" s="5" t="s">
        <v>12</v>
      </c>
      <c r="E13628" s="5" t="s">
        <v>13</v>
      </c>
    </row>
    <row r="13629" spans="1:5" x14ac:dyDescent="0.25">
      <c r="A13629" s="5">
        <f>13621</f>
      </c>
      <c r="B13629" s="5" t="s">
        <v>13631</v>
      </c>
      <c r="C13629" s="5" t="s">
        <v>11</v>
      </c>
      <c r="D13629" s="5" t="s">
        <v>12</v>
      </c>
      <c r="E13629" s="5" t="s">
        <v>13</v>
      </c>
    </row>
    <row r="13630" spans="1:5" x14ac:dyDescent="0.25">
      <c r="A13630" s="5">
        <f>13622</f>
      </c>
      <c r="B13630" s="5" t="s">
        <v>13632</v>
      </c>
      <c r="C13630" s="5" t="s">
        <v>11</v>
      </c>
      <c r="D13630" s="5" t="s">
        <v>12</v>
      </c>
      <c r="E13630" s="5" t="s">
        <v>13</v>
      </c>
    </row>
    <row r="13631" spans="1:5" x14ac:dyDescent="0.25">
      <c r="A13631" s="5">
        <f>13623</f>
      </c>
      <c r="B13631" s="5" t="s">
        <v>13633</v>
      </c>
      <c r="C13631" s="5" t="s">
        <v>11</v>
      </c>
      <c r="D13631" s="5" t="s">
        <v>12</v>
      </c>
      <c r="E13631" s="5" t="s">
        <v>13</v>
      </c>
    </row>
    <row r="13632" spans="1:5" x14ac:dyDescent="0.25">
      <c r="A13632" s="5">
        <f>13624</f>
      </c>
      <c r="B13632" s="5" t="s">
        <v>13634</v>
      </c>
      <c r="C13632" s="5" t="s">
        <v>11</v>
      </c>
      <c r="D13632" s="5" t="s">
        <v>12</v>
      </c>
      <c r="E13632" s="5" t="s">
        <v>13</v>
      </c>
    </row>
    <row r="13633" spans="1:5" x14ac:dyDescent="0.25">
      <c r="A13633" s="5">
        <f>13625</f>
      </c>
      <c r="B13633" s="5" t="s">
        <v>13635</v>
      </c>
      <c r="C13633" s="5" t="s">
        <v>11</v>
      </c>
      <c r="D13633" s="5" t="s">
        <v>12</v>
      </c>
      <c r="E13633" s="5" t="s">
        <v>13</v>
      </c>
    </row>
    <row r="13634" spans="1:5" x14ac:dyDescent="0.25">
      <c r="A13634" s="5">
        <f>13626</f>
      </c>
      <c r="B13634" s="5" t="s">
        <v>13636</v>
      </c>
      <c r="C13634" s="5" t="s">
        <v>11</v>
      </c>
      <c r="D13634" s="5" t="s">
        <v>12</v>
      </c>
      <c r="E13634" s="5" t="s">
        <v>13</v>
      </c>
    </row>
    <row r="13635" spans="1:5" x14ac:dyDescent="0.25">
      <c r="A13635" s="5">
        <f>13627</f>
      </c>
      <c r="B13635" s="5" t="s">
        <v>13637</v>
      </c>
      <c r="C13635" s="5" t="s">
        <v>11</v>
      </c>
      <c r="D13635" s="5" t="s">
        <v>12</v>
      </c>
      <c r="E13635" s="5" t="s">
        <v>13</v>
      </c>
    </row>
    <row r="13636" spans="1:5" x14ac:dyDescent="0.25">
      <c r="A13636" s="5">
        <f>13628</f>
      </c>
      <c r="B13636" s="5" t="s">
        <v>13638</v>
      </c>
      <c r="C13636" s="5" t="s">
        <v>11</v>
      </c>
      <c r="D13636" s="5" t="s">
        <v>12</v>
      </c>
      <c r="E13636" s="5" t="s">
        <v>13</v>
      </c>
    </row>
    <row r="13637" spans="1:5" x14ac:dyDescent="0.25">
      <c r="A13637" s="5">
        <f>13629</f>
      </c>
      <c r="B13637" s="5" t="s">
        <v>13639</v>
      </c>
      <c r="C13637" s="5" t="s">
        <v>11</v>
      </c>
      <c r="D13637" s="5" t="s">
        <v>12</v>
      </c>
      <c r="E13637" s="5" t="s">
        <v>13</v>
      </c>
    </row>
    <row r="13638" spans="1:5" x14ac:dyDescent="0.25">
      <c r="A13638" s="5">
        <f>13630</f>
      </c>
      <c r="B13638" s="5" t="s">
        <v>13640</v>
      </c>
      <c r="C13638" s="5" t="s">
        <v>11</v>
      </c>
      <c r="D13638" s="5" t="s">
        <v>12</v>
      </c>
      <c r="E13638" s="5" t="s">
        <v>13</v>
      </c>
    </row>
    <row r="13639" spans="1:5" x14ac:dyDescent="0.25">
      <c r="A13639" s="5">
        <f>13631</f>
      </c>
      <c r="B13639" s="5" t="s">
        <v>13641</v>
      </c>
      <c r="C13639" s="5" t="s">
        <v>11</v>
      </c>
      <c r="D13639" s="5" t="s">
        <v>12</v>
      </c>
      <c r="E13639" s="5" t="s">
        <v>13</v>
      </c>
    </row>
    <row r="13640" spans="1:5" x14ac:dyDescent="0.25">
      <c r="A13640" s="5">
        <f>13632</f>
      </c>
      <c r="B13640" s="5" t="s">
        <v>13642</v>
      </c>
      <c r="C13640" s="5" t="s">
        <v>11</v>
      </c>
      <c r="D13640" s="5" t="s">
        <v>12</v>
      </c>
      <c r="E13640" s="5" t="s">
        <v>13</v>
      </c>
    </row>
    <row r="13641" spans="1:5" x14ac:dyDescent="0.25">
      <c r="A13641" s="5">
        <f>13633</f>
      </c>
      <c r="B13641" s="5" t="s">
        <v>13643</v>
      </c>
      <c r="C13641" s="5" t="s">
        <v>11</v>
      </c>
      <c r="D13641" s="5" t="s">
        <v>12</v>
      </c>
      <c r="E13641" s="5" t="s">
        <v>13</v>
      </c>
    </row>
    <row r="13642" spans="1:5" x14ac:dyDescent="0.25">
      <c r="A13642" s="5">
        <f>13634</f>
      </c>
      <c r="B13642" s="5" t="s">
        <v>13644</v>
      </c>
      <c r="C13642" s="5" t="s">
        <v>11</v>
      </c>
      <c r="D13642" s="5" t="s">
        <v>12</v>
      </c>
      <c r="E13642" s="5" t="s">
        <v>13</v>
      </c>
    </row>
    <row r="13643" spans="1:5" x14ac:dyDescent="0.25">
      <c r="A13643" s="5">
        <f>13635</f>
      </c>
      <c r="B13643" s="5" t="s">
        <v>13645</v>
      </c>
      <c r="C13643" s="5" t="s">
        <v>11</v>
      </c>
      <c r="D13643" s="5" t="s">
        <v>12</v>
      </c>
      <c r="E13643" s="5" t="s">
        <v>13</v>
      </c>
    </row>
    <row r="13644" spans="1:5" x14ac:dyDescent="0.25">
      <c r="A13644" s="5">
        <f>13636</f>
      </c>
      <c r="B13644" s="5" t="s">
        <v>13646</v>
      </c>
      <c r="C13644" s="5" t="s">
        <v>11</v>
      </c>
      <c r="D13644" s="5" t="s">
        <v>12</v>
      </c>
      <c r="E13644" s="5" t="s">
        <v>13</v>
      </c>
    </row>
    <row r="13645" spans="1:5" x14ac:dyDescent="0.25">
      <c r="A13645" s="5">
        <f>13637</f>
      </c>
      <c r="B13645" s="5" t="s">
        <v>13647</v>
      </c>
      <c r="C13645" s="5" t="s">
        <v>11</v>
      </c>
      <c r="D13645" s="5" t="s">
        <v>12</v>
      </c>
      <c r="E13645" s="5" t="s">
        <v>13</v>
      </c>
    </row>
    <row r="13646" spans="1:5" x14ac:dyDescent="0.25">
      <c r="A13646" s="5">
        <f>13638</f>
      </c>
      <c r="B13646" s="5" t="s">
        <v>13648</v>
      </c>
      <c r="C13646" s="5" t="s">
        <v>11</v>
      </c>
      <c r="D13646" s="5" t="s">
        <v>12</v>
      </c>
      <c r="E13646" s="5" t="s">
        <v>13</v>
      </c>
    </row>
    <row r="13647" spans="1:5" x14ac:dyDescent="0.25">
      <c r="A13647" s="5">
        <f>13639</f>
      </c>
      <c r="B13647" s="5" t="s">
        <v>13649</v>
      </c>
      <c r="C13647" s="5" t="s">
        <v>11</v>
      </c>
      <c r="D13647" s="5" t="s">
        <v>12</v>
      </c>
      <c r="E13647" s="5" t="s">
        <v>13</v>
      </c>
    </row>
    <row r="13648" spans="1:5" x14ac:dyDescent="0.25">
      <c r="A13648" s="5">
        <f>13640</f>
      </c>
      <c r="B13648" s="5" t="s">
        <v>13650</v>
      </c>
      <c r="C13648" s="5" t="s">
        <v>11</v>
      </c>
      <c r="D13648" s="5" t="s">
        <v>12</v>
      </c>
      <c r="E13648" s="5" t="s">
        <v>13</v>
      </c>
    </row>
    <row r="13649" spans="1:5" x14ac:dyDescent="0.25">
      <c r="A13649" s="5">
        <f>13641</f>
      </c>
      <c r="B13649" s="5" t="s">
        <v>13651</v>
      </c>
      <c r="C13649" s="5" t="s">
        <v>11</v>
      </c>
      <c r="D13649" s="5" t="s">
        <v>12</v>
      </c>
      <c r="E13649" s="5" t="s">
        <v>13</v>
      </c>
    </row>
    <row r="13650" spans="1:5" x14ac:dyDescent="0.25">
      <c r="A13650" s="5">
        <f>13642</f>
      </c>
      <c r="B13650" s="5" t="s">
        <v>13652</v>
      </c>
      <c r="C13650" s="5" t="s">
        <v>11</v>
      </c>
      <c r="D13650" s="5" t="s">
        <v>12</v>
      </c>
      <c r="E13650" s="5" t="s">
        <v>13</v>
      </c>
    </row>
    <row r="13651" spans="1:5" x14ac:dyDescent="0.25">
      <c r="A13651" s="5">
        <f>13643</f>
      </c>
      <c r="B13651" s="5" t="s">
        <v>13653</v>
      </c>
      <c r="C13651" s="5" t="s">
        <v>11</v>
      </c>
      <c r="D13651" s="5" t="s">
        <v>12</v>
      </c>
      <c r="E13651" s="5" t="s">
        <v>13</v>
      </c>
    </row>
    <row r="13652" spans="1:5" x14ac:dyDescent="0.25">
      <c r="A13652" s="5">
        <f>13644</f>
      </c>
      <c r="B13652" s="5" t="s">
        <v>13654</v>
      </c>
      <c r="C13652" s="5" t="s">
        <v>11</v>
      </c>
      <c r="D13652" s="5" t="s">
        <v>12</v>
      </c>
      <c r="E13652" s="5" t="s">
        <v>13</v>
      </c>
    </row>
    <row r="13653" spans="1:5" x14ac:dyDescent="0.25">
      <c r="A13653" s="5">
        <f>13645</f>
      </c>
      <c r="B13653" s="5" t="s">
        <v>13655</v>
      </c>
      <c r="C13653" s="5" t="s">
        <v>11</v>
      </c>
      <c r="D13653" s="5" t="s">
        <v>12</v>
      </c>
      <c r="E13653" s="5" t="s">
        <v>13</v>
      </c>
    </row>
    <row r="13654" spans="1:5" x14ac:dyDescent="0.25">
      <c r="A13654" s="5">
        <f>13646</f>
      </c>
      <c r="B13654" s="5" t="s">
        <v>13656</v>
      </c>
      <c r="C13654" s="5" t="s">
        <v>11</v>
      </c>
      <c r="D13654" s="5" t="s">
        <v>12</v>
      </c>
      <c r="E13654" s="5" t="s">
        <v>13</v>
      </c>
    </row>
    <row r="13655" spans="1:5" x14ac:dyDescent="0.25">
      <c r="A13655" s="5">
        <f>13647</f>
      </c>
      <c r="B13655" s="5" t="s">
        <v>13657</v>
      </c>
      <c r="C13655" s="5" t="s">
        <v>11</v>
      </c>
      <c r="D13655" s="5" t="s">
        <v>12</v>
      </c>
      <c r="E13655" s="5" t="s">
        <v>13</v>
      </c>
    </row>
    <row r="13656" spans="1:5" x14ac:dyDescent="0.25">
      <c r="A13656" s="5">
        <f>13648</f>
      </c>
      <c r="B13656" s="5" t="s">
        <v>13658</v>
      </c>
      <c r="C13656" s="5" t="s">
        <v>11</v>
      </c>
      <c r="D13656" s="5" t="s">
        <v>12</v>
      </c>
      <c r="E13656" s="5" t="s">
        <v>13</v>
      </c>
    </row>
    <row r="13657" spans="1:5" x14ac:dyDescent="0.25">
      <c r="A13657" s="5">
        <f>13649</f>
      </c>
      <c r="B13657" s="5" t="s">
        <v>13659</v>
      </c>
      <c r="C13657" s="5" t="s">
        <v>11</v>
      </c>
      <c r="D13657" s="5" t="s">
        <v>12</v>
      </c>
      <c r="E13657" s="5" t="s">
        <v>13</v>
      </c>
    </row>
    <row r="13658" spans="1:5" x14ac:dyDescent="0.25">
      <c r="A13658" s="5">
        <f>13650</f>
      </c>
      <c r="B13658" s="5" t="s">
        <v>13660</v>
      </c>
      <c r="C13658" s="5" t="s">
        <v>11</v>
      </c>
      <c r="D13658" s="5" t="s">
        <v>12</v>
      </c>
      <c r="E13658" s="5" t="s">
        <v>13</v>
      </c>
    </row>
    <row r="13659" spans="1:5" x14ac:dyDescent="0.25">
      <c r="A13659" s="5">
        <f>13651</f>
      </c>
      <c r="B13659" s="5" t="s">
        <v>13661</v>
      </c>
      <c r="C13659" s="5" t="s">
        <v>11</v>
      </c>
      <c r="D13659" s="5" t="s">
        <v>12</v>
      </c>
      <c r="E13659" s="5" t="s">
        <v>13</v>
      </c>
    </row>
    <row r="13660" spans="1:5" x14ac:dyDescent="0.25">
      <c r="A13660" s="5">
        <f>13652</f>
      </c>
      <c r="B13660" s="5" t="s">
        <v>13662</v>
      </c>
      <c r="C13660" s="5" t="s">
        <v>11</v>
      </c>
      <c r="D13660" s="5" t="s">
        <v>12</v>
      </c>
      <c r="E13660" s="5" t="s">
        <v>13</v>
      </c>
    </row>
    <row r="13661" spans="1:5" x14ac:dyDescent="0.25">
      <c r="A13661" s="5">
        <f>13653</f>
      </c>
      <c r="B13661" s="5" t="s">
        <v>13663</v>
      </c>
      <c r="C13661" s="5" t="s">
        <v>11</v>
      </c>
      <c r="D13661" s="5" t="s">
        <v>12</v>
      </c>
      <c r="E13661" s="5" t="s">
        <v>13</v>
      </c>
    </row>
    <row r="13662" spans="1:5" x14ac:dyDescent="0.25">
      <c r="A13662" s="5">
        <f>13654</f>
      </c>
      <c r="B13662" s="5" t="s">
        <v>13664</v>
      </c>
      <c r="C13662" s="5" t="s">
        <v>11</v>
      </c>
      <c r="D13662" s="5" t="s">
        <v>12</v>
      </c>
      <c r="E13662" s="5" t="s">
        <v>13</v>
      </c>
    </row>
    <row r="13663" spans="1:5" x14ac:dyDescent="0.25">
      <c r="A13663" s="5">
        <f>13655</f>
      </c>
      <c r="B13663" s="5" t="s">
        <v>13665</v>
      </c>
      <c r="C13663" s="5" t="s">
        <v>11</v>
      </c>
      <c r="D13663" s="5" t="s">
        <v>12</v>
      </c>
      <c r="E13663" s="5" t="s">
        <v>13</v>
      </c>
    </row>
    <row r="13664" spans="1:5" x14ac:dyDescent="0.25">
      <c r="A13664" s="5">
        <f>13656</f>
      </c>
      <c r="B13664" s="5" t="s">
        <v>13666</v>
      </c>
      <c r="C13664" s="5" t="s">
        <v>11</v>
      </c>
      <c r="D13664" s="5" t="s">
        <v>12</v>
      </c>
      <c r="E13664" s="5" t="s">
        <v>13</v>
      </c>
    </row>
    <row r="13665" spans="1:5" x14ac:dyDescent="0.25">
      <c r="A13665" s="5">
        <f>13657</f>
      </c>
      <c r="B13665" s="5" t="s">
        <v>13667</v>
      </c>
      <c r="C13665" s="5" t="s">
        <v>11</v>
      </c>
      <c r="D13665" s="5" t="s">
        <v>12</v>
      </c>
      <c r="E13665" s="5" t="s">
        <v>13</v>
      </c>
    </row>
    <row r="13666" spans="1:5" x14ac:dyDescent="0.25">
      <c r="A13666" s="5">
        <f>13658</f>
      </c>
      <c r="B13666" s="5" t="s">
        <v>13668</v>
      </c>
      <c r="C13666" s="5" t="s">
        <v>11</v>
      </c>
      <c r="D13666" s="5" t="s">
        <v>12</v>
      </c>
      <c r="E13666" s="5" t="s">
        <v>13</v>
      </c>
    </row>
    <row r="13667" spans="1:5" x14ac:dyDescent="0.25">
      <c r="A13667" s="5">
        <f>13659</f>
      </c>
      <c r="B13667" s="5" t="s">
        <v>13669</v>
      </c>
      <c r="C13667" s="5" t="s">
        <v>11</v>
      </c>
      <c r="D13667" s="5" t="s">
        <v>12</v>
      </c>
      <c r="E13667" s="5" t="s">
        <v>13</v>
      </c>
    </row>
    <row r="13668" spans="1:5" x14ac:dyDescent="0.25">
      <c r="A13668" s="5">
        <f>13660</f>
      </c>
      <c r="B13668" s="5" t="s">
        <v>13670</v>
      </c>
      <c r="C13668" s="5" t="s">
        <v>11</v>
      </c>
      <c r="D13668" s="5" t="s">
        <v>12</v>
      </c>
      <c r="E13668" s="5" t="s">
        <v>13</v>
      </c>
    </row>
    <row r="13669" spans="1:5" x14ac:dyDescent="0.25">
      <c r="A13669" s="5">
        <f>13661</f>
      </c>
      <c r="B13669" s="5" t="s">
        <v>13671</v>
      </c>
      <c r="C13669" s="5" t="s">
        <v>11</v>
      </c>
      <c r="D13669" s="5" t="s">
        <v>12</v>
      </c>
      <c r="E13669" s="5" t="s">
        <v>13</v>
      </c>
    </row>
    <row r="13670" spans="1:5" x14ac:dyDescent="0.25">
      <c r="A13670" s="5">
        <f>13662</f>
      </c>
      <c r="B13670" s="5" t="s">
        <v>13672</v>
      </c>
      <c r="C13670" s="5" t="s">
        <v>11</v>
      </c>
      <c r="D13670" s="5" t="s">
        <v>12</v>
      </c>
      <c r="E13670" s="5" t="s">
        <v>13</v>
      </c>
    </row>
    <row r="13671" spans="1:5" x14ac:dyDescent="0.25">
      <c r="A13671" s="5">
        <f>13663</f>
      </c>
      <c r="B13671" s="5" t="s">
        <v>13673</v>
      </c>
      <c r="C13671" s="5" t="s">
        <v>11</v>
      </c>
      <c r="D13671" s="5" t="s">
        <v>12</v>
      </c>
      <c r="E13671" s="5" t="s">
        <v>13</v>
      </c>
    </row>
    <row r="13672" spans="1:5" x14ac:dyDescent="0.25">
      <c r="A13672" s="5">
        <f>13664</f>
      </c>
      <c r="B13672" s="5" t="s">
        <v>13674</v>
      </c>
      <c r="C13672" s="5" t="s">
        <v>11</v>
      </c>
      <c r="D13672" s="5" t="s">
        <v>12</v>
      </c>
      <c r="E13672" s="5" t="s">
        <v>13</v>
      </c>
    </row>
    <row r="13673" spans="1:5" x14ac:dyDescent="0.25">
      <c r="A13673" s="5">
        <f>13665</f>
      </c>
      <c r="B13673" s="5" t="s">
        <v>13675</v>
      </c>
      <c r="C13673" s="5" t="s">
        <v>11</v>
      </c>
      <c r="D13673" s="5" t="s">
        <v>12</v>
      </c>
      <c r="E13673" s="5" t="s">
        <v>13</v>
      </c>
    </row>
    <row r="13674" spans="1:5" x14ac:dyDescent="0.25">
      <c r="A13674" s="5">
        <f>13666</f>
      </c>
      <c r="B13674" s="5" t="s">
        <v>13676</v>
      </c>
      <c r="C13674" s="5" t="s">
        <v>11</v>
      </c>
      <c r="D13674" s="5" t="s">
        <v>12</v>
      </c>
      <c r="E13674" s="5" t="s">
        <v>13</v>
      </c>
    </row>
    <row r="13675" spans="1:5" x14ac:dyDescent="0.25">
      <c r="A13675" s="5">
        <f>13667</f>
      </c>
      <c r="B13675" s="5" t="s">
        <v>13677</v>
      </c>
      <c r="C13675" s="5" t="s">
        <v>11</v>
      </c>
      <c r="D13675" s="5" t="s">
        <v>12</v>
      </c>
      <c r="E13675" s="5" t="s">
        <v>13</v>
      </c>
    </row>
    <row r="13676" spans="1:5" x14ac:dyDescent="0.25">
      <c r="A13676" s="5">
        <f>13668</f>
      </c>
      <c r="B13676" s="5" t="s">
        <v>13678</v>
      </c>
      <c r="C13676" s="5" t="s">
        <v>11</v>
      </c>
      <c r="D13676" s="5" t="s">
        <v>12</v>
      </c>
      <c r="E13676" s="5" t="s">
        <v>13</v>
      </c>
    </row>
    <row r="13677" spans="1:5" x14ac:dyDescent="0.25">
      <c r="A13677" s="5">
        <f>13669</f>
      </c>
      <c r="B13677" s="5" t="s">
        <v>13679</v>
      </c>
      <c r="C13677" s="5" t="s">
        <v>11</v>
      </c>
      <c r="D13677" s="5" t="s">
        <v>12</v>
      </c>
      <c r="E13677" s="5" t="s">
        <v>13</v>
      </c>
    </row>
    <row r="13678" spans="1:5" x14ac:dyDescent="0.25">
      <c r="A13678" s="5">
        <f>13670</f>
      </c>
      <c r="B13678" s="5" t="s">
        <v>13680</v>
      </c>
      <c r="C13678" s="5" t="s">
        <v>11</v>
      </c>
      <c r="D13678" s="5" t="s">
        <v>12</v>
      </c>
      <c r="E13678" s="5" t="s">
        <v>13</v>
      </c>
    </row>
    <row r="13679" spans="1:5" x14ac:dyDescent="0.25">
      <c r="A13679" s="5">
        <f>13671</f>
      </c>
      <c r="B13679" s="5" t="s">
        <v>13681</v>
      </c>
      <c r="C13679" s="5" t="s">
        <v>11</v>
      </c>
      <c r="D13679" s="5" t="s">
        <v>12</v>
      </c>
      <c r="E13679" s="5" t="s">
        <v>13</v>
      </c>
    </row>
    <row r="13680" spans="1:5" x14ac:dyDescent="0.25">
      <c r="A13680" s="5">
        <f>13672</f>
      </c>
      <c r="B13680" s="5" t="s">
        <v>13682</v>
      </c>
      <c r="C13680" s="5" t="s">
        <v>11</v>
      </c>
      <c r="D13680" s="5" t="s">
        <v>12</v>
      </c>
      <c r="E13680" s="5" t="s">
        <v>13</v>
      </c>
    </row>
    <row r="13681" spans="1:5" x14ac:dyDescent="0.25">
      <c r="A13681" s="5">
        <f>13673</f>
      </c>
      <c r="B13681" s="5" t="s">
        <v>13683</v>
      </c>
      <c r="C13681" s="5" t="s">
        <v>11</v>
      </c>
      <c r="D13681" s="5" t="s">
        <v>12</v>
      </c>
      <c r="E13681" s="5" t="s">
        <v>13</v>
      </c>
    </row>
    <row r="13682" spans="1:5" x14ac:dyDescent="0.25">
      <c r="A13682" s="5">
        <f>13674</f>
      </c>
      <c r="B13682" s="5" t="s">
        <v>13684</v>
      </c>
      <c r="C13682" s="5" t="s">
        <v>11</v>
      </c>
      <c r="D13682" s="5" t="s">
        <v>12</v>
      </c>
      <c r="E13682" s="5" t="s">
        <v>13</v>
      </c>
    </row>
    <row r="13683" spans="1:5" x14ac:dyDescent="0.25">
      <c r="A13683" s="5">
        <f>13675</f>
      </c>
      <c r="B13683" s="5" t="s">
        <v>13685</v>
      </c>
      <c r="C13683" s="5" t="s">
        <v>11</v>
      </c>
      <c r="D13683" s="5" t="s">
        <v>12</v>
      </c>
      <c r="E13683" s="5" t="s">
        <v>13</v>
      </c>
    </row>
    <row r="13684" spans="1:5" x14ac:dyDescent="0.25">
      <c r="A13684" s="5">
        <f>13676</f>
      </c>
      <c r="B13684" s="5" t="s">
        <v>13686</v>
      </c>
      <c r="C13684" s="5" t="s">
        <v>11</v>
      </c>
      <c r="D13684" s="5" t="s">
        <v>12</v>
      </c>
      <c r="E13684" s="5" t="s">
        <v>13</v>
      </c>
    </row>
    <row r="13685" spans="1:5" x14ac:dyDescent="0.25">
      <c r="A13685" s="5">
        <f>13677</f>
      </c>
      <c r="B13685" s="5" t="s">
        <v>13687</v>
      </c>
      <c r="C13685" s="5" t="s">
        <v>11</v>
      </c>
      <c r="D13685" s="5" t="s">
        <v>12</v>
      </c>
      <c r="E13685" s="5" t="s">
        <v>13</v>
      </c>
    </row>
    <row r="13686" spans="1:5" x14ac:dyDescent="0.25">
      <c r="A13686" s="5">
        <f>13678</f>
      </c>
      <c r="B13686" s="5" t="s">
        <v>13688</v>
      </c>
      <c r="C13686" s="5" t="s">
        <v>11</v>
      </c>
      <c r="D13686" s="5" t="s">
        <v>12</v>
      </c>
      <c r="E13686" s="5" t="s">
        <v>13</v>
      </c>
    </row>
    <row r="13687" spans="1:5" x14ac:dyDescent="0.25">
      <c r="A13687" s="5">
        <f>13679</f>
      </c>
      <c r="B13687" s="5" t="s">
        <v>13689</v>
      </c>
      <c r="C13687" s="5" t="s">
        <v>11</v>
      </c>
      <c r="D13687" s="5" t="s">
        <v>12</v>
      </c>
      <c r="E13687" s="5" t="s">
        <v>13</v>
      </c>
    </row>
    <row r="13688" spans="1:5" x14ac:dyDescent="0.25">
      <c r="A13688" s="5">
        <f>13680</f>
      </c>
      <c r="B13688" s="5" t="s">
        <v>13690</v>
      </c>
      <c r="C13688" s="5" t="s">
        <v>11</v>
      </c>
      <c r="D13688" s="5" t="s">
        <v>12</v>
      </c>
      <c r="E13688" s="5" t="s">
        <v>13</v>
      </c>
    </row>
    <row r="13689" spans="1:5" x14ac:dyDescent="0.25">
      <c r="A13689" s="5">
        <f>13681</f>
      </c>
      <c r="B13689" s="5" t="s">
        <v>13691</v>
      </c>
      <c r="C13689" s="5" t="s">
        <v>11</v>
      </c>
      <c r="D13689" s="5" t="s">
        <v>12</v>
      </c>
      <c r="E13689" s="5" t="s">
        <v>13</v>
      </c>
    </row>
    <row r="13690" spans="1:5" x14ac:dyDescent="0.25">
      <c r="A13690" s="5">
        <f>13682</f>
      </c>
      <c r="B13690" s="5" t="s">
        <v>13692</v>
      </c>
      <c r="C13690" s="5" t="s">
        <v>11</v>
      </c>
      <c r="D13690" s="5" t="s">
        <v>12</v>
      </c>
      <c r="E13690" s="5" t="s">
        <v>13</v>
      </c>
    </row>
    <row r="13691" spans="1:5" x14ac:dyDescent="0.25">
      <c r="A13691" s="5">
        <f>13683</f>
      </c>
      <c r="B13691" s="5" t="s">
        <v>13693</v>
      </c>
      <c r="C13691" s="5" t="s">
        <v>11</v>
      </c>
      <c r="D13691" s="5" t="s">
        <v>12</v>
      </c>
      <c r="E13691" s="5" t="s">
        <v>13</v>
      </c>
    </row>
    <row r="13692" spans="1:5" x14ac:dyDescent="0.25">
      <c r="A13692" s="5">
        <f>13684</f>
      </c>
      <c r="B13692" s="5" t="s">
        <v>13694</v>
      </c>
      <c r="C13692" s="5" t="s">
        <v>11</v>
      </c>
      <c r="D13692" s="5" t="s">
        <v>12</v>
      </c>
      <c r="E13692" s="5" t="s">
        <v>13</v>
      </c>
    </row>
    <row r="13693" spans="1:5" x14ac:dyDescent="0.25">
      <c r="A13693" s="5">
        <f>13685</f>
      </c>
      <c r="B13693" s="5" t="s">
        <v>13695</v>
      </c>
      <c r="C13693" s="5" t="s">
        <v>11</v>
      </c>
      <c r="D13693" s="5" t="s">
        <v>12</v>
      </c>
      <c r="E13693" s="5" t="s">
        <v>13</v>
      </c>
    </row>
    <row r="13694" spans="1:5" x14ac:dyDescent="0.25">
      <c r="A13694" s="5">
        <f>13686</f>
      </c>
      <c r="B13694" s="5" t="s">
        <v>13696</v>
      </c>
      <c r="C13694" s="5" t="s">
        <v>11</v>
      </c>
      <c r="D13694" s="5" t="s">
        <v>12</v>
      </c>
      <c r="E13694" s="5" t="s">
        <v>13</v>
      </c>
    </row>
    <row r="13695" spans="1:5" x14ac:dyDescent="0.25">
      <c r="A13695" s="5">
        <f>13687</f>
      </c>
      <c r="B13695" s="5" t="s">
        <v>13697</v>
      </c>
      <c r="C13695" s="5" t="s">
        <v>11</v>
      </c>
      <c r="D13695" s="5" t="s">
        <v>12</v>
      </c>
      <c r="E13695" s="5" t="s">
        <v>13</v>
      </c>
    </row>
    <row r="13696" spans="1:5" x14ac:dyDescent="0.25">
      <c r="A13696" s="5">
        <f>13688</f>
      </c>
      <c r="B13696" s="5" t="s">
        <v>13698</v>
      </c>
      <c r="C13696" s="5" t="s">
        <v>11</v>
      </c>
      <c r="D13696" s="5" t="s">
        <v>12</v>
      </c>
      <c r="E13696" s="5" t="s">
        <v>13</v>
      </c>
    </row>
    <row r="13697" spans="1:5" x14ac:dyDescent="0.25">
      <c r="A13697" s="5">
        <f>13689</f>
      </c>
      <c r="B13697" s="5" t="s">
        <v>13699</v>
      </c>
      <c r="C13697" s="5" t="s">
        <v>11</v>
      </c>
      <c r="D13697" s="5" t="s">
        <v>12</v>
      </c>
      <c r="E13697" s="5" t="s">
        <v>13</v>
      </c>
    </row>
    <row r="13698" spans="1:5" x14ac:dyDescent="0.25">
      <c r="A13698" s="5">
        <f>13690</f>
      </c>
      <c r="B13698" s="5" t="s">
        <v>13700</v>
      </c>
      <c r="C13698" s="5" t="s">
        <v>11</v>
      </c>
      <c r="D13698" s="5" t="s">
        <v>12</v>
      </c>
      <c r="E13698" s="5" t="s">
        <v>13</v>
      </c>
    </row>
    <row r="13699" spans="1:5" x14ac:dyDescent="0.25">
      <c r="A13699" s="5">
        <f>13691</f>
      </c>
      <c r="B13699" s="5" t="s">
        <v>13701</v>
      </c>
      <c r="C13699" s="5" t="s">
        <v>11</v>
      </c>
      <c r="D13699" s="5" t="s">
        <v>12</v>
      </c>
      <c r="E13699" s="5" t="s">
        <v>13</v>
      </c>
    </row>
    <row r="13700" spans="1:5" x14ac:dyDescent="0.25">
      <c r="A13700" s="5">
        <f>13692</f>
      </c>
      <c r="B13700" s="5" t="s">
        <v>13702</v>
      </c>
      <c r="C13700" s="5" t="s">
        <v>11</v>
      </c>
      <c r="D13700" s="5" t="s">
        <v>12</v>
      </c>
      <c r="E13700" s="5" t="s">
        <v>13</v>
      </c>
    </row>
    <row r="13701" spans="1:5" x14ac:dyDescent="0.25">
      <c r="A13701" s="5">
        <f>13693</f>
      </c>
      <c r="B13701" s="5" t="s">
        <v>13703</v>
      </c>
      <c r="C13701" s="5" t="s">
        <v>11</v>
      </c>
      <c r="D13701" s="5" t="s">
        <v>12</v>
      </c>
      <c r="E13701" s="5" t="s">
        <v>13</v>
      </c>
    </row>
    <row r="13702" spans="1:5" x14ac:dyDescent="0.25">
      <c r="A13702" s="5">
        <f>13694</f>
      </c>
      <c r="B13702" s="5" t="s">
        <v>13704</v>
      </c>
      <c r="C13702" s="5" t="s">
        <v>11</v>
      </c>
      <c r="D13702" s="5" t="s">
        <v>12</v>
      </c>
      <c r="E13702" s="5" t="s">
        <v>13</v>
      </c>
    </row>
    <row r="13703" spans="1:5" x14ac:dyDescent="0.25">
      <c r="A13703" s="5">
        <f>13695</f>
      </c>
      <c r="B13703" s="5" t="s">
        <v>13705</v>
      </c>
      <c r="C13703" s="5" t="s">
        <v>11</v>
      </c>
      <c r="D13703" s="5" t="s">
        <v>12</v>
      </c>
      <c r="E13703" s="5" t="s">
        <v>13</v>
      </c>
    </row>
    <row r="13704" spans="1:5" x14ac:dyDescent="0.25">
      <c r="A13704" s="5">
        <f>13696</f>
      </c>
      <c r="B13704" s="5" t="s">
        <v>13706</v>
      </c>
      <c r="C13704" s="5" t="s">
        <v>11</v>
      </c>
      <c r="D13704" s="5" t="s">
        <v>12</v>
      </c>
      <c r="E13704" s="5" t="s">
        <v>13</v>
      </c>
    </row>
    <row r="13705" spans="1:5" x14ac:dyDescent="0.25">
      <c r="A13705" s="5">
        <f>13697</f>
      </c>
      <c r="B13705" s="5" t="s">
        <v>13707</v>
      </c>
      <c r="C13705" s="5" t="s">
        <v>11</v>
      </c>
      <c r="D13705" s="5" t="s">
        <v>12</v>
      </c>
      <c r="E13705" s="5" t="s">
        <v>13</v>
      </c>
    </row>
    <row r="13706" spans="1:5" x14ac:dyDescent="0.25">
      <c r="A13706" s="5">
        <f>13698</f>
      </c>
      <c r="B13706" s="5" t="s">
        <v>13708</v>
      </c>
      <c r="C13706" s="5" t="s">
        <v>11</v>
      </c>
      <c r="D13706" s="5" t="s">
        <v>12</v>
      </c>
      <c r="E13706" s="5" t="s">
        <v>13</v>
      </c>
    </row>
    <row r="13707" spans="1:5" x14ac:dyDescent="0.25">
      <c r="A13707" s="5">
        <f>13699</f>
      </c>
      <c r="B13707" s="5" t="s">
        <v>13709</v>
      </c>
      <c r="C13707" s="5" t="s">
        <v>11</v>
      </c>
      <c r="D13707" s="5" t="s">
        <v>12</v>
      </c>
      <c r="E13707" s="5" t="s">
        <v>13</v>
      </c>
    </row>
    <row r="13708" spans="1:5" x14ac:dyDescent="0.25">
      <c r="A13708" s="5">
        <f>13700</f>
      </c>
      <c r="B13708" s="5" t="s">
        <v>13710</v>
      </c>
      <c r="C13708" s="5" t="s">
        <v>11</v>
      </c>
      <c r="D13708" s="5" t="s">
        <v>12</v>
      </c>
      <c r="E13708" s="5" t="s">
        <v>13</v>
      </c>
    </row>
    <row r="13709" spans="1:5" x14ac:dyDescent="0.25">
      <c r="A13709" s="5">
        <f>13701</f>
      </c>
      <c r="B13709" s="5" t="s">
        <v>13711</v>
      </c>
      <c r="C13709" s="5" t="s">
        <v>11</v>
      </c>
      <c r="D13709" s="5" t="s">
        <v>12</v>
      </c>
      <c r="E13709" s="5" t="s">
        <v>13</v>
      </c>
    </row>
    <row r="13710" spans="1:5" x14ac:dyDescent="0.25">
      <c r="A13710" s="5">
        <f>13702</f>
      </c>
      <c r="B13710" s="5" t="s">
        <v>13712</v>
      </c>
      <c r="C13710" s="5" t="s">
        <v>11</v>
      </c>
      <c r="D13710" s="5" t="s">
        <v>12</v>
      </c>
      <c r="E13710" s="5" t="s">
        <v>13</v>
      </c>
    </row>
    <row r="13711" spans="1:5" x14ac:dyDescent="0.25">
      <c r="A13711" s="5">
        <f>13703</f>
      </c>
      <c r="B13711" s="5" t="s">
        <v>13713</v>
      </c>
      <c r="C13711" s="5" t="s">
        <v>11</v>
      </c>
      <c r="D13711" s="5" t="s">
        <v>12</v>
      </c>
      <c r="E13711" s="5" t="s">
        <v>13</v>
      </c>
    </row>
    <row r="13712" spans="1:5" x14ac:dyDescent="0.25">
      <c r="A13712" s="5">
        <f>13704</f>
      </c>
      <c r="B13712" s="5" t="s">
        <v>13714</v>
      </c>
      <c r="C13712" s="5" t="s">
        <v>11</v>
      </c>
      <c r="D13712" s="5" t="s">
        <v>12</v>
      </c>
      <c r="E13712" s="5" t="s">
        <v>13</v>
      </c>
    </row>
    <row r="13713" spans="1:5" x14ac:dyDescent="0.25">
      <c r="A13713" s="5">
        <f>13705</f>
      </c>
      <c r="B13713" s="5" t="s">
        <v>13715</v>
      </c>
      <c r="C13713" s="5" t="s">
        <v>11</v>
      </c>
      <c r="D13713" s="5" t="s">
        <v>12</v>
      </c>
      <c r="E13713" s="5" t="s">
        <v>13</v>
      </c>
    </row>
    <row r="13714" spans="1:5" x14ac:dyDescent="0.25">
      <c r="A13714" s="5">
        <f>13706</f>
      </c>
      <c r="B13714" s="5" t="s">
        <v>13716</v>
      </c>
      <c r="C13714" s="5" t="s">
        <v>11</v>
      </c>
      <c r="D13714" s="5" t="s">
        <v>12</v>
      </c>
      <c r="E13714" s="5" t="s">
        <v>13</v>
      </c>
    </row>
    <row r="13715" spans="1:5" x14ac:dyDescent="0.25">
      <c r="A13715" s="5">
        <f>13707</f>
      </c>
      <c r="B13715" s="5" t="s">
        <v>13717</v>
      </c>
      <c r="C13715" s="5" t="s">
        <v>11</v>
      </c>
      <c r="D13715" s="5" t="s">
        <v>12</v>
      </c>
      <c r="E13715" s="5" t="s">
        <v>13</v>
      </c>
    </row>
    <row r="13716" spans="1:5" x14ac:dyDescent="0.25">
      <c r="A13716" s="5">
        <f>13708</f>
      </c>
      <c r="B13716" s="5" t="s">
        <v>13718</v>
      </c>
      <c r="C13716" s="5" t="s">
        <v>11</v>
      </c>
      <c r="D13716" s="5" t="s">
        <v>12</v>
      </c>
      <c r="E13716" s="5" t="s">
        <v>13</v>
      </c>
    </row>
    <row r="13717" spans="1:5" x14ac:dyDescent="0.25">
      <c r="A13717" s="5">
        <f>13709</f>
      </c>
      <c r="B13717" s="5" t="s">
        <v>13719</v>
      </c>
      <c r="C13717" s="5" t="s">
        <v>11</v>
      </c>
      <c r="D13717" s="5" t="s">
        <v>12</v>
      </c>
      <c r="E13717" s="5" t="s">
        <v>13</v>
      </c>
    </row>
    <row r="13718" spans="1:5" x14ac:dyDescent="0.25">
      <c r="A13718" s="5">
        <f>13710</f>
      </c>
      <c r="B13718" s="5" t="s">
        <v>13720</v>
      </c>
      <c r="C13718" s="5" t="s">
        <v>11</v>
      </c>
      <c r="D13718" s="5" t="s">
        <v>12</v>
      </c>
      <c r="E13718" s="5" t="s">
        <v>13</v>
      </c>
    </row>
    <row r="13719" spans="1:5" x14ac:dyDescent="0.25">
      <c r="A13719" s="5">
        <f>13711</f>
      </c>
      <c r="B13719" s="5" t="s">
        <v>13721</v>
      </c>
      <c r="C13719" s="5" t="s">
        <v>11</v>
      </c>
      <c r="D13719" s="5" t="s">
        <v>12</v>
      </c>
      <c r="E13719" s="5" t="s">
        <v>13</v>
      </c>
    </row>
    <row r="13720" spans="1:5" x14ac:dyDescent="0.25">
      <c r="A13720" s="5">
        <f>13712</f>
      </c>
      <c r="B13720" s="5" t="s">
        <v>13722</v>
      </c>
      <c r="C13720" s="5" t="s">
        <v>11</v>
      </c>
      <c r="D13720" s="5" t="s">
        <v>12</v>
      </c>
      <c r="E13720" s="5" t="s">
        <v>13</v>
      </c>
    </row>
    <row r="13721" spans="1:5" x14ac:dyDescent="0.25">
      <c r="A13721" s="5">
        <f>13713</f>
      </c>
      <c r="B13721" s="5" t="s">
        <v>13723</v>
      </c>
      <c r="C13721" s="5" t="s">
        <v>11</v>
      </c>
      <c r="D13721" s="5" t="s">
        <v>12</v>
      </c>
      <c r="E13721" s="5" t="s">
        <v>13</v>
      </c>
    </row>
    <row r="13722" spans="1:5" x14ac:dyDescent="0.25">
      <c r="A13722" s="5">
        <f>13714</f>
      </c>
      <c r="B13722" s="5" t="s">
        <v>13724</v>
      </c>
      <c r="C13722" s="5" t="s">
        <v>11</v>
      </c>
      <c r="D13722" s="5" t="s">
        <v>12</v>
      </c>
      <c r="E13722" s="5" t="s">
        <v>13</v>
      </c>
    </row>
    <row r="13723" spans="1:5" x14ac:dyDescent="0.25">
      <c r="A13723" s="5">
        <f>13715</f>
      </c>
      <c r="B13723" s="5" t="s">
        <v>13725</v>
      </c>
      <c r="C13723" s="5" t="s">
        <v>11</v>
      </c>
      <c r="D13723" s="5" t="s">
        <v>12</v>
      </c>
      <c r="E13723" s="5" t="s">
        <v>13</v>
      </c>
    </row>
    <row r="13724" spans="1:5" x14ac:dyDescent="0.25">
      <c r="A13724" s="5">
        <f>13716</f>
      </c>
      <c r="B13724" s="5" t="s">
        <v>13726</v>
      </c>
      <c r="C13724" s="5" t="s">
        <v>11</v>
      </c>
      <c r="D13724" s="5" t="s">
        <v>12</v>
      </c>
      <c r="E13724" s="5" t="s">
        <v>13</v>
      </c>
    </row>
    <row r="13725" spans="1:5" x14ac:dyDescent="0.25">
      <c r="A13725" s="5">
        <f>13717</f>
      </c>
      <c r="B13725" s="5" t="s">
        <v>13727</v>
      </c>
      <c r="C13725" s="5" t="s">
        <v>11</v>
      </c>
      <c r="D13725" s="5" t="s">
        <v>12</v>
      </c>
      <c r="E13725" s="5" t="s">
        <v>13</v>
      </c>
    </row>
    <row r="13726" spans="1:5" x14ac:dyDescent="0.25">
      <c r="A13726" s="5">
        <f>13718</f>
      </c>
      <c r="B13726" s="5" t="s">
        <v>13728</v>
      </c>
      <c r="C13726" s="5" t="s">
        <v>11</v>
      </c>
      <c r="D13726" s="5" t="s">
        <v>12</v>
      </c>
      <c r="E13726" s="5" t="s">
        <v>13</v>
      </c>
    </row>
    <row r="13727" spans="1:5" x14ac:dyDescent="0.25">
      <c r="A13727" s="5">
        <f>13719</f>
      </c>
      <c r="B13727" s="5" t="s">
        <v>13729</v>
      </c>
      <c r="C13727" s="5" t="s">
        <v>11</v>
      </c>
      <c r="D13727" s="5" t="s">
        <v>12</v>
      </c>
      <c r="E13727" s="5" t="s">
        <v>13</v>
      </c>
    </row>
    <row r="13728" spans="1:5" x14ac:dyDescent="0.25">
      <c r="A13728" s="5">
        <f>13720</f>
      </c>
      <c r="B13728" s="5" t="s">
        <v>13730</v>
      </c>
      <c r="C13728" s="5" t="s">
        <v>11</v>
      </c>
      <c r="D13728" s="5" t="s">
        <v>12</v>
      </c>
      <c r="E13728" s="5" t="s">
        <v>13</v>
      </c>
    </row>
    <row r="13729" spans="1:5" x14ac:dyDescent="0.25">
      <c r="A13729" s="5">
        <f>13721</f>
      </c>
      <c r="B13729" s="5" t="s">
        <v>13731</v>
      </c>
      <c r="C13729" s="5" t="s">
        <v>11</v>
      </c>
      <c r="D13729" s="5" t="s">
        <v>12</v>
      </c>
      <c r="E13729" s="5" t="s">
        <v>13</v>
      </c>
    </row>
    <row r="13730" spans="1:5" x14ac:dyDescent="0.25">
      <c r="A13730" s="5">
        <f>13722</f>
      </c>
      <c r="B13730" s="5" t="s">
        <v>13732</v>
      </c>
      <c r="C13730" s="5" t="s">
        <v>11</v>
      </c>
      <c r="D13730" s="5" t="s">
        <v>12</v>
      </c>
      <c r="E13730" s="5" t="s">
        <v>13</v>
      </c>
    </row>
    <row r="13731" spans="1:5" x14ac:dyDescent="0.25">
      <c r="A13731" s="5">
        <f>13723</f>
      </c>
      <c r="B13731" s="5" t="s">
        <v>13733</v>
      </c>
      <c r="C13731" s="5" t="s">
        <v>11</v>
      </c>
      <c r="D13731" s="5" t="s">
        <v>12</v>
      </c>
      <c r="E13731" s="5" t="s">
        <v>13</v>
      </c>
    </row>
    <row r="13732" spans="1:5" x14ac:dyDescent="0.25">
      <c r="A13732" s="5">
        <f>13724</f>
      </c>
      <c r="B13732" s="5" t="s">
        <v>13734</v>
      </c>
      <c r="C13732" s="5" t="s">
        <v>11</v>
      </c>
      <c r="D13732" s="5" t="s">
        <v>12</v>
      </c>
      <c r="E13732" s="5" t="s">
        <v>13</v>
      </c>
    </row>
    <row r="13733" spans="1:5" x14ac:dyDescent="0.25">
      <c r="A13733" s="5">
        <f>13725</f>
      </c>
      <c r="B13733" s="5" t="s">
        <v>13735</v>
      </c>
      <c r="C13733" s="5" t="s">
        <v>11</v>
      </c>
      <c r="D13733" s="5" t="s">
        <v>12</v>
      </c>
      <c r="E13733" s="5" t="s">
        <v>13</v>
      </c>
    </row>
    <row r="13734" spans="1:5" x14ac:dyDescent="0.25">
      <c r="A13734" s="5">
        <f>13726</f>
      </c>
      <c r="B13734" s="5" t="s">
        <v>13736</v>
      </c>
      <c r="C13734" s="5" t="s">
        <v>11</v>
      </c>
      <c r="D13734" s="5" t="s">
        <v>12</v>
      </c>
      <c r="E13734" s="5" t="s">
        <v>13</v>
      </c>
    </row>
    <row r="13735" spans="1:5" x14ac:dyDescent="0.25">
      <c r="A13735" s="5">
        <f>13727</f>
      </c>
      <c r="B13735" s="5" t="s">
        <v>13737</v>
      </c>
      <c r="C13735" s="5" t="s">
        <v>11</v>
      </c>
      <c r="D13735" s="5" t="s">
        <v>12</v>
      </c>
      <c r="E13735" s="5" t="s">
        <v>13</v>
      </c>
    </row>
    <row r="13736" spans="1:5" x14ac:dyDescent="0.25">
      <c r="A13736" s="5">
        <f>13728</f>
      </c>
      <c r="B13736" s="5" t="s">
        <v>13738</v>
      </c>
      <c r="C13736" s="5" t="s">
        <v>11</v>
      </c>
      <c r="D13736" s="5" t="s">
        <v>12</v>
      </c>
      <c r="E13736" s="5" t="s">
        <v>13</v>
      </c>
    </row>
    <row r="13737" spans="1:5" x14ac:dyDescent="0.25">
      <c r="A13737" s="5">
        <f>13729</f>
      </c>
      <c r="B13737" s="5" t="s">
        <v>13739</v>
      </c>
      <c r="C13737" s="5" t="s">
        <v>11</v>
      </c>
      <c r="D13737" s="5" t="s">
        <v>12</v>
      </c>
      <c r="E13737" s="5" t="s">
        <v>13</v>
      </c>
    </row>
    <row r="13738" spans="1:5" x14ac:dyDescent="0.25">
      <c r="A13738" s="5">
        <f>13730</f>
      </c>
      <c r="B13738" s="5" t="s">
        <v>13740</v>
      </c>
      <c r="C13738" s="5" t="s">
        <v>11</v>
      </c>
      <c r="D13738" s="5" t="s">
        <v>12</v>
      </c>
      <c r="E13738" s="5" t="s">
        <v>13</v>
      </c>
    </row>
    <row r="13739" spans="1:5" x14ac:dyDescent="0.25">
      <c r="A13739" s="5">
        <f>13731</f>
      </c>
      <c r="B13739" s="5" t="s">
        <v>13741</v>
      </c>
      <c r="C13739" s="5" t="s">
        <v>11</v>
      </c>
      <c r="D13739" s="5" t="s">
        <v>12</v>
      </c>
      <c r="E13739" s="5" t="s">
        <v>13</v>
      </c>
    </row>
    <row r="13740" spans="1:5" x14ac:dyDescent="0.25">
      <c r="A13740" s="5">
        <f>13732</f>
      </c>
      <c r="B13740" s="5" t="s">
        <v>13742</v>
      </c>
      <c r="C13740" s="5" t="s">
        <v>11</v>
      </c>
      <c r="D13740" s="5" t="s">
        <v>12</v>
      </c>
      <c r="E13740" s="5" t="s">
        <v>13</v>
      </c>
    </row>
    <row r="13741" spans="1:5" x14ac:dyDescent="0.25">
      <c r="A13741" s="5">
        <f>13733</f>
      </c>
      <c r="B13741" s="5" t="s">
        <v>13743</v>
      </c>
      <c r="C13741" s="5" t="s">
        <v>11</v>
      </c>
      <c r="D13741" s="5" t="s">
        <v>12</v>
      </c>
      <c r="E13741" s="5" t="s">
        <v>13</v>
      </c>
    </row>
    <row r="13742" spans="1:5" x14ac:dyDescent="0.25">
      <c r="A13742" s="5">
        <f>13734</f>
      </c>
      <c r="B13742" s="5" t="s">
        <v>13744</v>
      </c>
      <c r="C13742" s="5" t="s">
        <v>11</v>
      </c>
      <c r="D13742" s="5" t="s">
        <v>12</v>
      </c>
      <c r="E13742" s="5" t="s">
        <v>13</v>
      </c>
    </row>
    <row r="13743" spans="1:5" x14ac:dyDescent="0.25">
      <c r="A13743" s="5">
        <f>13735</f>
      </c>
      <c r="B13743" s="5" t="s">
        <v>13745</v>
      </c>
      <c r="C13743" s="5" t="s">
        <v>11</v>
      </c>
      <c r="D13743" s="5" t="s">
        <v>12</v>
      </c>
      <c r="E13743" s="5" t="s">
        <v>13</v>
      </c>
    </row>
    <row r="13744" spans="1:5" x14ac:dyDescent="0.25">
      <c r="A13744" s="5">
        <f>13736</f>
      </c>
      <c r="B13744" s="5" t="s">
        <v>13746</v>
      </c>
      <c r="C13744" s="5" t="s">
        <v>11</v>
      </c>
      <c r="D13744" s="5" t="s">
        <v>12</v>
      </c>
      <c r="E13744" s="5" t="s">
        <v>13</v>
      </c>
    </row>
    <row r="13745" spans="1:5" x14ac:dyDescent="0.25">
      <c r="A13745" s="5">
        <f>13737</f>
      </c>
      <c r="B13745" s="5" t="s">
        <v>13747</v>
      </c>
      <c r="C13745" s="5" t="s">
        <v>11</v>
      </c>
      <c r="D13745" s="5" t="s">
        <v>12</v>
      </c>
      <c r="E13745" s="5" t="s">
        <v>13</v>
      </c>
    </row>
    <row r="13746" spans="1:5" x14ac:dyDescent="0.25">
      <c r="A13746" s="5">
        <f>13738</f>
      </c>
      <c r="B13746" s="5" t="s">
        <v>13748</v>
      </c>
      <c r="C13746" s="5" t="s">
        <v>11</v>
      </c>
      <c r="D13746" s="5" t="s">
        <v>12</v>
      </c>
      <c r="E13746" s="5" t="s">
        <v>13</v>
      </c>
    </row>
    <row r="13747" spans="1:5" x14ac:dyDescent="0.25">
      <c r="A13747" s="5">
        <f>13739</f>
      </c>
      <c r="B13747" s="5" t="s">
        <v>13749</v>
      </c>
      <c r="C13747" s="5" t="s">
        <v>11</v>
      </c>
      <c r="D13747" s="5" t="s">
        <v>12</v>
      </c>
      <c r="E13747" s="5" t="s">
        <v>13</v>
      </c>
    </row>
    <row r="13748" spans="1:5" x14ac:dyDescent="0.25">
      <c r="A13748" s="5">
        <f>13740</f>
      </c>
      <c r="B13748" s="5" t="s">
        <v>13750</v>
      </c>
      <c r="C13748" s="5" t="s">
        <v>11</v>
      </c>
      <c r="D13748" s="5" t="s">
        <v>12</v>
      </c>
      <c r="E13748" s="5" t="s">
        <v>13</v>
      </c>
    </row>
    <row r="13749" spans="1:5" x14ac:dyDescent="0.25">
      <c r="A13749" s="5">
        <f>13741</f>
      </c>
      <c r="B13749" s="5" t="s">
        <v>13751</v>
      </c>
      <c r="C13749" s="5" t="s">
        <v>11</v>
      </c>
      <c r="D13749" s="5" t="s">
        <v>12</v>
      </c>
      <c r="E13749" s="5" t="s">
        <v>13</v>
      </c>
    </row>
    <row r="13750" spans="1:5" x14ac:dyDescent="0.25">
      <c r="A13750" s="5">
        <f>13742</f>
      </c>
      <c r="B13750" s="5" t="s">
        <v>13752</v>
      </c>
      <c r="C13750" s="5" t="s">
        <v>11</v>
      </c>
      <c r="D13750" s="5" t="s">
        <v>12</v>
      </c>
      <c r="E13750" s="5" t="s">
        <v>13</v>
      </c>
    </row>
    <row r="13751" spans="1:5" x14ac:dyDescent="0.25">
      <c r="A13751" s="5">
        <f>13743</f>
      </c>
      <c r="B13751" s="5" t="s">
        <v>13753</v>
      </c>
      <c r="C13751" s="5" t="s">
        <v>11</v>
      </c>
      <c r="D13751" s="5" t="s">
        <v>12</v>
      </c>
      <c r="E13751" s="5" t="s">
        <v>13</v>
      </c>
    </row>
    <row r="13752" spans="1:5" x14ac:dyDescent="0.25">
      <c r="A13752" s="5">
        <f>13744</f>
      </c>
      <c r="B13752" s="5" t="s">
        <v>13754</v>
      </c>
      <c r="C13752" s="5" t="s">
        <v>11</v>
      </c>
      <c r="D13752" s="5" t="s">
        <v>12</v>
      </c>
      <c r="E13752" s="5" t="s">
        <v>13</v>
      </c>
    </row>
    <row r="13753" spans="1:5" x14ac:dyDescent="0.25">
      <c r="A13753" s="5">
        <f>13745</f>
      </c>
      <c r="B13753" s="5" t="s">
        <v>13755</v>
      </c>
      <c r="C13753" s="5" t="s">
        <v>11</v>
      </c>
      <c r="D13753" s="5" t="s">
        <v>12</v>
      </c>
      <c r="E13753" s="5" t="s">
        <v>13</v>
      </c>
    </row>
    <row r="13754" spans="1:5" x14ac:dyDescent="0.25">
      <c r="A13754" s="5">
        <f>13746</f>
      </c>
      <c r="B13754" s="5" t="s">
        <v>13756</v>
      </c>
      <c r="C13754" s="5" t="s">
        <v>11</v>
      </c>
      <c r="D13754" s="5" t="s">
        <v>12</v>
      </c>
      <c r="E13754" s="5" t="s">
        <v>13</v>
      </c>
    </row>
    <row r="13755" spans="1:5" x14ac:dyDescent="0.25">
      <c r="A13755" s="5">
        <f>13747</f>
      </c>
      <c r="B13755" s="5" t="s">
        <v>13757</v>
      </c>
      <c r="C13755" s="5" t="s">
        <v>11</v>
      </c>
      <c r="D13755" s="5" t="s">
        <v>12</v>
      </c>
      <c r="E13755" s="5" t="s">
        <v>13</v>
      </c>
    </row>
    <row r="13756" spans="1:5" x14ac:dyDescent="0.25">
      <c r="A13756" s="5">
        <f>13748</f>
      </c>
      <c r="B13756" s="5" t="s">
        <v>13758</v>
      </c>
      <c r="C13756" s="5" t="s">
        <v>11</v>
      </c>
      <c r="D13756" s="5" t="s">
        <v>12</v>
      </c>
      <c r="E13756" s="5" t="s">
        <v>13</v>
      </c>
    </row>
    <row r="13757" spans="1:5" x14ac:dyDescent="0.25">
      <c r="A13757" s="5">
        <f>13749</f>
      </c>
      <c r="B13757" s="5" t="s">
        <v>13759</v>
      </c>
      <c r="C13757" s="5" t="s">
        <v>11</v>
      </c>
      <c r="D13757" s="5" t="s">
        <v>12</v>
      </c>
      <c r="E13757" s="5" t="s">
        <v>13</v>
      </c>
    </row>
    <row r="13758" spans="1:5" x14ac:dyDescent="0.25">
      <c r="A13758" s="5">
        <f>13750</f>
      </c>
      <c r="B13758" s="5" t="s">
        <v>13760</v>
      </c>
      <c r="C13758" s="5" t="s">
        <v>11</v>
      </c>
      <c r="D13758" s="5" t="s">
        <v>12</v>
      </c>
      <c r="E13758" s="5" t="s">
        <v>13</v>
      </c>
    </row>
    <row r="13759" spans="1:5" x14ac:dyDescent="0.25">
      <c r="A13759" s="5">
        <f>13751</f>
      </c>
      <c r="B13759" s="5" t="s">
        <v>13761</v>
      </c>
      <c r="C13759" s="5" t="s">
        <v>11</v>
      </c>
      <c r="D13759" s="5" t="s">
        <v>12</v>
      </c>
      <c r="E13759" s="5" t="s">
        <v>13</v>
      </c>
    </row>
    <row r="13760" spans="1:5" x14ac:dyDescent="0.25">
      <c r="A13760" s="5">
        <f>13752</f>
      </c>
      <c r="B13760" s="5" t="s">
        <v>13762</v>
      </c>
      <c r="C13760" s="5" t="s">
        <v>11</v>
      </c>
      <c r="D13760" s="5" t="s">
        <v>12</v>
      </c>
      <c r="E13760" s="5" t="s">
        <v>13</v>
      </c>
    </row>
    <row r="13761" spans="1:5" x14ac:dyDescent="0.25">
      <c r="A13761" s="5">
        <f>13753</f>
      </c>
      <c r="B13761" s="5" t="s">
        <v>13763</v>
      </c>
      <c r="C13761" s="5" t="s">
        <v>11</v>
      </c>
      <c r="D13761" s="5" t="s">
        <v>12</v>
      </c>
      <c r="E13761" s="5" t="s">
        <v>13</v>
      </c>
    </row>
    <row r="13762" spans="1:5" x14ac:dyDescent="0.25">
      <c r="A13762" s="5">
        <f>13754</f>
      </c>
      <c r="B13762" s="5" t="s">
        <v>13764</v>
      </c>
      <c r="C13762" s="5" t="s">
        <v>11</v>
      </c>
      <c r="D13762" s="5" t="s">
        <v>12</v>
      </c>
      <c r="E13762" s="5" t="s">
        <v>13</v>
      </c>
    </row>
    <row r="13763" spans="1:5" x14ac:dyDescent="0.25">
      <c r="A13763" s="5">
        <f>13755</f>
      </c>
      <c r="B13763" s="5" t="s">
        <v>13765</v>
      </c>
      <c r="C13763" s="5" t="s">
        <v>11</v>
      </c>
      <c r="D13763" s="5" t="s">
        <v>12</v>
      </c>
      <c r="E13763" s="5" t="s">
        <v>13</v>
      </c>
    </row>
    <row r="13764" spans="1:5" x14ac:dyDescent="0.25">
      <c r="A13764" s="5">
        <f>13756</f>
      </c>
      <c r="B13764" s="5" t="s">
        <v>13766</v>
      </c>
      <c r="C13764" s="5" t="s">
        <v>11</v>
      </c>
      <c r="D13764" s="5" t="s">
        <v>12</v>
      </c>
      <c r="E13764" s="5" t="s">
        <v>13</v>
      </c>
    </row>
    <row r="13765" spans="1:5" x14ac:dyDescent="0.25">
      <c r="A13765" s="5">
        <f>13757</f>
      </c>
      <c r="B13765" s="5" t="s">
        <v>13767</v>
      </c>
      <c r="C13765" s="5" t="s">
        <v>11</v>
      </c>
      <c r="D13765" s="5" t="s">
        <v>12</v>
      </c>
      <c r="E13765" s="5" t="s">
        <v>13</v>
      </c>
    </row>
    <row r="13766" spans="1:5" x14ac:dyDescent="0.25">
      <c r="A13766" s="5">
        <f>13758</f>
      </c>
      <c r="B13766" s="5" t="s">
        <v>13768</v>
      </c>
      <c r="C13766" s="5" t="s">
        <v>11</v>
      </c>
      <c r="D13766" s="5" t="s">
        <v>12</v>
      </c>
      <c r="E13766" s="5" t="s">
        <v>13</v>
      </c>
    </row>
    <row r="13767" spans="1:5" x14ac:dyDescent="0.25">
      <c r="A13767" s="5">
        <f>13759</f>
      </c>
      <c r="B13767" s="5" t="s">
        <v>13769</v>
      </c>
      <c r="C13767" s="5" t="s">
        <v>11</v>
      </c>
      <c r="D13767" s="5" t="s">
        <v>12</v>
      </c>
      <c r="E13767" s="5" t="s">
        <v>13</v>
      </c>
    </row>
    <row r="13768" spans="1:5" x14ac:dyDescent="0.25">
      <c r="A13768" s="5">
        <f>13760</f>
      </c>
      <c r="B13768" s="5" t="s">
        <v>13770</v>
      </c>
      <c r="C13768" s="5" t="s">
        <v>11</v>
      </c>
      <c r="D13768" s="5" t="s">
        <v>12</v>
      </c>
      <c r="E13768" s="5" t="s">
        <v>13</v>
      </c>
    </row>
    <row r="13769" spans="1:5" x14ac:dyDescent="0.25">
      <c r="A13769" s="5">
        <f>13761</f>
      </c>
      <c r="B13769" s="5" t="s">
        <v>13771</v>
      </c>
      <c r="C13769" s="5" t="s">
        <v>11</v>
      </c>
      <c r="D13769" s="5" t="s">
        <v>12</v>
      </c>
      <c r="E13769" s="5" t="s">
        <v>13</v>
      </c>
    </row>
    <row r="13770" spans="1:5" x14ac:dyDescent="0.25">
      <c r="A13770" s="5">
        <f>13762</f>
      </c>
      <c r="B13770" s="5" t="s">
        <v>13772</v>
      </c>
      <c r="C13770" s="5" t="s">
        <v>11</v>
      </c>
      <c r="D13770" s="5" t="s">
        <v>12</v>
      </c>
      <c r="E13770" s="5" t="s">
        <v>13</v>
      </c>
    </row>
    <row r="13771" spans="1:5" x14ac:dyDescent="0.25">
      <c r="A13771" s="5">
        <f>13763</f>
      </c>
      <c r="B13771" s="5" t="s">
        <v>13773</v>
      </c>
      <c r="C13771" s="5" t="s">
        <v>11</v>
      </c>
      <c r="D13771" s="5" t="s">
        <v>12</v>
      </c>
      <c r="E13771" s="5" t="s">
        <v>13</v>
      </c>
    </row>
    <row r="13772" spans="1:5" x14ac:dyDescent="0.25">
      <c r="A13772" s="5">
        <f>13764</f>
      </c>
      <c r="B13772" s="5" t="s">
        <v>13774</v>
      </c>
      <c r="C13772" s="5" t="s">
        <v>11</v>
      </c>
      <c r="D13772" s="5" t="s">
        <v>12</v>
      </c>
      <c r="E13772" s="5" t="s">
        <v>13</v>
      </c>
    </row>
    <row r="13773" spans="1:5" x14ac:dyDescent="0.25">
      <c r="A13773" s="5">
        <f>13765</f>
      </c>
      <c r="B13773" s="5" t="s">
        <v>13775</v>
      </c>
      <c r="C13773" s="5" t="s">
        <v>11</v>
      </c>
      <c r="D13773" s="5" t="s">
        <v>12</v>
      </c>
      <c r="E13773" s="5" t="s">
        <v>13</v>
      </c>
    </row>
    <row r="13774" spans="1:5" x14ac:dyDescent="0.25">
      <c r="A13774" s="5">
        <f>13766</f>
      </c>
      <c r="B13774" s="5" t="s">
        <v>13776</v>
      </c>
      <c r="C13774" s="5" t="s">
        <v>11</v>
      </c>
      <c r="D13774" s="5" t="s">
        <v>12</v>
      </c>
      <c r="E13774" s="5" t="s">
        <v>13</v>
      </c>
    </row>
    <row r="13775" spans="1:5" x14ac:dyDescent="0.25">
      <c r="A13775" s="5">
        <f>13767</f>
      </c>
      <c r="B13775" s="5" t="s">
        <v>13777</v>
      </c>
      <c r="C13775" s="5" t="s">
        <v>11</v>
      </c>
      <c r="D13775" s="5" t="s">
        <v>12</v>
      </c>
      <c r="E13775" s="5" t="s">
        <v>13</v>
      </c>
    </row>
    <row r="13776" spans="1:5" x14ac:dyDescent="0.25">
      <c r="A13776" s="5">
        <f>13768</f>
      </c>
      <c r="B13776" s="5" t="s">
        <v>13778</v>
      </c>
      <c r="C13776" s="5" t="s">
        <v>11</v>
      </c>
      <c r="D13776" s="5" t="s">
        <v>12</v>
      </c>
      <c r="E13776" s="5" t="s">
        <v>13</v>
      </c>
    </row>
    <row r="13777" spans="1:5" x14ac:dyDescent="0.25">
      <c r="A13777" s="5">
        <f>13769</f>
      </c>
      <c r="B13777" s="5" t="s">
        <v>13779</v>
      </c>
      <c r="C13777" s="5" t="s">
        <v>11</v>
      </c>
      <c r="D13777" s="5" t="s">
        <v>12</v>
      </c>
      <c r="E13777" s="5" t="s">
        <v>13</v>
      </c>
    </row>
    <row r="13778" spans="1:5" x14ac:dyDescent="0.25">
      <c r="A13778" s="5">
        <f>13770</f>
      </c>
      <c r="B13778" s="5" t="s">
        <v>13780</v>
      </c>
      <c r="C13778" s="5" t="s">
        <v>11</v>
      </c>
      <c r="D13778" s="5" t="s">
        <v>12</v>
      </c>
      <c r="E13778" s="5" t="s">
        <v>13</v>
      </c>
    </row>
    <row r="13779" spans="1:5" x14ac:dyDescent="0.25">
      <c r="A13779" s="5">
        <f>13771</f>
      </c>
      <c r="B13779" s="5" t="s">
        <v>13781</v>
      </c>
      <c r="C13779" s="5" t="s">
        <v>11</v>
      </c>
      <c r="D13779" s="5" t="s">
        <v>12</v>
      </c>
      <c r="E13779" s="5" t="s">
        <v>13</v>
      </c>
    </row>
    <row r="13780" spans="1:5" x14ac:dyDescent="0.25">
      <c r="A13780" s="5">
        <f>13772</f>
      </c>
      <c r="B13780" s="5" t="s">
        <v>13782</v>
      </c>
      <c r="C13780" s="5" t="s">
        <v>11</v>
      </c>
      <c r="D13780" s="5" t="s">
        <v>12</v>
      </c>
      <c r="E13780" s="5" t="s">
        <v>13</v>
      </c>
    </row>
    <row r="13781" spans="1:5" x14ac:dyDescent="0.25">
      <c r="A13781" s="5">
        <f>13773</f>
      </c>
      <c r="B13781" s="5" t="s">
        <v>13783</v>
      </c>
      <c r="C13781" s="5" t="s">
        <v>11</v>
      </c>
      <c r="D13781" s="5" t="s">
        <v>12</v>
      </c>
      <c r="E13781" s="5" t="s">
        <v>13</v>
      </c>
    </row>
    <row r="13782" spans="1:5" x14ac:dyDescent="0.25">
      <c r="A13782" s="5">
        <f>13774</f>
      </c>
      <c r="B13782" s="5" t="s">
        <v>13784</v>
      </c>
      <c r="C13782" s="5" t="s">
        <v>11</v>
      </c>
      <c r="D13782" s="5" t="s">
        <v>12</v>
      </c>
      <c r="E13782" s="5" t="s">
        <v>13</v>
      </c>
    </row>
    <row r="13783" spans="1:5" x14ac:dyDescent="0.25">
      <c r="A13783" s="5">
        <f>13775</f>
      </c>
      <c r="B13783" s="5" t="s">
        <v>13785</v>
      </c>
      <c r="C13783" s="5" t="s">
        <v>11</v>
      </c>
      <c r="D13783" s="5" t="s">
        <v>12</v>
      </c>
      <c r="E13783" s="5" t="s">
        <v>13</v>
      </c>
    </row>
    <row r="13784" spans="1:5" x14ac:dyDescent="0.25">
      <c r="A13784" s="5">
        <f>13776</f>
      </c>
      <c r="B13784" s="5" t="s">
        <v>13786</v>
      </c>
      <c r="C13784" s="5" t="s">
        <v>11</v>
      </c>
      <c r="D13784" s="5" t="s">
        <v>12</v>
      </c>
      <c r="E13784" s="5" t="s">
        <v>13</v>
      </c>
    </row>
    <row r="13785" spans="1:5" x14ac:dyDescent="0.25">
      <c r="A13785" s="5">
        <f>13777</f>
      </c>
      <c r="B13785" s="5" t="s">
        <v>13787</v>
      </c>
      <c r="C13785" s="5" t="s">
        <v>11</v>
      </c>
      <c r="D13785" s="5" t="s">
        <v>12</v>
      </c>
      <c r="E13785" s="5" t="s">
        <v>13</v>
      </c>
    </row>
    <row r="13786" spans="1:5" x14ac:dyDescent="0.25">
      <c r="A13786" s="5">
        <f>13778</f>
      </c>
      <c r="B13786" s="5" t="s">
        <v>13788</v>
      </c>
      <c r="C13786" s="5" t="s">
        <v>11</v>
      </c>
      <c r="D13786" s="5" t="s">
        <v>12</v>
      </c>
      <c r="E13786" s="5" t="s">
        <v>13</v>
      </c>
    </row>
    <row r="13787" spans="1:5" x14ac:dyDescent="0.25">
      <c r="A13787" s="5">
        <f>13779</f>
      </c>
      <c r="B13787" s="5" t="s">
        <v>13789</v>
      </c>
      <c r="C13787" s="5" t="s">
        <v>11</v>
      </c>
      <c r="D13787" s="5" t="s">
        <v>12</v>
      </c>
      <c r="E13787" s="5" t="s">
        <v>13</v>
      </c>
    </row>
    <row r="13788" spans="1:5" x14ac:dyDescent="0.25">
      <c r="A13788" s="5">
        <f>13780</f>
      </c>
      <c r="B13788" s="5" t="s">
        <v>13790</v>
      </c>
      <c r="C13788" s="5" t="s">
        <v>11</v>
      </c>
      <c r="D13788" s="5" t="s">
        <v>12</v>
      </c>
      <c r="E13788" s="5" t="s">
        <v>13</v>
      </c>
    </row>
    <row r="13789" spans="1:5" x14ac:dyDescent="0.25">
      <c r="A13789" s="5">
        <f>13781</f>
      </c>
      <c r="B13789" s="5" t="s">
        <v>13791</v>
      </c>
      <c r="C13789" s="5" t="s">
        <v>11</v>
      </c>
      <c r="D13789" s="5" t="s">
        <v>12</v>
      </c>
      <c r="E13789" s="5" t="s">
        <v>13</v>
      </c>
    </row>
    <row r="13790" spans="1:5" x14ac:dyDescent="0.25">
      <c r="A13790" s="5">
        <f>13782</f>
      </c>
      <c r="B13790" s="5" t="s">
        <v>13792</v>
      </c>
      <c r="C13790" s="5" t="s">
        <v>11</v>
      </c>
      <c r="D13790" s="5" t="s">
        <v>12</v>
      </c>
      <c r="E13790" s="5" t="s">
        <v>13</v>
      </c>
    </row>
    <row r="13791" spans="1:5" x14ac:dyDescent="0.25">
      <c r="A13791" s="5">
        <f>13783</f>
      </c>
      <c r="B13791" s="5" t="s">
        <v>13793</v>
      </c>
      <c r="C13791" s="5" t="s">
        <v>11</v>
      </c>
      <c r="D13791" s="5" t="s">
        <v>12</v>
      </c>
      <c r="E13791" s="5" t="s">
        <v>13</v>
      </c>
    </row>
    <row r="13792" spans="1:5" x14ac:dyDescent="0.25">
      <c r="A13792" s="5">
        <f>13784</f>
      </c>
      <c r="B13792" s="5" t="s">
        <v>13794</v>
      </c>
      <c r="C13792" s="5" t="s">
        <v>11</v>
      </c>
      <c r="D13792" s="5" t="s">
        <v>12</v>
      </c>
      <c r="E13792" s="5" t="s">
        <v>13</v>
      </c>
    </row>
    <row r="13793" spans="1:5" x14ac:dyDescent="0.25">
      <c r="A13793" s="5">
        <f>13785</f>
      </c>
      <c r="B13793" s="5" t="s">
        <v>13795</v>
      </c>
      <c r="C13793" s="5" t="s">
        <v>11</v>
      </c>
      <c r="D13793" s="5" t="s">
        <v>12</v>
      </c>
      <c r="E13793" s="5" t="s">
        <v>13</v>
      </c>
    </row>
    <row r="13794" spans="1:5" x14ac:dyDescent="0.25">
      <c r="A13794" s="5">
        <f>13786</f>
      </c>
      <c r="B13794" s="5" t="s">
        <v>13796</v>
      </c>
      <c r="C13794" s="5" t="s">
        <v>11</v>
      </c>
      <c r="D13794" s="5" t="s">
        <v>12</v>
      </c>
      <c r="E13794" s="5" t="s">
        <v>13</v>
      </c>
    </row>
    <row r="13795" spans="1:5" x14ac:dyDescent="0.25">
      <c r="A13795" s="5">
        <f>13787</f>
      </c>
      <c r="B13795" s="5" t="s">
        <v>13797</v>
      </c>
      <c r="C13795" s="5" t="s">
        <v>11</v>
      </c>
      <c r="D13795" s="5" t="s">
        <v>12</v>
      </c>
      <c r="E13795" s="5" t="s">
        <v>13</v>
      </c>
    </row>
    <row r="13796" spans="1:5" x14ac:dyDescent="0.25">
      <c r="A13796" s="5">
        <f>13788</f>
      </c>
      <c r="B13796" s="5" t="s">
        <v>13798</v>
      </c>
      <c r="C13796" s="5" t="s">
        <v>11</v>
      </c>
      <c r="D13796" s="5" t="s">
        <v>12</v>
      </c>
      <c r="E13796" s="5" t="s">
        <v>13</v>
      </c>
    </row>
    <row r="13797" spans="1:5" x14ac:dyDescent="0.25">
      <c r="A13797" s="5">
        <f>13789</f>
      </c>
      <c r="B13797" s="5" t="s">
        <v>13799</v>
      </c>
      <c r="C13797" s="5" t="s">
        <v>11</v>
      </c>
      <c r="D13797" s="5" t="s">
        <v>12</v>
      </c>
      <c r="E13797" s="5" t="s">
        <v>13</v>
      </c>
    </row>
    <row r="13798" spans="1:5" x14ac:dyDescent="0.25">
      <c r="A13798" s="5">
        <f>13790</f>
      </c>
      <c r="B13798" s="5" t="s">
        <v>13800</v>
      </c>
      <c r="C13798" s="5" t="s">
        <v>11</v>
      </c>
      <c r="D13798" s="5" t="s">
        <v>12</v>
      </c>
      <c r="E13798" s="5" t="s">
        <v>13</v>
      </c>
    </row>
    <row r="13799" spans="1:5" x14ac:dyDescent="0.25">
      <c r="A13799" s="5">
        <f>13791</f>
      </c>
      <c r="B13799" s="5" t="s">
        <v>13801</v>
      </c>
      <c r="C13799" s="5" t="s">
        <v>11</v>
      </c>
      <c r="D13799" s="5" t="s">
        <v>12</v>
      </c>
      <c r="E13799" s="5" t="s">
        <v>13</v>
      </c>
    </row>
    <row r="13800" spans="1:5" x14ac:dyDescent="0.25">
      <c r="A13800" s="5">
        <f>13792</f>
      </c>
      <c r="B13800" s="5" t="s">
        <v>13802</v>
      </c>
      <c r="C13800" s="5" t="s">
        <v>11</v>
      </c>
      <c r="D13800" s="5" t="s">
        <v>12</v>
      </c>
      <c r="E13800" s="5" t="s">
        <v>13</v>
      </c>
    </row>
    <row r="13801" spans="1:5" x14ac:dyDescent="0.25">
      <c r="A13801" s="5">
        <f>13793</f>
      </c>
      <c r="B13801" s="5" t="s">
        <v>13803</v>
      </c>
      <c r="C13801" s="5" t="s">
        <v>11</v>
      </c>
      <c r="D13801" s="5" t="s">
        <v>12</v>
      </c>
      <c r="E13801" s="5" t="s">
        <v>13</v>
      </c>
    </row>
    <row r="13802" spans="1:5" x14ac:dyDescent="0.25">
      <c r="A13802" s="5">
        <f>13794</f>
      </c>
      <c r="B13802" s="5" t="s">
        <v>13804</v>
      </c>
      <c r="C13802" s="5" t="s">
        <v>11</v>
      </c>
      <c r="D13802" s="5" t="s">
        <v>12</v>
      </c>
      <c r="E13802" s="5" t="s">
        <v>13</v>
      </c>
    </row>
    <row r="13803" spans="1:5" x14ac:dyDescent="0.25">
      <c r="A13803" s="5">
        <f>13795</f>
      </c>
      <c r="B13803" s="5" t="s">
        <v>13805</v>
      </c>
      <c r="C13803" s="5" t="s">
        <v>11</v>
      </c>
      <c r="D13803" s="5" t="s">
        <v>12</v>
      </c>
      <c r="E13803" s="5" t="s">
        <v>13</v>
      </c>
    </row>
    <row r="13804" spans="1:5" x14ac:dyDescent="0.25">
      <c r="A13804" s="5">
        <f>13796</f>
      </c>
      <c r="B13804" s="5" t="s">
        <v>13806</v>
      </c>
      <c r="C13804" s="5" t="s">
        <v>11</v>
      </c>
      <c r="D13804" s="5" t="s">
        <v>12</v>
      </c>
      <c r="E13804" s="5" t="s">
        <v>13</v>
      </c>
    </row>
    <row r="13805" spans="1:5" x14ac:dyDescent="0.25">
      <c r="A13805" s="5">
        <f>13797</f>
      </c>
      <c r="B13805" s="5" t="s">
        <v>13807</v>
      </c>
      <c r="C13805" s="5" t="s">
        <v>11</v>
      </c>
      <c r="D13805" s="5" t="s">
        <v>12</v>
      </c>
      <c r="E13805" s="5" t="s">
        <v>13</v>
      </c>
    </row>
    <row r="13806" spans="1:5" x14ac:dyDescent="0.25">
      <c r="A13806" s="5">
        <f>13798</f>
      </c>
      <c r="B13806" s="5" t="s">
        <v>13808</v>
      </c>
      <c r="C13806" s="5" t="s">
        <v>11</v>
      </c>
      <c r="D13806" s="5" t="s">
        <v>12</v>
      </c>
      <c r="E13806" s="5" t="s">
        <v>13</v>
      </c>
    </row>
    <row r="13807" spans="1:5" x14ac:dyDescent="0.25">
      <c r="A13807" s="5">
        <f>13799</f>
      </c>
      <c r="B13807" s="5" t="s">
        <v>13809</v>
      </c>
      <c r="C13807" s="5" t="s">
        <v>11</v>
      </c>
      <c r="D13807" s="5" t="s">
        <v>12</v>
      </c>
      <c r="E13807" s="5" t="s">
        <v>13</v>
      </c>
    </row>
    <row r="13808" spans="1:5" x14ac:dyDescent="0.25">
      <c r="A13808" s="5">
        <f>13800</f>
      </c>
      <c r="B13808" s="5" t="s">
        <v>13810</v>
      </c>
      <c r="C13808" s="5" t="s">
        <v>11</v>
      </c>
      <c r="D13808" s="5" t="s">
        <v>12</v>
      </c>
      <c r="E13808" s="5" t="s">
        <v>13</v>
      </c>
    </row>
    <row r="13809" spans="1:5" x14ac:dyDescent="0.25">
      <c r="A13809" s="5">
        <f>13801</f>
      </c>
      <c r="B13809" s="5" t="s">
        <v>13811</v>
      </c>
      <c r="C13809" s="5" t="s">
        <v>11</v>
      </c>
      <c r="D13809" s="5" t="s">
        <v>12</v>
      </c>
      <c r="E13809" s="5" t="s">
        <v>13</v>
      </c>
    </row>
    <row r="13810" spans="1:5" x14ac:dyDescent="0.25">
      <c r="A13810" s="5">
        <f>13802</f>
      </c>
      <c r="B13810" s="5" t="s">
        <v>13812</v>
      </c>
      <c r="C13810" s="5" t="s">
        <v>11</v>
      </c>
      <c r="D13810" s="5" t="s">
        <v>12</v>
      </c>
      <c r="E13810" s="5" t="s">
        <v>13</v>
      </c>
    </row>
    <row r="13811" spans="1:5" x14ac:dyDescent="0.25">
      <c r="A13811" s="5">
        <f>13803</f>
      </c>
      <c r="B13811" s="5" t="s">
        <v>13813</v>
      </c>
      <c r="C13811" s="5" t="s">
        <v>11</v>
      </c>
      <c r="D13811" s="5" t="s">
        <v>12</v>
      </c>
      <c r="E13811" s="5" t="s">
        <v>13</v>
      </c>
    </row>
    <row r="13812" spans="1:5" x14ac:dyDescent="0.25">
      <c r="A13812" s="5">
        <f>13804</f>
      </c>
      <c r="B13812" s="5" t="s">
        <v>13814</v>
      </c>
      <c r="C13812" s="5" t="s">
        <v>11</v>
      </c>
      <c r="D13812" s="5" t="s">
        <v>12</v>
      </c>
      <c r="E13812" s="5" t="s">
        <v>13</v>
      </c>
    </row>
    <row r="13813" spans="1:5" x14ac:dyDescent="0.25">
      <c r="A13813" s="5">
        <f>13805</f>
      </c>
      <c r="B13813" s="5" t="s">
        <v>13815</v>
      </c>
      <c r="C13813" s="5" t="s">
        <v>11</v>
      </c>
      <c r="D13813" s="5" t="s">
        <v>12</v>
      </c>
      <c r="E13813" s="5" t="s">
        <v>13</v>
      </c>
    </row>
    <row r="13814" spans="1:5" x14ac:dyDescent="0.25">
      <c r="A13814" s="5">
        <f>13806</f>
      </c>
      <c r="B13814" s="5" t="s">
        <v>13816</v>
      </c>
      <c r="C13814" s="5" t="s">
        <v>11</v>
      </c>
      <c r="D13814" s="5" t="s">
        <v>12</v>
      </c>
      <c r="E13814" s="5" t="s">
        <v>13</v>
      </c>
    </row>
    <row r="13815" spans="1:5" x14ac:dyDescent="0.25">
      <c r="A13815" s="5">
        <f>13807</f>
      </c>
      <c r="B13815" s="5" t="s">
        <v>13817</v>
      </c>
      <c r="C13815" s="5" t="s">
        <v>11</v>
      </c>
      <c r="D13815" s="5" t="s">
        <v>12</v>
      </c>
      <c r="E13815" s="5" t="s">
        <v>13</v>
      </c>
    </row>
    <row r="13816" spans="1:5" x14ac:dyDescent="0.25">
      <c r="A13816" s="5">
        <f>13808</f>
      </c>
      <c r="B13816" s="5" t="s">
        <v>13818</v>
      </c>
      <c r="C13816" s="5" t="s">
        <v>11</v>
      </c>
      <c r="D13816" s="5" t="s">
        <v>12</v>
      </c>
      <c r="E13816" s="5" t="s">
        <v>13</v>
      </c>
    </row>
    <row r="13817" spans="1:5" x14ac:dyDescent="0.25">
      <c r="A13817" s="5">
        <f>13809</f>
      </c>
      <c r="B13817" s="5" t="s">
        <v>13819</v>
      </c>
      <c r="C13817" s="5" t="s">
        <v>11</v>
      </c>
      <c r="D13817" s="5" t="s">
        <v>12</v>
      </c>
      <c r="E13817" s="5" t="s">
        <v>13</v>
      </c>
    </row>
    <row r="13818" spans="1:5" x14ac:dyDescent="0.25">
      <c r="A13818" s="5">
        <f>13810</f>
      </c>
      <c r="B13818" s="5" t="s">
        <v>13820</v>
      </c>
      <c r="C13818" s="5" t="s">
        <v>11</v>
      </c>
      <c r="D13818" s="5" t="s">
        <v>12</v>
      </c>
      <c r="E13818" s="5" t="s">
        <v>13</v>
      </c>
    </row>
    <row r="13819" spans="1:5" x14ac:dyDescent="0.25">
      <c r="A13819" s="5">
        <f>13811</f>
      </c>
      <c r="B13819" s="5" t="s">
        <v>13821</v>
      </c>
      <c r="C13819" s="5" t="s">
        <v>11</v>
      </c>
      <c r="D13819" s="5" t="s">
        <v>12</v>
      </c>
      <c r="E13819" s="5" t="s">
        <v>13</v>
      </c>
    </row>
    <row r="13820" spans="1:5" x14ac:dyDescent="0.25">
      <c r="A13820" s="5">
        <f>13812</f>
      </c>
      <c r="B13820" s="5" t="s">
        <v>13822</v>
      </c>
      <c r="C13820" s="5" t="s">
        <v>11</v>
      </c>
      <c r="D13820" s="5" t="s">
        <v>12</v>
      </c>
      <c r="E13820" s="5" t="s">
        <v>13</v>
      </c>
    </row>
    <row r="13821" spans="1:5" x14ac:dyDescent="0.25">
      <c r="A13821" s="5">
        <f>13813</f>
      </c>
      <c r="B13821" s="5" t="s">
        <v>13823</v>
      </c>
      <c r="C13821" s="5" t="s">
        <v>11</v>
      </c>
      <c r="D13821" s="5" t="s">
        <v>12</v>
      </c>
      <c r="E13821" s="5" t="s">
        <v>13</v>
      </c>
    </row>
    <row r="13822" spans="1:5" x14ac:dyDescent="0.25">
      <c r="A13822" s="5">
        <f>13814</f>
      </c>
      <c r="B13822" s="5" t="s">
        <v>13824</v>
      </c>
      <c r="C13822" s="5" t="s">
        <v>11</v>
      </c>
      <c r="D13822" s="5" t="s">
        <v>12</v>
      </c>
      <c r="E13822" s="5" t="s">
        <v>13</v>
      </c>
    </row>
    <row r="13823" spans="1:5" x14ac:dyDescent="0.25">
      <c r="A13823" s="5">
        <f>13815</f>
      </c>
      <c r="B13823" s="5" t="s">
        <v>13825</v>
      </c>
      <c r="C13823" s="5" t="s">
        <v>11</v>
      </c>
      <c r="D13823" s="5" t="s">
        <v>12</v>
      </c>
      <c r="E13823" s="5" t="s">
        <v>13</v>
      </c>
    </row>
    <row r="13824" spans="1:5" x14ac:dyDescent="0.25">
      <c r="A13824" s="5">
        <f>13816</f>
      </c>
      <c r="B13824" s="5" t="s">
        <v>13826</v>
      </c>
      <c r="C13824" s="5" t="s">
        <v>11</v>
      </c>
      <c r="D13824" s="5" t="s">
        <v>12</v>
      </c>
      <c r="E13824" s="5" t="s">
        <v>13</v>
      </c>
    </row>
    <row r="13825" spans="1:5" x14ac:dyDescent="0.25">
      <c r="A13825" s="5">
        <f>13817</f>
      </c>
      <c r="B13825" s="5" t="s">
        <v>13827</v>
      </c>
      <c r="C13825" s="5" t="s">
        <v>11</v>
      </c>
      <c r="D13825" s="5" t="s">
        <v>12</v>
      </c>
      <c r="E13825" s="5" t="s">
        <v>13</v>
      </c>
    </row>
    <row r="13826" spans="1:5" x14ac:dyDescent="0.25">
      <c r="A13826" s="5">
        <f>13818</f>
      </c>
      <c r="B13826" s="5" t="s">
        <v>13828</v>
      </c>
      <c r="C13826" s="5" t="s">
        <v>11</v>
      </c>
      <c r="D13826" s="5" t="s">
        <v>12</v>
      </c>
      <c r="E13826" s="5" t="s">
        <v>13</v>
      </c>
    </row>
    <row r="13827" spans="1:5" x14ac:dyDescent="0.25">
      <c r="A13827" s="5">
        <f>13819</f>
      </c>
      <c r="B13827" s="5" t="s">
        <v>13829</v>
      </c>
      <c r="C13827" s="5" t="s">
        <v>11</v>
      </c>
      <c r="D13827" s="5" t="s">
        <v>12</v>
      </c>
      <c r="E13827" s="5" t="s">
        <v>13</v>
      </c>
    </row>
    <row r="13828" spans="1:5" x14ac:dyDescent="0.25">
      <c r="A13828" s="5">
        <f>13820</f>
      </c>
      <c r="B13828" s="5" t="s">
        <v>13830</v>
      </c>
      <c r="C13828" s="5" t="s">
        <v>11</v>
      </c>
      <c r="D13828" s="5" t="s">
        <v>12</v>
      </c>
      <c r="E13828" s="5" t="s">
        <v>13</v>
      </c>
    </row>
    <row r="13829" spans="1:5" x14ac:dyDescent="0.25">
      <c r="A13829" s="5">
        <f>13821</f>
      </c>
      <c r="B13829" s="5" t="s">
        <v>13831</v>
      </c>
      <c r="C13829" s="5" t="s">
        <v>11</v>
      </c>
      <c r="D13829" s="5" t="s">
        <v>12</v>
      </c>
      <c r="E13829" s="5" t="s">
        <v>13</v>
      </c>
    </row>
    <row r="13830" spans="1:5" x14ac:dyDescent="0.25">
      <c r="A13830" s="5">
        <f>13822</f>
      </c>
      <c r="B13830" s="5" t="s">
        <v>13832</v>
      </c>
      <c r="C13830" s="5" t="s">
        <v>11</v>
      </c>
      <c r="D13830" s="5" t="s">
        <v>12</v>
      </c>
      <c r="E13830" s="5" t="s">
        <v>13</v>
      </c>
    </row>
    <row r="13831" spans="1:5" x14ac:dyDescent="0.25">
      <c r="A13831" s="5">
        <f>13823</f>
      </c>
      <c r="B13831" s="5" t="s">
        <v>13833</v>
      </c>
      <c r="C13831" s="5" t="s">
        <v>11</v>
      </c>
      <c r="D13831" s="5" t="s">
        <v>12</v>
      </c>
      <c r="E13831" s="5" t="s">
        <v>13</v>
      </c>
    </row>
    <row r="13832" spans="1:5" x14ac:dyDescent="0.25">
      <c r="A13832" s="5">
        <f>13824</f>
      </c>
      <c r="B13832" s="5" t="s">
        <v>13834</v>
      </c>
      <c r="C13832" s="5" t="s">
        <v>11</v>
      </c>
      <c r="D13832" s="5" t="s">
        <v>12</v>
      </c>
      <c r="E13832" s="5" t="s">
        <v>13</v>
      </c>
    </row>
    <row r="13833" spans="1:5" x14ac:dyDescent="0.25">
      <c r="A13833" s="5">
        <f>13825</f>
      </c>
      <c r="B13833" s="5" t="s">
        <v>13835</v>
      </c>
      <c r="C13833" s="5" t="s">
        <v>11</v>
      </c>
      <c r="D13833" s="5" t="s">
        <v>12</v>
      </c>
      <c r="E13833" s="5" t="s">
        <v>13</v>
      </c>
    </row>
    <row r="13834" spans="1:5" x14ac:dyDescent="0.25">
      <c r="A13834" s="5">
        <f>13826</f>
      </c>
      <c r="B13834" s="5" t="s">
        <v>13836</v>
      </c>
      <c r="C13834" s="5" t="s">
        <v>11</v>
      </c>
      <c r="D13834" s="5" t="s">
        <v>12</v>
      </c>
      <c r="E13834" s="5" t="s">
        <v>13</v>
      </c>
    </row>
    <row r="13835" spans="1:5" x14ac:dyDescent="0.25">
      <c r="A13835" s="5">
        <f>13827</f>
      </c>
      <c r="B13835" s="5" t="s">
        <v>13837</v>
      </c>
      <c r="C13835" s="5" t="s">
        <v>11</v>
      </c>
      <c r="D13835" s="5" t="s">
        <v>12</v>
      </c>
      <c r="E13835" s="5" t="s">
        <v>13</v>
      </c>
    </row>
    <row r="13836" spans="1:5" x14ac:dyDescent="0.25">
      <c r="A13836" s="5">
        <f>13828</f>
      </c>
      <c r="B13836" s="5" t="s">
        <v>13838</v>
      </c>
      <c r="C13836" s="5" t="s">
        <v>11</v>
      </c>
      <c r="D13836" s="5" t="s">
        <v>12</v>
      </c>
      <c r="E13836" s="5" t="s">
        <v>13</v>
      </c>
    </row>
    <row r="13837" spans="1:5" x14ac:dyDescent="0.25">
      <c r="A13837" s="5">
        <f>13829</f>
      </c>
      <c r="B13837" s="5" t="s">
        <v>13839</v>
      </c>
      <c r="C13837" s="5" t="s">
        <v>11</v>
      </c>
      <c r="D13837" s="5" t="s">
        <v>12</v>
      </c>
      <c r="E13837" s="5" t="s">
        <v>13</v>
      </c>
    </row>
    <row r="13838" spans="1:5" x14ac:dyDescent="0.25">
      <c r="A13838" s="5">
        <f>13830</f>
      </c>
      <c r="B13838" s="5" t="s">
        <v>13840</v>
      </c>
      <c r="C13838" s="5" t="s">
        <v>11</v>
      </c>
      <c r="D13838" s="5" t="s">
        <v>12</v>
      </c>
      <c r="E13838" s="5" t="s">
        <v>13</v>
      </c>
    </row>
    <row r="13839" spans="1:5" x14ac:dyDescent="0.25">
      <c r="A13839" s="5">
        <f>13831</f>
      </c>
      <c r="B13839" s="5" t="s">
        <v>13841</v>
      </c>
      <c r="C13839" s="5" t="s">
        <v>11</v>
      </c>
      <c r="D13839" s="5" t="s">
        <v>12</v>
      </c>
      <c r="E13839" s="5" t="s">
        <v>13</v>
      </c>
    </row>
    <row r="13840" spans="1:5" x14ac:dyDescent="0.25">
      <c r="A13840" s="5">
        <f>13832</f>
      </c>
      <c r="B13840" s="5" t="s">
        <v>13842</v>
      </c>
      <c r="C13840" s="5" t="s">
        <v>11</v>
      </c>
      <c r="D13840" s="5" t="s">
        <v>12</v>
      </c>
      <c r="E13840" s="5" t="s">
        <v>13</v>
      </c>
    </row>
    <row r="13841" spans="1:5" x14ac:dyDescent="0.25">
      <c r="A13841" s="5">
        <f>13833</f>
      </c>
      <c r="B13841" s="5" t="s">
        <v>13843</v>
      </c>
      <c r="C13841" s="5" t="s">
        <v>11</v>
      </c>
      <c r="D13841" s="5" t="s">
        <v>12</v>
      </c>
      <c r="E13841" s="5" t="s">
        <v>13</v>
      </c>
    </row>
    <row r="13842" spans="1:5" x14ac:dyDescent="0.25">
      <c r="A13842" s="5">
        <f>13834</f>
      </c>
      <c r="B13842" s="5" t="s">
        <v>13844</v>
      </c>
      <c r="C13842" s="5" t="s">
        <v>11</v>
      </c>
      <c r="D13842" s="5" t="s">
        <v>12</v>
      </c>
      <c r="E13842" s="5" t="s">
        <v>13</v>
      </c>
    </row>
    <row r="13843" spans="1:5" x14ac:dyDescent="0.25">
      <c r="A13843" s="5">
        <f>13835</f>
      </c>
      <c r="B13843" s="5" t="s">
        <v>13845</v>
      </c>
      <c r="C13843" s="5" t="s">
        <v>11</v>
      </c>
      <c r="D13843" s="5" t="s">
        <v>12</v>
      </c>
      <c r="E13843" s="5" t="s">
        <v>13</v>
      </c>
    </row>
    <row r="13844" spans="1:5" x14ac:dyDescent="0.25">
      <c r="A13844" s="5">
        <f>13836</f>
      </c>
      <c r="B13844" s="5" t="s">
        <v>13846</v>
      </c>
      <c r="C13844" s="5" t="s">
        <v>11</v>
      </c>
      <c r="D13844" s="5" t="s">
        <v>12</v>
      </c>
      <c r="E13844" s="5" t="s">
        <v>13</v>
      </c>
    </row>
    <row r="13845" spans="1:5" x14ac:dyDescent="0.25">
      <c r="A13845" s="5">
        <f>13837</f>
      </c>
      <c r="B13845" s="5" t="s">
        <v>13847</v>
      </c>
      <c r="C13845" s="5" t="s">
        <v>11</v>
      </c>
      <c r="D13845" s="5" t="s">
        <v>12</v>
      </c>
      <c r="E13845" s="5" t="s">
        <v>13</v>
      </c>
    </row>
    <row r="13846" spans="1:5" x14ac:dyDescent="0.25">
      <c r="A13846" s="5">
        <f>13838</f>
      </c>
      <c r="B13846" s="5" t="s">
        <v>13848</v>
      </c>
      <c r="C13846" s="5" t="s">
        <v>11</v>
      </c>
      <c r="D13846" s="5" t="s">
        <v>12</v>
      </c>
      <c r="E13846" s="5" t="s">
        <v>13</v>
      </c>
    </row>
    <row r="13847" spans="1:5" x14ac:dyDescent="0.25">
      <c r="A13847" s="5">
        <f>13839</f>
      </c>
      <c r="B13847" s="5" t="s">
        <v>13849</v>
      </c>
      <c r="C13847" s="5" t="s">
        <v>11</v>
      </c>
      <c r="D13847" s="5" t="s">
        <v>12</v>
      </c>
      <c r="E13847" s="5" t="s">
        <v>13</v>
      </c>
    </row>
    <row r="13848" spans="1:5" x14ac:dyDescent="0.25">
      <c r="A13848" s="5">
        <f>13840</f>
      </c>
      <c r="B13848" s="5" t="s">
        <v>13850</v>
      </c>
      <c r="C13848" s="5" t="s">
        <v>11</v>
      </c>
      <c r="D13848" s="5" t="s">
        <v>12</v>
      </c>
      <c r="E13848" s="5" t="s">
        <v>13</v>
      </c>
    </row>
    <row r="13849" spans="1:5" x14ac:dyDescent="0.25">
      <c r="A13849" s="5">
        <f>13841</f>
      </c>
      <c r="B13849" s="5" t="s">
        <v>13851</v>
      </c>
      <c r="C13849" s="5" t="s">
        <v>11</v>
      </c>
      <c r="D13849" s="5" t="s">
        <v>12</v>
      </c>
      <c r="E13849" s="5" t="s">
        <v>13</v>
      </c>
    </row>
    <row r="13850" spans="1:5" x14ac:dyDescent="0.25">
      <c r="A13850" s="5">
        <f>13842</f>
      </c>
      <c r="B13850" s="5" t="s">
        <v>13852</v>
      </c>
      <c r="C13850" s="5" t="s">
        <v>11</v>
      </c>
      <c r="D13850" s="5" t="s">
        <v>12</v>
      </c>
      <c r="E13850" s="5" t="s">
        <v>13</v>
      </c>
    </row>
    <row r="13851" spans="1:5" x14ac:dyDescent="0.25">
      <c r="A13851" s="5">
        <f>13843</f>
      </c>
      <c r="B13851" s="5" t="s">
        <v>13853</v>
      </c>
      <c r="C13851" s="5" t="s">
        <v>11</v>
      </c>
      <c r="D13851" s="5" t="s">
        <v>12</v>
      </c>
      <c r="E13851" s="5" t="s">
        <v>13</v>
      </c>
    </row>
    <row r="13852" spans="1:5" x14ac:dyDescent="0.25">
      <c r="A13852" s="5">
        <f>13844</f>
      </c>
      <c r="B13852" s="5" t="s">
        <v>13854</v>
      </c>
      <c r="C13852" s="5" t="s">
        <v>11</v>
      </c>
      <c r="D13852" s="5" t="s">
        <v>12</v>
      </c>
      <c r="E13852" s="5" t="s">
        <v>13</v>
      </c>
    </row>
    <row r="13853" spans="1:5" x14ac:dyDescent="0.25">
      <c r="A13853" s="5">
        <f>13845</f>
      </c>
      <c r="B13853" s="5" t="s">
        <v>13855</v>
      </c>
      <c r="C13853" s="5" t="s">
        <v>11</v>
      </c>
      <c r="D13853" s="5" t="s">
        <v>12</v>
      </c>
      <c r="E13853" s="5" t="s">
        <v>13</v>
      </c>
    </row>
    <row r="13854" spans="1:5" x14ac:dyDescent="0.25">
      <c r="A13854" s="5">
        <f>13846</f>
      </c>
      <c r="B13854" s="5" t="s">
        <v>13856</v>
      </c>
      <c r="C13854" s="5" t="s">
        <v>11</v>
      </c>
      <c r="D13854" s="5" t="s">
        <v>12</v>
      </c>
      <c r="E13854" s="5" t="s">
        <v>13</v>
      </c>
    </row>
    <row r="13855" spans="1:5" x14ac:dyDescent="0.25">
      <c r="A13855" s="5">
        <f>13847</f>
      </c>
      <c r="B13855" s="5" t="s">
        <v>13857</v>
      </c>
      <c r="C13855" s="5" t="s">
        <v>11</v>
      </c>
      <c r="D13855" s="5" t="s">
        <v>12</v>
      </c>
      <c r="E13855" s="5" t="s">
        <v>13</v>
      </c>
    </row>
    <row r="13856" spans="1:5" x14ac:dyDescent="0.25">
      <c r="A13856" s="5">
        <f>13848</f>
      </c>
      <c r="B13856" s="5" t="s">
        <v>13858</v>
      </c>
      <c r="C13856" s="5" t="s">
        <v>11</v>
      </c>
      <c r="D13856" s="5" t="s">
        <v>12</v>
      </c>
      <c r="E13856" s="5" t="s">
        <v>13</v>
      </c>
    </row>
    <row r="13857" spans="1:5" x14ac:dyDescent="0.25">
      <c r="A13857" s="5">
        <f>13849</f>
      </c>
      <c r="B13857" s="5" t="s">
        <v>13859</v>
      </c>
      <c r="C13857" s="5" t="s">
        <v>11</v>
      </c>
      <c r="D13857" s="5" t="s">
        <v>12</v>
      </c>
      <c r="E13857" s="5" t="s">
        <v>13</v>
      </c>
    </row>
    <row r="13858" spans="1:5" x14ac:dyDescent="0.25">
      <c r="A13858" s="5">
        <f>13850</f>
      </c>
      <c r="B13858" s="5" t="s">
        <v>13860</v>
      </c>
      <c r="C13858" s="5" t="s">
        <v>11</v>
      </c>
      <c r="D13858" s="5" t="s">
        <v>12</v>
      </c>
      <c r="E13858" s="5" t="s">
        <v>13</v>
      </c>
    </row>
    <row r="13859" spans="1:5" x14ac:dyDescent="0.25">
      <c r="A13859" s="5">
        <f>13851</f>
      </c>
      <c r="B13859" s="5" t="s">
        <v>13861</v>
      </c>
      <c r="C13859" s="5" t="s">
        <v>11</v>
      </c>
      <c r="D13859" s="5" t="s">
        <v>12</v>
      </c>
      <c r="E13859" s="5" t="s">
        <v>13</v>
      </c>
    </row>
    <row r="13860" spans="1:5" x14ac:dyDescent="0.25">
      <c r="A13860" s="5">
        <f>13852</f>
      </c>
      <c r="B13860" s="5" t="s">
        <v>13862</v>
      </c>
      <c r="C13860" s="5" t="s">
        <v>11</v>
      </c>
      <c r="D13860" s="5" t="s">
        <v>12</v>
      </c>
      <c r="E13860" s="5" t="s">
        <v>13</v>
      </c>
    </row>
    <row r="13861" spans="1:5" x14ac:dyDescent="0.25">
      <c r="A13861" s="5">
        <f>13853</f>
      </c>
      <c r="B13861" s="5" t="s">
        <v>13863</v>
      </c>
      <c r="C13861" s="5" t="s">
        <v>11</v>
      </c>
      <c r="D13861" s="5" t="s">
        <v>12</v>
      </c>
      <c r="E13861" s="5" t="s">
        <v>13</v>
      </c>
    </row>
    <row r="13862" spans="1:5" x14ac:dyDescent="0.25">
      <c r="A13862" s="5">
        <f>13854</f>
      </c>
      <c r="B13862" s="5" t="s">
        <v>13864</v>
      </c>
      <c r="C13862" s="5" t="s">
        <v>11</v>
      </c>
      <c r="D13862" s="5" t="s">
        <v>12</v>
      </c>
      <c r="E13862" s="5" t="s">
        <v>13</v>
      </c>
    </row>
    <row r="13863" spans="1:5" x14ac:dyDescent="0.25">
      <c r="A13863" s="5">
        <f>13855</f>
      </c>
      <c r="B13863" s="5" t="s">
        <v>13865</v>
      </c>
      <c r="C13863" s="5" t="s">
        <v>11</v>
      </c>
      <c r="D13863" s="5" t="s">
        <v>12</v>
      </c>
      <c r="E13863" s="5" t="s">
        <v>13</v>
      </c>
    </row>
    <row r="13864" spans="1:5" x14ac:dyDescent="0.25">
      <c r="A13864" s="5">
        <f>13856</f>
      </c>
      <c r="B13864" s="5" t="s">
        <v>13866</v>
      </c>
      <c r="C13864" s="5" t="s">
        <v>11</v>
      </c>
      <c r="D13864" s="5" t="s">
        <v>12</v>
      </c>
      <c r="E13864" s="5" t="s">
        <v>13</v>
      </c>
    </row>
    <row r="13865" spans="1:5" x14ac:dyDescent="0.25">
      <c r="A13865" s="5">
        <f>13857</f>
      </c>
      <c r="B13865" s="5" t="s">
        <v>13867</v>
      </c>
      <c r="C13865" s="5" t="s">
        <v>11</v>
      </c>
      <c r="D13865" s="5" t="s">
        <v>12</v>
      </c>
      <c r="E13865" s="5" t="s">
        <v>13</v>
      </c>
    </row>
    <row r="13866" spans="1:5" x14ac:dyDescent="0.25">
      <c r="A13866" s="5">
        <f>13858</f>
      </c>
      <c r="B13866" s="5" t="s">
        <v>13868</v>
      </c>
      <c r="C13866" s="5" t="s">
        <v>11</v>
      </c>
      <c r="D13866" s="5" t="s">
        <v>12</v>
      </c>
      <c r="E13866" s="5" t="s">
        <v>13</v>
      </c>
    </row>
    <row r="13867" spans="1:5" x14ac:dyDescent="0.25">
      <c r="A13867" s="5">
        <f>13859</f>
      </c>
      <c r="B13867" s="5" t="s">
        <v>13869</v>
      </c>
      <c r="C13867" s="5" t="s">
        <v>11</v>
      </c>
      <c r="D13867" s="5" t="s">
        <v>12</v>
      </c>
      <c r="E13867" s="5" t="s">
        <v>13</v>
      </c>
    </row>
    <row r="13868" spans="1:5" x14ac:dyDescent="0.25">
      <c r="A13868" s="5">
        <f>13860</f>
      </c>
      <c r="B13868" s="5" t="s">
        <v>13870</v>
      </c>
      <c r="C13868" s="5" t="s">
        <v>11</v>
      </c>
      <c r="D13868" s="5" t="s">
        <v>12</v>
      </c>
      <c r="E13868" s="5" t="s">
        <v>13</v>
      </c>
    </row>
    <row r="13869" spans="1:5" x14ac:dyDescent="0.25">
      <c r="A13869" s="5">
        <f>13861</f>
      </c>
      <c r="B13869" s="5" t="s">
        <v>13871</v>
      </c>
      <c r="C13869" s="5" t="s">
        <v>11</v>
      </c>
      <c r="D13869" s="5" t="s">
        <v>12</v>
      </c>
      <c r="E13869" s="5" t="s">
        <v>13</v>
      </c>
    </row>
    <row r="13870" spans="1:5" x14ac:dyDescent="0.25">
      <c r="A13870" s="5">
        <f>13862</f>
      </c>
      <c r="B13870" s="5" t="s">
        <v>13872</v>
      </c>
      <c r="C13870" s="5" t="s">
        <v>11</v>
      </c>
      <c r="D13870" s="5" t="s">
        <v>12</v>
      </c>
      <c r="E13870" s="5" t="s">
        <v>13</v>
      </c>
    </row>
    <row r="13871" spans="1:5" x14ac:dyDescent="0.25">
      <c r="A13871" s="5">
        <f>13863</f>
      </c>
      <c r="B13871" s="5" t="s">
        <v>13873</v>
      </c>
      <c r="C13871" s="5" t="s">
        <v>11</v>
      </c>
      <c r="D13871" s="5" t="s">
        <v>12</v>
      </c>
      <c r="E13871" s="5" t="s">
        <v>13</v>
      </c>
    </row>
    <row r="13872" spans="1:5" x14ac:dyDescent="0.25">
      <c r="A13872" s="5">
        <f>13864</f>
      </c>
      <c r="B13872" s="5" t="s">
        <v>13874</v>
      </c>
      <c r="C13872" s="5" t="s">
        <v>11</v>
      </c>
      <c r="D13872" s="5" t="s">
        <v>12</v>
      </c>
      <c r="E13872" s="5" t="s">
        <v>13</v>
      </c>
    </row>
    <row r="13873" spans="1:5" x14ac:dyDescent="0.25">
      <c r="A13873" s="5">
        <f>13865</f>
      </c>
      <c r="B13873" s="5" t="s">
        <v>13875</v>
      </c>
      <c r="C13873" s="5" t="s">
        <v>11</v>
      </c>
      <c r="D13873" s="5" t="s">
        <v>12</v>
      </c>
      <c r="E13873" s="5" t="s">
        <v>13</v>
      </c>
    </row>
    <row r="13874" spans="1:5" x14ac:dyDescent="0.25">
      <c r="A13874" s="5">
        <f>13866</f>
      </c>
      <c r="B13874" s="5" t="s">
        <v>13876</v>
      </c>
      <c r="C13874" s="5" t="s">
        <v>11</v>
      </c>
      <c r="D13874" s="5" t="s">
        <v>12</v>
      </c>
      <c r="E13874" s="5" t="s">
        <v>13</v>
      </c>
    </row>
    <row r="13875" spans="1:5" x14ac:dyDescent="0.25">
      <c r="A13875" s="5">
        <f>13867</f>
      </c>
      <c r="B13875" s="5" t="s">
        <v>13877</v>
      </c>
      <c r="C13875" s="5" t="s">
        <v>11</v>
      </c>
      <c r="D13875" s="5" t="s">
        <v>12</v>
      </c>
      <c r="E13875" s="5" t="s">
        <v>13</v>
      </c>
    </row>
    <row r="13876" spans="1:5" x14ac:dyDescent="0.25">
      <c r="A13876" s="5">
        <f>13868</f>
      </c>
      <c r="B13876" s="5" t="s">
        <v>13878</v>
      </c>
      <c r="C13876" s="5" t="s">
        <v>11</v>
      </c>
      <c r="D13876" s="5" t="s">
        <v>12</v>
      </c>
      <c r="E13876" s="5" t="s">
        <v>13</v>
      </c>
    </row>
    <row r="13877" spans="1:5" x14ac:dyDescent="0.25">
      <c r="A13877" s="5">
        <f>13869</f>
      </c>
      <c r="B13877" s="5" t="s">
        <v>13879</v>
      </c>
      <c r="C13877" s="5" t="s">
        <v>11</v>
      </c>
      <c r="D13877" s="5" t="s">
        <v>12</v>
      </c>
      <c r="E13877" s="5" t="s">
        <v>13</v>
      </c>
    </row>
    <row r="13878" spans="1:5" x14ac:dyDescent="0.25">
      <c r="A13878" s="5">
        <f>13870</f>
      </c>
      <c r="B13878" s="5" t="s">
        <v>13880</v>
      </c>
      <c r="C13878" s="5" t="s">
        <v>11</v>
      </c>
      <c r="D13878" s="5" t="s">
        <v>12</v>
      </c>
      <c r="E13878" s="5" t="s">
        <v>13</v>
      </c>
    </row>
    <row r="13879" spans="1:5" x14ac:dyDescent="0.25">
      <c r="A13879" s="5">
        <f>13871</f>
      </c>
      <c r="B13879" s="5" t="s">
        <v>13881</v>
      </c>
      <c r="C13879" s="5" t="s">
        <v>11</v>
      </c>
      <c r="D13879" s="5" t="s">
        <v>12</v>
      </c>
      <c r="E13879" s="5" t="s">
        <v>13</v>
      </c>
    </row>
    <row r="13880" spans="1:5" x14ac:dyDescent="0.25">
      <c r="A13880" s="5">
        <f>13872</f>
      </c>
      <c r="B13880" s="5" t="s">
        <v>13882</v>
      </c>
      <c r="C13880" s="5" t="s">
        <v>11</v>
      </c>
      <c r="D13880" s="5" t="s">
        <v>12</v>
      </c>
      <c r="E13880" s="5" t="s">
        <v>13</v>
      </c>
    </row>
    <row r="13881" spans="1:5" x14ac:dyDescent="0.25">
      <c r="A13881" s="5">
        <f>13873</f>
      </c>
      <c r="B13881" s="5" t="s">
        <v>13883</v>
      </c>
      <c r="C13881" s="5" t="s">
        <v>11</v>
      </c>
      <c r="D13881" s="5" t="s">
        <v>12</v>
      </c>
      <c r="E13881" s="5" t="s">
        <v>13</v>
      </c>
    </row>
    <row r="13882" spans="1:5" x14ac:dyDescent="0.25">
      <c r="A13882" s="5">
        <f>13874</f>
      </c>
      <c r="B13882" s="5" t="s">
        <v>13884</v>
      </c>
      <c r="C13882" s="5" t="s">
        <v>11</v>
      </c>
      <c r="D13882" s="5" t="s">
        <v>12</v>
      </c>
      <c r="E13882" s="5" t="s">
        <v>13</v>
      </c>
    </row>
    <row r="13883" spans="1:5" x14ac:dyDescent="0.25">
      <c r="A13883" s="5">
        <f>13875</f>
      </c>
      <c r="B13883" s="5" t="s">
        <v>13885</v>
      </c>
      <c r="C13883" s="5" t="s">
        <v>11</v>
      </c>
      <c r="D13883" s="5" t="s">
        <v>12</v>
      </c>
      <c r="E13883" s="5" t="s">
        <v>13</v>
      </c>
    </row>
    <row r="13884" spans="1:5" x14ac:dyDescent="0.25">
      <c r="A13884" s="5">
        <f>13876</f>
      </c>
      <c r="B13884" s="5" t="s">
        <v>13886</v>
      </c>
      <c r="C13884" s="5" t="s">
        <v>11</v>
      </c>
      <c r="D13884" s="5" t="s">
        <v>12</v>
      </c>
      <c r="E13884" s="5" t="s">
        <v>13</v>
      </c>
    </row>
    <row r="13885" spans="1:5" x14ac:dyDescent="0.25">
      <c r="A13885" s="5">
        <f>13877</f>
      </c>
      <c r="B13885" s="5" t="s">
        <v>13887</v>
      </c>
      <c r="C13885" s="5" t="s">
        <v>11</v>
      </c>
      <c r="D13885" s="5" t="s">
        <v>12</v>
      </c>
      <c r="E13885" s="5" t="s">
        <v>13</v>
      </c>
    </row>
    <row r="13886" spans="1:5" x14ac:dyDescent="0.25">
      <c r="A13886" s="5">
        <f>13878</f>
      </c>
      <c r="B13886" s="5" t="s">
        <v>13888</v>
      </c>
      <c r="C13886" s="5" t="s">
        <v>11</v>
      </c>
      <c r="D13886" s="5" t="s">
        <v>12</v>
      </c>
      <c r="E13886" s="5" t="s">
        <v>13</v>
      </c>
    </row>
    <row r="13887" spans="1:5" x14ac:dyDescent="0.25">
      <c r="A13887" s="5">
        <f>13879</f>
      </c>
      <c r="B13887" s="5" t="s">
        <v>13889</v>
      </c>
      <c r="C13887" s="5" t="s">
        <v>11</v>
      </c>
      <c r="D13887" s="5" t="s">
        <v>12</v>
      </c>
      <c r="E13887" s="5" t="s">
        <v>13</v>
      </c>
    </row>
    <row r="13888" spans="1:5" x14ac:dyDescent="0.25">
      <c r="A13888" s="5">
        <f>13880</f>
      </c>
      <c r="B13888" s="5" t="s">
        <v>13890</v>
      </c>
      <c r="C13888" s="5" t="s">
        <v>11</v>
      </c>
      <c r="D13888" s="5" t="s">
        <v>12</v>
      </c>
      <c r="E13888" s="5" t="s">
        <v>13</v>
      </c>
    </row>
    <row r="13889" spans="1:5" x14ac:dyDescent="0.25">
      <c r="A13889" s="5">
        <f>13881</f>
      </c>
      <c r="B13889" s="5" t="s">
        <v>13891</v>
      </c>
      <c r="C13889" s="5" t="s">
        <v>11</v>
      </c>
      <c r="D13889" s="5" t="s">
        <v>12</v>
      </c>
      <c r="E13889" s="5" t="s">
        <v>13</v>
      </c>
    </row>
    <row r="13890" spans="1:5" x14ac:dyDescent="0.25">
      <c r="A13890" s="5">
        <f>13882</f>
      </c>
      <c r="B13890" s="5" t="s">
        <v>13892</v>
      </c>
      <c r="C13890" s="5" t="s">
        <v>11</v>
      </c>
      <c r="D13890" s="5" t="s">
        <v>12</v>
      </c>
      <c r="E13890" s="5" t="s">
        <v>13</v>
      </c>
    </row>
    <row r="13891" spans="1:5" x14ac:dyDescent="0.25">
      <c r="A13891" s="5">
        <f>13883</f>
      </c>
      <c r="B13891" s="5" t="s">
        <v>13893</v>
      </c>
      <c r="C13891" s="5" t="s">
        <v>11</v>
      </c>
      <c r="D13891" s="5" t="s">
        <v>12</v>
      </c>
      <c r="E13891" s="5" t="s">
        <v>13</v>
      </c>
    </row>
    <row r="13892" spans="1:5" x14ac:dyDescent="0.25">
      <c r="A13892" s="5">
        <f>13884</f>
      </c>
      <c r="B13892" s="5" t="s">
        <v>13894</v>
      </c>
      <c r="C13892" s="5" t="s">
        <v>11</v>
      </c>
      <c r="D13892" s="5" t="s">
        <v>12</v>
      </c>
      <c r="E13892" s="5" t="s">
        <v>13</v>
      </c>
    </row>
    <row r="13893" spans="1:5" x14ac:dyDescent="0.25">
      <c r="A13893" s="5">
        <f>13885</f>
      </c>
      <c r="B13893" s="5" t="s">
        <v>13895</v>
      </c>
      <c r="C13893" s="5" t="s">
        <v>11</v>
      </c>
      <c r="D13893" s="5" t="s">
        <v>12</v>
      </c>
      <c r="E13893" s="5" t="s">
        <v>13</v>
      </c>
    </row>
    <row r="13894" spans="1:5" x14ac:dyDescent="0.25">
      <c r="A13894" s="5">
        <f>13886</f>
      </c>
      <c r="B13894" s="5" t="s">
        <v>13896</v>
      </c>
      <c r="C13894" s="5" t="s">
        <v>11</v>
      </c>
      <c r="D13894" s="5" t="s">
        <v>12</v>
      </c>
      <c r="E13894" s="5" t="s">
        <v>13</v>
      </c>
    </row>
    <row r="13895" spans="1:5" x14ac:dyDescent="0.25">
      <c r="A13895" s="5">
        <f>13887</f>
      </c>
      <c r="B13895" s="5" t="s">
        <v>13897</v>
      </c>
      <c r="C13895" s="5" t="s">
        <v>11</v>
      </c>
      <c r="D13895" s="5" t="s">
        <v>12</v>
      </c>
      <c r="E13895" s="5" t="s">
        <v>13</v>
      </c>
    </row>
    <row r="13896" spans="1:5" x14ac:dyDescent="0.25">
      <c r="A13896" s="5">
        <f>13888</f>
      </c>
      <c r="B13896" s="5" t="s">
        <v>13898</v>
      </c>
      <c r="C13896" s="5" t="s">
        <v>11</v>
      </c>
      <c r="D13896" s="5" t="s">
        <v>12</v>
      </c>
      <c r="E13896" s="5" t="s">
        <v>13</v>
      </c>
    </row>
    <row r="13897" spans="1:5" x14ac:dyDescent="0.25">
      <c r="A13897" s="5">
        <f>13889</f>
      </c>
      <c r="B13897" s="5" t="s">
        <v>13899</v>
      </c>
      <c r="C13897" s="5" t="s">
        <v>11</v>
      </c>
      <c r="D13897" s="5" t="s">
        <v>12</v>
      </c>
      <c r="E13897" s="5" t="s">
        <v>13</v>
      </c>
    </row>
    <row r="13898" spans="1:5" x14ac:dyDescent="0.25">
      <c r="A13898" s="5">
        <f>13890</f>
      </c>
      <c r="B13898" s="5" t="s">
        <v>13900</v>
      </c>
      <c r="C13898" s="5" t="s">
        <v>11</v>
      </c>
      <c r="D13898" s="5" t="s">
        <v>12</v>
      </c>
      <c r="E13898" s="5" t="s">
        <v>13</v>
      </c>
    </row>
    <row r="13899" spans="1:5" x14ac:dyDescent="0.25">
      <c r="A13899" s="5">
        <f>13891</f>
      </c>
      <c r="B13899" s="5" t="s">
        <v>13901</v>
      </c>
      <c r="C13899" s="5" t="s">
        <v>11</v>
      </c>
      <c r="D13899" s="5" t="s">
        <v>12</v>
      </c>
      <c r="E13899" s="5" t="s">
        <v>13</v>
      </c>
    </row>
    <row r="13900" spans="1:5" x14ac:dyDescent="0.25">
      <c r="A13900" s="5">
        <f>13892</f>
      </c>
      <c r="B13900" s="5" t="s">
        <v>13902</v>
      </c>
      <c r="C13900" s="5" t="s">
        <v>11</v>
      </c>
      <c r="D13900" s="5" t="s">
        <v>12</v>
      </c>
      <c r="E13900" s="5" t="s">
        <v>13</v>
      </c>
    </row>
    <row r="13901" spans="1:5" x14ac:dyDescent="0.25">
      <c r="A13901" s="5">
        <f>13893</f>
      </c>
      <c r="B13901" s="5" t="s">
        <v>13903</v>
      </c>
      <c r="C13901" s="5" t="s">
        <v>11</v>
      </c>
      <c r="D13901" s="5" t="s">
        <v>12</v>
      </c>
      <c r="E13901" s="5" t="s">
        <v>13</v>
      </c>
    </row>
    <row r="13902" spans="1:5" x14ac:dyDescent="0.25">
      <c r="A13902" s="5">
        <f>13894</f>
      </c>
      <c r="B13902" s="5" t="s">
        <v>13904</v>
      </c>
      <c r="C13902" s="5" t="s">
        <v>11</v>
      </c>
      <c r="D13902" s="5" t="s">
        <v>12</v>
      </c>
      <c r="E13902" s="5" t="s">
        <v>13</v>
      </c>
    </row>
    <row r="13903" spans="1:5" x14ac:dyDescent="0.25">
      <c r="A13903" s="5">
        <f>13895</f>
      </c>
      <c r="B13903" s="5" t="s">
        <v>13905</v>
      </c>
      <c r="C13903" s="5" t="s">
        <v>11</v>
      </c>
      <c r="D13903" s="5" t="s">
        <v>12</v>
      </c>
      <c r="E13903" s="5" t="s">
        <v>13</v>
      </c>
    </row>
    <row r="13904" spans="1:5" x14ac:dyDescent="0.25">
      <c r="A13904" s="5">
        <f>13896</f>
      </c>
      <c r="B13904" s="5" t="s">
        <v>13906</v>
      </c>
      <c r="C13904" s="5" t="s">
        <v>11</v>
      </c>
      <c r="D13904" s="5" t="s">
        <v>12</v>
      </c>
      <c r="E13904" s="5" t="s">
        <v>13</v>
      </c>
    </row>
    <row r="13905" spans="1:5" x14ac:dyDescent="0.25">
      <c r="A13905" s="5">
        <f>13897</f>
      </c>
      <c r="B13905" s="5" t="s">
        <v>13907</v>
      </c>
      <c r="C13905" s="5" t="s">
        <v>11</v>
      </c>
      <c r="D13905" s="5" t="s">
        <v>12</v>
      </c>
      <c r="E13905" s="5" t="s">
        <v>13</v>
      </c>
    </row>
    <row r="13906" spans="1:5" x14ac:dyDescent="0.25">
      <c r="A13906" s="5">
        <f>13898</f>
      </c>
      <c r="B13906" s="5" t="s">
        <v>13908</v>
      </c>
      <c r="C13906" s="5" t="s">
        <v>11</v>
      </c>
      <c r="D13906" s="5" t="s">
        <v>12</v>
      </c>
      <c r="E13906" s="5" t="s">
        <v>13</v>
      </c>
    </row>
    <row r="13907" spans="1:5" x14ac:dyDescent="0.25">
      <c r="A13907" s="5">
        <f>13899</f>
      </c>
      <c r="B13907" s="5" t="s">
        <v>13909</v>
      </c>
      <c r="C13907" s="5" t="s">
        <v>11</v>
      </c>
      <c r="D13907" s="5" t="s">
        <v>12</v>
      </c>
      <c r="E13907" s="5" t="s">
        <v>13</v>
      </c>
    </row>
    <row r="13908" spans="1:5" x14ac:dyDescent="0.25">
      <c r="A13908" s="5">
        <f>13900</f>
      </c>
      <c r="B13908" s="5" t="s">
        <v>13910</v>
      </c>
      <c r="C13908" s="5" t="s">
        <v>11</v>
      </c>
      <c r="D13908" s="5" t="s">
        <v>12</v>
      </c>
      <c r="E13908" s="5" t="s">
        <v>13</v>
      </c>
    </row>
    <row r="13909" spans="1:5" x14ac:dyDescent="0.25">
      <c r="A13909" s="5">
        <f>13901</f>
      </c>
      <c r="B13909" s="5" t="s">
        <v>13911</v>
      </c>
      <c r="C13909" s="5" t="s">
        <v>11</v>
      </c>
      <c r="D13909" s="5" t="s">
        <v>12</v>
      </c>
      <c r="E13909" s="5" t="s">
        <v>13</v>
      </c>
    </row>
    <row r="13910" spans="1:5" x14ac:dyDescent="0.25">
      <c r="A13910" s="5">
        <f>13902</f>
      </c>
      <c r="B13910" s="5" t="s">
        <v>13912</v>
      </c>
      <c r="C13910" s="5" t="s">
        <v>11</v>
      </c>
      <c r="D13910" s="5" t="s">
        <v>12</v>
      </c>
      <c r="E13910" s="5" t="s">
        <v>13</v>
      </c>
    </row>
    <row r="13911" spans="1:5" x14ac:dyDescent="0.25">
      <c r="A13911" s="5">
        <f>13903</f>
      </c>
      <c r="B13911" s="5" t="s">
        <v>13913</v>
      </c>
      <c r="C13911" s="5" t="s">
        <v>11</v>
      </c>
      <c r="D13911" s="5" t="s">
        <v>12</v>
      </c>
      <c r="E13911" s="5" t="s">
        <v>13</v>
      </c>
    </row>
    <row r="13912" spans="1:5" x14ac:dyDescent="0.25">
      <c r="A13912" s="5">
        <f>13904</f>
      </c>
      <c r="B13912" s="5" t="s">
        <v>13914</v>
      </c>
      <c r="C13912" s="5" t="s">
        <v>11</v>
      </c>
      <c r="D13912" s="5" t="s">
        <v>12</v>
      </c>
      <c r="E13912" s="5" t="s">
        <v>13</v>
      </c>
    </row>
    <row r="13913" spans="1:5" x14ac:dyDescent="0.25">
      <c r="A13913" s="5">
        <f>13905</f>
      </c>
      <c r="B13913" s="5" t="s">
        <v>13915</v>
      </c>
      <c r="C13913" s="5" t="s">
        <v>11</v>
      </c>
      <c r="D13913" s="5" t="s">
        <v>12</v>
      </c>
      <c r="E13913" s="5" t="s">
        <v>13</v>
      </c>
    </row>
    <row r="13914" spans="1:5" x14ac:dyDescent="0.25">
      <c r="A13914" s="5">
        <f>13906</f>
      </c>
      <c r="B13914" s="5" t="s">
        <v>13916</v>
      </c>
      <c r="C13914" s="5" t="s">
        <v>11</v>
      </c>
      <c r="D13914" s="5" t="s">
        <v>12</v>
      </c>
      <c r="E13914" s="5" t="s">
        <v>13</v>
      </c>
    </row>
    <row r="13915" spans="1:5" x14ac:dyDescent="0.25">
      <c r="A13915" s="5">
        <f>13907</f>
      </c>
      <c r="B13915" s="5" t="s">
        <v>13917</v>
      </c>
      <c r="C13915" s="5" t="s">
        <v>11</v>
      </c>
      <c r="D13915" s="5" t="s">
        <v>12</v>
      </c>
      <c r="E13915" s="5" t="s">
        <v>13</v>
      </c>
    </row>
    <row r="13916" spans="1:5" x14ac:dyDescent="0.25">
      <c r="A13916" s="5">
        <f>13908</f>
      </c>
      <c r="B13916" s="5" t="s">
        <v>13918</v>
      </c>
      <c r="C13916" s="5" t="s">
        <v>11</v>
      </c>
      <c r="D13916" s="5" t="s">
        <v>12</v>
      </c>
      <c r="E13916" s="5" t="s">
        <v>13</v>
      </c>
    </row>
    <row r="13917" spans="1:5" x14ac:dyDescent="0.25">
      <c r="A13917" s="5">
        <f>13909</f>
      </c>
      <c r="B13917" s="5" t="s">
        <v>13919</v>
      </c>
      <c r="C13917" s="5" t="s">
        <v>11</v>
      </c>
      <c r="D13917" s="5" t="s">
        <v>12</v>
      </c>
      <c r="E13917" s="5" t="s">
        <v>13</v>
      </c>
    </row>
    <row r="13918" spans="1:5" x14ac:dyDescent="0.25">
      <c r="A13918" s="5">
        <f>13910</f>
      </c>
      <c r="B13918" s="5" t="s">
        <v>13920</v>
      </c>
      <c r="C13918" s="5" t="s">
        <v>11</v>
      </c>
      <c r="D13918" s="5" t="s">
        <v>12</v>
      </c>
      <c r="E13918" s="5" t="s">
        <v>13</v>
      </c>
    </row>
    <row r="13919" spans="1:5" x14ac:dyDescent="0.25">
      <c r="A13919" s="5">
        <f>13911</f>
      </c>
      <c r="B13919" s="5" t="s">
        <v>13921</v>
      </c>
      <c r="C13919" s="5" t="s">
        <v>11</v>
      </c>
      <c r="D13919" s="5" t="s">
        <v>12</v>
      </c>
      <c r="E13919" s="5" t="s">
        <v>13</v>
      </c>
    </row>
    <row r="13920" spans="1:5" x14ac:dyDescent="0.25">
      <c r="A13920" s="5">
        <f>13912</f>
      </c>
      <c r="B13920" s="5" t="s">
        <v>13922</v>
      </c>
      <c r="C13920" s="5" t="s">
        <v>11</v>
      </c>
      <c r="D13920" s="5" t="s">
        <v>12</v>
      </c>
      <c r="E13920" s="5" t="s">
        <v>13</v>
      </c>
    </row>
    <row r="13921" spans="1:5" x14ac:dyDescent="0.25">
      <c r="A13921" s="5">
        <f>13913</f>
      </c>
      <c r="B13921" s="5" t="s">
        <v>13923</v>
      </c>
      <c r="C13921" s="5" t="s">
        <v>11</v>
      </c>
      <c r="D13921" s="5" t="s">
        <v>12</v>
      </c>
      <c r="E13921" s="5" t="s">
        <v>13</v>
      </c>
    </row>
    <row r="13922" spans="1:5" x14ac:dyDescent="0.25">
      <c r="A13922" s="5">
        <f>13914</f>
      </c>
      <c r="B13922" s="5" t="s">
        <v>13924</v>
      </c>
      <c r="C13922" s="5" t="s">
        <v>11</v>
      </c>
      <c r="D13922" s="5" t="s">
        <v>12</v>
      </c>
      <c r="E13922" s="5" t="s">
        <v>13</v>
      </c>
    </row>
    <row r="13923" spans="1:5" x14ac:dyDescent="0.25">
      <c r="A13923" s="5">
        <f>13915</f>
      </c>
      <c r="B13923" s="5" t="s">
        <v>13925</v>
      </c>
      <c r="C13923" s="5" t="s">
        <v>11</v>
      </c>
      <c r="D13923" s="5" t="s">
        <v>12</v>
      </c>
      <c r="E13923" s="5" t="s">
        <v>13</v>
      </c>
    </row>
    <row r="13924" spans="1:5" x14ac:dyDescent="0.25">
      <c r="A13924" s="5">
        <f>13916</f>
      </c>
      <c r="B13924" s="5" t="s">
        <v>13926</v>
      </c>
      <c r="C13924" s="5" t="s">
        <v>11</v>
      </c>
      <c r="D13924" s="5" t="s">
        <v>12</v>
      </c>
      <c r="E13924" s="5" t="s">
        <v>13</v>
      </c>
    </row>
    <row r="13925" spans="1:5" x14ac:dyDescent="0.25">
      <c r="A13925" s="5">
        <f>13917</f>
      </c>
      <c r="B13925" s="5" t="s">
        <v>13927</v>
      </c>
      <c r="C13925" s="5" t="s">
        <v>11</v>
      </c>
      <c r="D13925" s="5" t="s">
        <v>12</v>
      </c>
      <c r="E13925" s="5" t="s">
        <v>13</v>
      </c>
    </row>
    <row r="13926" spans="1:5" x14ac:dyDescent="0.25">
      <c r="A13926" s="5">
        <f>13918</f>
      </c>
      <c r="B13926" s="5" t="s">
        <v>13928</v>
      </c>
      <c r="C13926" s="5" t="s">
        <v>11</v>
      </c>
      <c r="D13926" s="5" t="s">
        <v>12</v>
      </c>
      <c r="E13926" s="5" t="s">
        <v>13</v>
      </c>
    </row>
    <row r="13927" spans="1:5" x14ac:dyDescent="0.25">
      <c r="A13927" s="5">
        <f>13919</f>
      </c>
      <c r="B13927" s="5" t="s">
        <v>13929</v>
      </c>
      <c r="C13927" s="5" t="s">
        <v>11</v>
      </c>
      <c r="D13927" s="5" t="s">
        <v>12</v>
      </c>
      <c r="E13927" s="5" t="s">
        <v>13</v>
      </c>
    </row>
    <row r="13928" spans="1:5" x14ac:dyDescent="0.25">
      <c r="A13928" s="5">
        <f>13920</f>
      </c>
      <c r="B13928" s="5" t="s">
        <v>13930</v>
      </c>
      <c r="C13928" s="5" t="s">
        <v>11</v>
      </c>
      <c r="D13928" s="5" t="s">
        <v>12</v>
      </c>
      <c r="E13928" s="5" t="s">
        <v>13</v>
      </c>
    </row>
    <row r="13929" spans="1:5" x14ac:dyDescent="0.25">
      <c r="A13929" s="5">
        <f>13921</f>
      </c>
      <c r="B13929" s="5" t="s">
        <v>13931</v>
      </c>
      <c r="C13929" s="5" t="s">
        <v>11</v>
      </c>
      <c r="D13929" s="5" t="s">
        <v>12</v>
      </c>
      <c r="E13929" s="5" t="s">
        <v>13</v>
      </c>
    </row>
    <row r="13930" spans="1:5" x14ac:dyDescent="0.25">
      <c r="A13930" s="5">
        <f>13922</f>
      </c>
      <c r="B13930" s="5" t="s">
        <v>13932</v>
      </c>
      <c r="C13930" s="5" t="s">
        <v>11</v>
      </c>
      <c r="D13930" s="5" t="s">
        <v>12</v>
      </c>
      <c r="E13930" s="5" t="s">
        <v>13</v>
      </c>
    </row>
    <row r="13931" spans="1:5" x14ac:dyDescent="0.25">
      <c r="A13931" s="5">
        <f>13923</f>
      </c>
      <c r="B13931" s="5" t="s">
        <v>13933</v>
      </c>
      <c r="C13931" s="5" t="s">
        <v>11</v>
      </c>
      <c r="D13931" s="5" t="s">
        <v>12</v>
      </c>
      <c r="E13931" s="5" t="s">
        <v>13</v>
      </c>
    </row>
    <row r="13932" spans="1:5" x14ac:dyDescent="0.25">
      <c r="A13932" s="5">
        <f>13924</f>
      </c>
      <c r="B13932" s="5" t="s">
        <v>13934</v>
      </c>
      <c r="C13932" s="5" t="s">
        <v>11</v>
      </c>
      <c r="D13932" s="5" t="s">
        <v>12</v>
      </c>
      <c r="E13932" s="5" t="s">
        <v>13</v>
      </c>
    </row>
    <row r="13933" spans="1:5" x14ac:dyDescent="0.25">
      <c r="A13933" s="5">
        <f>13925</f>
      </c>
      <c r="B13933" s="5" t="s">
        <v>13935</v>
      </c>
      <c r="C13933" s="5" t="s">
        <v>11</v>
      </c>
      <c r="D13933" s="5" t="s">
        <v>12</v>
      </c>
      <c r="E13933" s="5" t="s">
        <v>13</v>
      </c>
    </row>
    <row r="13934" spans="1:5" x14ac:dyDescent="0.25">
      <c r="A13934" s="5">
        <f>13926</f>
      </c>
      <c r="B13934" s="5" t="s">
        <v>13936</v>
      </c>
      <c r="C13934" s="5" t="s">
        <v>11</v>
      </c>
      <c r="D13934" s="5" t="s">
        <v>12</v>
      </c>
      <c r="E13934" s="5" t="s">
        <v>13</v>
      </c>
    </row>
    <row r="13935" spans="1:5" x14ac:dyDescent="0.25">
      <c r="A13935" s="5">
        <f>13927</f>
      </c>
      <c r="B13935" s="5" t="s">
        <v>13937</v>
      </c>
      <c r="C13935" s="5" t="s">
        <v>11</v>
      </c>
      <c r="D13935" s="5" t="s">
        <v>12</v>
      </c>
      <c r="E13935" s="5" t="s">
        <v>13</v>
      </c>
    </row>
    <row r="13936" spans="1:5" x14ac:dyDescent="0.25">
      <c r="A13936" s="5">
        <f>13928</f>
      </c>
      <c r="B13936" s="5" t="s">
        <v>13938</v>
      </c>
      <c r="C13936" s="5" t="s">
        <v>11</v>
      </c>
      <c r="D13936" s="5" t="s">
        <v>12</v>
      </c>
      <c r="E13936" s="5" t="s">
        <v>13</v>
      </c>
    </row>
    <row r="13937" spans="1:5" x14ac:dyDescent="0.25">
      <c r="A13937" s="5">
        <f>13929</f>
      </c>
      <c r="B13937" s="5" t="s">
        <v>13939</v>
      </c>
      <c r="C13937" s="5" t="s">
        <v>11</v>
      </c>
      <c r="D13937" s="5" t="s">
        <v>12</v>
      </c>
      <c r="E13937" s="5" t="s">
        <v>13</v>
      </c>
    </row>
    <row r="13938" spans="1:5" x14ac:dyDescent="0.25">
      <c r="A13938" s="5">
        <f>13930</f>
      </c>
      <c r="B13938" s="5" t="s">
        <v>13940</v>
      </c>
      <c r="C13938" s="5" t="s">
        <v>11</v>
      </c>
      <c r="D13938" s="5" t="s">
        <v>12</v>
      </c>
      <c r="E13938" s="5" t="s">
        <v>13</v>
      </c>
    </row>
    <row r="13939" spans="1:5" x14ac:dyDescent="0.25">
      <c r="A13939" s="5">
        <f>13931</f>
      </c>
      <c r="B13939" s="5" t="s">
        <v>13941</v>
      </c>
      <c r="C13939" s="5" t="s">
        <v>11</v>
      </c>
      <c r="D13939" s="5" t="s">
        <v>12</v>
      </c>
      <c r="E13939" s="5" t="s">
        <v>13</v>
      </c>
    </row>
    <row r="13940" spans="1:5" x14ac:dyDescent="0.25">
      <c r="A13940" s="5">
        <f>13932</f>
      </c>
      <c r="B13940" s="5" t="s">
        <v>13942</v>
      </c>
      <c r="C13940" s="5" t="s">
        <v>11</v>
      </c>
      <c r="D13940" s="5" t="s">
        <v>12</v>
      </c>
      <c r="E13940" s="5" t="s">
        <v>13</v>
      </c>
    </row>
    <row r="13941" spans="1:5" x14ac:dyDescent="0.25">
      <c r="A13941" s="5">
        <f>13933</f>
      </c>
      <c r="B13941" s="5" t="s">
        <v>13943</v>
      </c>
      <c r="C13941" s="5" t="s">
        <v>11</v>
      </c>
      <c r="D13941" s="5" t="s">
        <v>12</v>
      </c>
      <c r="E13941" s="5" t="s">
        <v>13</v>
      </c>
    </row>
    <row r="13942" spans="1:5" x14ac:dyDescent="0.25">
      <c r="A13942" s="5">
        <f>13934</f>
      </c>
      <c r="B13942" s="5" t="s">
        <v>13944</v>
      </c>
      <c r="C13942" s="5" t="s">
        <v>11</v>
      </c>
      <c r="D13942" s="5" t="s">
        <v>12</v>
      </c>
      <c r="E13942" s="5" t="s">
        <v>13</v>
      </c>
    </row>
    <row r="13943" spans="1:5" x14ac:dyDescent="0.25">
      <c r="A13943" s="5">
        <f>13935</f>
      </c>
      <c r="B13943" s="5" t="s">
        <v>13945</v>
      </c>
      <c r="C13943" s="5" t="s">
        <v>11</v>
      </c>
      <c r="D13943" s="5" t="s">
        <v>12</v>
      </c>
      <c r="E13943" s="5" t="s">
        <v>13</v>
      </c>
    </row>
    <row r="13944" spans="1:5" x14ac:dyDescent="0.25">
      <c r="A13944" s="5">
        <f>13936</f>
      </c>
      <c r="B13944" s="5" t="s">
        <v>13946</v>
      </c>
      <c r="C13944" s="5" t="s">
        <v>11</v>
      </c>
      <c r="D13944" s="5" t="s">
        <v>12</v>
      </c>
      <c r="E13944" s="5" t="s">
        <v>13</v>
      </c>
    </row>
    <row r="13945" spans="1:5" x14ac:dyDescent="0.25">
      <c r="A13945" s="5">
        <f>13937</f>
      </c>
      <c r="B13945" s="5" t="s">
        <v>13947</v>
      </c>
      <c r="C13945" s="5" t="s">
        <v>11</v>
      </c>
      <c r="D13945" s="5" t="s">
        <v>12</v>
      </c>
      <c r="E13945" s="5" t="s">
        <v>13</v>
      </c>
    </row>
    <row r="13946" spans="1:5" x14ac:dyDescent="0.25">
      <c r="A13946" s="5">
        <f>13938</f>
      </c>
      <c r="B13946" s="5" t="s">
        <v>13948</v>
      </c>
      <c r="C13946" s="5" t="s">
        <v>11</v>
      </c>
      <c r="D13946" s="5" t="s">
        <v>12</v>
      </c>
      <c r="E13946" s="5" t="s">
        <v>13</v>
      </c>
    </row>
    <row r="13947" spans="1:5" x14ac:dyDescent="0.25">
      <c r="A13947" s="5">
        <f>13939</f>
      </c>
      <c r="B13947" s="5" t="s">
        <v>13949</v>
      </c>
      <c r="C13947" s="5" t="s">
        <v>11</v>
      </c>
      <c r="D13947" s="5" t="s">
        <v>12</v>
      </c>
      <c r="E13947" s="5" t="s">
        <v>13</v>
      </c>
    </row>
    <row r="13948" spans="1:5" x14ac:dyDescent="0.25">
      <c r="A13948" s="5">
        <f>13940</f>
      </c>
      <c r="B13948" s="5" t="s">
        <v>13950</v>
      </c>
      <c r="C13948" s="5" t="s">
        <v>11</v>
      </c>
      <c r="D13948" s="5" t="s">
        <v>12</v>
      </c>
      <c r="E13948" s="5" t="s">
        <v>13</v>
      </c>
    </row>
    <row r="13949" spans="1:5" x14ac:dyDescent="0.25">
      <c r="A13949" s="5">
        <f>13941</f>
      </c>
      <c r="B13949" s="5" t="s">
        <v>13951</v>
      </c>
      <c r="C13949" s="5" t="s">
        <v>11</v>
      </c>
      <c r="D13949" s="5" t="s">
        <v>12</v>
      </c>
      <c r="E13949" s="5" t="s">
        <v>13</v>
      </c>
    </row>
    <row r="13950" spans="1:5" x14ac:dyDescent="0.25">
      <c r="A13950" s="5">
        <f>13942</f>
      </c>
      <c r="B13950" s="5" t="s">
        <v>13952</v>
      </c>
      <c r="C13950" s="5" t="s">
        <v>11</v>
      </c>
      <c r="D13950" s="5" t="s">
        <v>12</v>
      </c>
      <c r="E13950" s="5" t="s">
        <v>13</v>
      </c>
    </row>
    <row r="13951" spans="1:5" x14ac:dyDescent="0.25">
      <c r="A13951" s="5">
        <f>13943</f>
      </c>
      <c r="B13951" s="5" t="s">
        <v>13953</v>
      </c>
      <c r="C13951" s="5" t="s">
        <v>11</v>
      </c>
      <c r="D13951" s="5" t="s">
        <v>12</v>
      </c>
      <c r="E13951" s="5" t="s">
        <v>13</v>
      </c>
    </row>
    <row r="13952" spans="1:5" x14ac:dyDescent="0.25">
      <c r="A13952" s="5">
        <f>13944</f>
      </c>
      <c r="B13952" s="5" t="s">
        <v>13954</v>
      </c>
      <c r="C13952" s="5" t="s">
        <v>11</v>
      </c>
      <c r="D13952" s="5" t="s">
        <v>12</v>
      </c>
      <c r="E13952" s="5" t="s">
        <v>13</v>
      </c>
    </row>
    <row r="13953" spans="1:5" x14ac:dyDescent="0.25">
      <c r="A13953" s="5">
        <f>13945</f>
      </c>
      <c r="B13953" s="5" t="s">
        <v>13955</v>
      </c>
      <c r="C13953" s="5" t="s">
        <v>11</v>
      </c>
      <c r="D13953" s="5" t="s">
        <v>12</v>
      </c>
      <c r="E13953" s="5" t="s">
        <v>13</v>
      </c>
    </row>
    <row r="13954" spans="1:5" x14ac:dyDescent="0.25">
      <c r="A13954" s="5">
        <f>13946</f>
      </c>
      <c r="B13954" s="5" t="s">
        <v>13956</v>
      </c>
      <c r="C13954" s="5" t="s">
        <v>11</v>
      </c>
      <c r="D13954" s="5" t="s">
        <v>12</v>
      </c>
      <c r="E13954" s="5" t="s">
        <v>13</v>
      </c>
    </row>
    <row r="13955" spans="1:5" x14ac:dyDescent="0.25">
      <c r="A13955" s="5">
        <f>13947</f>
      </c>
      <c r="B13955" s="5" t="s">
        <v>13957</v>
      </c>
      <c r="C13955" s="5" t="s">
        <v>11</v>
      </c>
      <c r="D13955" s="5" t="s">
        <v>12</v>
      </c>
      <c r="E13955" s="5" t="s">
        <v>13</v>
      </c>
    </row>
    <row r="13956" spans="1:5" x14ac:dyDescent="0.25">
      <c r="A13956" s="5">
        <f>13948</f>
      </c>
      <c r="B13956" s="5" t="s">
        <v>13958</v>
      </c>
      <c r="C13956" s="5" t="s">
        <v>11</v>
      </c>
      <c r="D13956" s="5" t="s">
        <v>12</v>
      </c>
      <c r="E13956" s="5" t="s">
        <v>13</v>
      </c>
    </row>
    <row r="13957" spans="1:5" x14ac:dyDescent="0.25">
      <c r="A13957" s="5">
        <f>13949</f>
      </c>
      <c r="B13957" s="5" t="s">
        <v>13959</v>
      </c>
      <c r="C13957" s="5" t="s">
        <v>11</v>
      </c>
      <c r="D13957" s="5" t="s">
        <v>12</v>
      </c>
      <c r="E13957" s="5" t="s">
        <v>13</v>
      </c>
    </row>
    <row r="13958" spans="1:5" x14ac:dyDescent="0.25">
      <c r="A13958" s="5">
        <f>13950</f>
      </c>
      <c r="B13958" s="5" t="s">
        <v>13960</v>
      </c>
      <c r="C13958" s="5" t="s">
        <v>11</v>
      </c>
      <c r="D13958" s="5" t="s">
        <v>12</v>
      </c>
      <c r="E13958" s="5" t="s">
        <v>13</v>
      </c>
    </row>
    <row r="13959" spans="1:5" x14ac:dyDescent="0.25">
      <c r="A13959" s="5">
        <f>13951</f>
      </c>
      <c r="B13959" s="5" t="s">
        <v>13961</v>
      </c>
      <c r="C13959" s="5" t="s">
        <v>11</v>
      </c>
      <c r="D13959" s="5" t="s">
        <v>12</v>
      </c>
      <c r="E13959" s="5" t="s">
        <v>13</v>
      </c>
    </row>
    <row r="13960" spans="1:5" x14ac:dyDescent="0.25">
      <c r="A13960" s="5">
        <f>13952</f>
      </c>
      <c r="B13960" s="5" t="s">
        <v>13962</v>
      </c>
      <c r="C13960" s="5" t="s">
        <v>11</v>
      </c>
      <c r="D13960" s="5" t="s">
        <v>12</v>
      </c>
      <c r="E13960" s="5" t="s">
        <v>13</v>
      </c>
    </row>
    <row r="13961" spans="1:5" x14ac:dyDescent="0.25">
      <c r="A13961" s="5">
        <f>13953</f>
      </c>
      <c r="B13961" s="5" t="s">
        <v>13963</v>
      </c>
      <c r="C13961" s="5" t="s">
        <v>11</v>
      </c>
      <c r="D13961" s="5" t="s">
        <v>12</v>
      </c>
      <c r="E13961" s="5" t="s">
        <v>13</v>
      </c>
    </row>
    <row r="13962" spans="1:5" x14ac:dyDescent="0.25">
      <c r="A13962" s="5">
        <f>13954</f>
      </c>
      <c r="B13962" s="5" t="s">
        <v>13964</v>
      </c>
      <c r="C13962" s="5" t="s">
        <v>11</v>
      </c>
      <c r="D13962" s="5" t="s">
        <v>12</v>
      </c>
      <c r="E13962" s="5" t="s">
        <v>13</v>
      </c>
    </row>
    <row r="13963" spans="1:5" x14ac:dyDescent="0.25">
      <c r="A13963" s="5">
        <f>13955</f>
      </c>
      <c r="B13963" s="5" t="s">
        <v>13965</v>
      </c>
      <c r="C13963" s="5" t="s">
        <v>11</v>
      </c>
      <c r="D13963" s="5" t="s">
        <v>12</v>
      </c>
      <c r="E13963" s="5" t="s">
        <v>13</v>
      </c>
    </row>
    <row r="13964" spans="1:5" x14ac:dyDescent="0.25">
      <c r="A13964" s="5">
        <f>13956</f>
      </c>
      <c r="B13964" s="5" t="s">
        <v>13966</v>
      </c>
      <c r="C13964" s="5" t="s">
        <v>11</v>
      </c>
      <c r="D13964" s="5" t="s">
        <v>12</v>
      </c>
      <c r="E13964" s="5" t="s">
        <v>13</v>
      </c>
    </row>
    <row r="13965" spans="1:5" x14ac:dyDescent="0.25">
      <c r="A13965" s="5">
        <f>13957</f>
      </c>
      <c r="B13965" s="5" t="s">
        <v>13967</v>
      </c>
      <c r="C13965" s="5" t="s">
        <v>11</v>
      </c>
      <c r="D13965" s="5" t="s">
        <v>12</v>
      </c>
      <c r="E13965" s="5" t="s">
        <v>13</v>
      </c>
    </row>
    <row r="13966" spans="1:5" x14ac:dyDescent="0.25">
      <c r="A13966" s="5">
        <f>13958</f>
      </c>
      <c r="B13966" s="5" t="s">
        <v>13968</v>
      </c>
      <c r="C13966" s="5" t="s">
        <v>11</v>
      </c>
      <c r="D13966" s="5" t="s">
        <v>12</v>
      </c>
      <c r="E13966" s="5" t="s">
        <v>13</v>
      </c>
    </row>
    <row r="13967" spans="1:5" x14ac:dyDescent="0.25">
      <c r="A13967" s="5">
        <f>13959</f>
      </c>
      <c r="B13967" s="5" t="s">
        <v>13969</v>
      </c>
      <c r="C13967" s="5" t="s">
        <v>11</v>
      </c>
      <c r="D13967" s="5" t="s">
        <v>12</v>
      </c>
      <c r="E13967" s="5" t="s">
        <v>13</v>
      </c>
    </row>
    <row r="13968" spans="1:5" x14ac:dyDescent="0.25">
      <c r="A13968" s="5">
        <f>13960</f>
      </c>
      <c r="B13968" s="5" t="s">
        <v>13970</v>
      </c>
      <c r="C13968" s="5" t="s">
        <v>11</v>
      </c>
      <c r="D13968" s="5" t="s">
        <v>12</v>
      </c>
      <c r="E13968" s="5" t="s">
        <v>13</v>
      </c>
    </row>
    <row r="13969" spans="1:5" x14ac:dyDescent="0.25">
      <c r="A13969" s="5">
        <f>13961</f>
      </c>
      <c r="B13969" s="5" t="s">
        <v>13971</v>
      </c>
      <c r="C13969" s="5" t="s">
        <v>11</v>
      </c>
      <c r="D13969" s="5" t="s">
        <v>12</v>
      </c>
      <c r="E13969" s="5" t="s">
        <v>13</v>
      </c>
    </row>
    <row r="13970" spans="1:5" x14ac:dyDescent="0.25">
      <c r="A13970" s="5">
        <f>13962</f>
      </c>
      <c r="B13970" s="5" t="s">
        <v>13972</v>
      </c>
      <c r="C13970" s="5" t="s">
        <v>11</v>
      </c>
      <c r="D13970" s="5" t="s">
        <v>12</v>
      </c>
      <c r="E13970" s="5" t="s">
        <v>13</v>
      </c>
    </row>
    <row r="13971" spans="1:5" x14ac:dyDescent="0.25">
      <c r="A13971" s="5">
        <f>13963</f>
      </c>
      <c r="B13971" s="5" t="s">
        <v>13973</v>
      </c>
      <c r="C13971" s="5" t="s">
        <v>11</v>
      </c>
      <c r="D13971" s="5" t="s">
        <v>12</v>
      </c>
      <c r="E13971" s="5" t="s">
        <v>13</v>
      </c>
    </row>
    <row r="13972" spans="1:5" x14ac:dyDescent="0.25">
      <c r="A13972" s="5">
        <f>13964</f>
      </c>
      <c r="B13972" s="5" t="s">
        <v>13974</v>
      </c>
      <c r="C13972" s="5" t="s">
        <v>11</v>
      </c>
      <c r="D13972" s="5" t="s">
        <v>12</v>
      </c>
      <c r="E13972" s="5" t="s">
        <v>13</v>
      </c>
    </row>
    <row r="13973" spans="1:5" x14ac:dyDescent="0.25">
      <c r="A13973" s="5">
        <f>13965</f>
      </c>
      <c r="B13973" s="5" t="s">
        <v>13975</v>
      </c>
      <c r="C13973" s="5" t="s">
        <v>11</v>
      </c>
      <c r="D13973" s="5" t="s">
        <v>12</v>
      </c>
      <c r="E13973" s="5" t="s">
        <v>13</v>
      </c>
    </row>
    <row r="13974" spans="1:5" x14ac:dyDescent="0.25">
      <c r="A13974" s="5">
        <f>13966</f>
      </c>
      <c r="B13974" s="5" t="s">
        <v>13976</v>
      </c>
      <c r="C13974" s="5" t="s">
        <v>11</v>
      </c>
      <c r="D13974" s="5" t="s">
        <v>12</v>
      </c>
      <c r="E13974" s="5" t="s">
        <v>13</v>
      </c>
    </row>
    <row r="13975" spans="1:5" x14ac:dyDescent="0.25">
      <c r="A13975" s="5">
        <f>13967</f>
      </c>
      <c r="B13975" s="5" t="s">
        <v>13977</v>
      </c>
      <c r="C13975" s="5" t="s">
        <v>11</v>
      </c>
      <c r="D13975" s="5" t="s">
        <v>12</v>
      </c>
      <c r="E13975" s="5" t="s">
        <v>13</v>
      </c>
    </row>
    <row r="13976" spans="1:5" x14ac:dyDescent="0.25">
      <c r="A13976" s="5">
        <f>13968</f>
      </c>
      <c r="B13976" s="5" t="s">
        <v>13978</v>
      </c>
      <c r="C13976" s="5" t="s">
        <v>11</v>
      </c>
      <c r="D13976" s="5" t="s">
        <v>12</v>
      </c>
      <c r="E13976" s="5" t="s">
        <v>13</v>
      </c>
    </row>
    <row r="13977" spans="1:5" x14ac:dyDescent="0.25">
      <c r="A13977" s="5">
        <f>13969</f>
      </c>
      <c r="B13977" s="5" t="s">
        <v>13979</v>
      </c>
      <c r="C13977" s="5" t="s">
        <v>11</v>
      </c>
      <c r="D13977" s="5" t="s">
        <v>12</v>
      </c>
      <c r="E13977" s="5" t="s">
        <v>13</v>
      </c>
    </row>
    <row r="13978" spans="1:5" x14ac:dyDescent="0.25">
      <c r="A13978" s="5">
        <f>13970</f>
      </c>
      <c r="B13978" s="5" t="s">
        <v>13980</v>
      </c>
      <c r="C13978" s="5" t="s">
        <v>11</v>
      </c>
      <c r="D13978" s="5" t="s">
        <v>12</v>
      </c>
      <c r="E13978" s="5" t="s">
        <v>13</v>
      </c>
    </row>
    <row r="13979" spans="1:5" x14ac:dyDescent="0.25">
      <c r="A13979" s="5">
        <f>13971</f>
      </c>
      <c r="B13979" s="5" t="s">
        <v>13981</v>
      </c>
      <c r="C13979" s="5" t="s">
        <v>11</v>
      </c>
      <c r="D13979" s="5" t="s">
        <v>12</v>
      </c>
      <c r="E13979" s="5" t="s">
        <v>13</v>
      </c>
    </row>
    <row r="13980" spans="1:5" x14ac:dyDescent="0.25">
      <c r="A13980" s="5">
        <f>13972</f>
      </c>
      <c r="B13980" s="5" t="s">
        <v>13982</v>
      </c>
      <c r="C13980" s="5" t="s">
        <v>11</v>
      </c>
      <c r="D13980" s="5" t="s">
        <v>12</v>
      </c>
      <c r="E13980" s="5" t="s">
        <v>13</v>
      </c>
    </row>
    <row r="13981" spans="1:5" x14ac:dyDescent="0.25">
      <c r="A13981" s="5">
        <f>13973</f>
      </c>
      <c r="B13981" s="5" t="s">
        <v>13983</v>
      </c>
      <c r="C13981" s="5" t="s">
        <v>11</v>
      </c>
      <c r="D13981" s="5" t="s">
        <v>12</v>
      </c>
      <c r="E13981" s="5" t="s">
        <v>13</v>
      </c>
    </row>
    <row r="13982" spans="1:5" x14ac:dyDescent="0.25">
      <c r="A13982" s="5">
        <f>13974</f>
      </c>
      <c r="B13982" s="5" t="s">
        <v>13984</v>
      </c>
      <c r="C13982" s="5" t="s">
        <v>11</v>
      </c>
      <c r="D13982" s="5" t="s">
        <v>12</v>
      </c>
      <c r="E13982" s="5" t="s">
        <v>13</v>
      </c>
    </row>
    <row r="13983" spans="1:5" x14ac:dyDescent="0.25">
      <c r="A13983" s="5">
        <f>13975</f>
      </c>
      <c r="B13983" s="5" t="s">
        <v>13985</v>
      </c>
      <c r="C13983" s="5" t="s">
        <v>11</v>
      </c>
      <c r="D13983" s="5" t="s">
        <v>12</v>
      </c>
      <c r="E13983" s="5" t="s">
        <v>13</v>
      </c>
    </row>
    <row r="13984" spans="1:5" x14ac:dyDescent="0.25">
      <c r="A13984" s="5">
        <f>13976</f>
      </c>
      <c r="B13984" s="5" t="s">
        <v>13986</v>
      </c>
      <c r="C13984" s="5" t="s">
        <v>11</v>
      </c>
      <c r="D13984" s="5" t="s">
        <v>12</v>
      </c>
      <c r="E13984" s="5" t="s">
        <v>13</v>
      </c>
    </row>
    <row r="13985" spans="1:5" x14ac:dyDescent="0.25">
      <c r="A13985" s="5">
        <f>13977</f>
      </c>
      <c r="B13985" s="5" t="s">
        <v>13987</v>
      </c>
      <c r="C13985" s="5" t="s">
        <v>11</v>
      </c>
      <c r="D13985" s="5" t="s">
        <v>12</v>
      </c>
      <c r="E13985" s="5" t="s">
        <v>13</v>
      </c>
    </row>
    <row r="13986" spans="1:5" x14ac:dyDescent="0.25">
      <c r="A13986" s="5">
        <f>13978</f>
      </c>
      <c r="B13986" s="5" t="s">
        <v>13988</v>
      </c>
      <c r="C13986" s="5" t="s">
        <v>11</v>
      </c>
      <c r="D13986" s="5" t="s">
        <v>12</v>
      </c>
      <c r="E13986" s="5" t="s">
        <v>13</v>
      </c>
    </row>
    <row r="13987" spans="1:5" x14ac:dyDescent="0.25">
      <c r="A13987" s="5">
        <f>13979</f>
      </c>
      <c r="B13987" s="5" t="s">
        <v>13989</v>
      </c>
      <c r="C13987" s="5" t="s">
        <v>11</v>
      </c>
      <c r="D13987" s="5" t="s">
        <v>12</v>
      </c>
      <c r="E13987" s="5" t="s">
        <v>13</v>
      </c>
    </row>
    <row r="13988" spans="1:5" x14ac:dyDescent="0.25">
      <c r="A13988" s="5">
        <f>13980</f>
      </c>
      <c r="B13988" s="5" t="s">
        <v>13990</v>
      </c>
      <c r="C13988" s="5" t="s">
        <v>11</v>
      </c>
      <c r="D13988" s="5" t="s">
        <v>12</v>
      </c>
      <c r="E13988" s="5" t="s">
        <v>13</v>
      </c>
    </row>
    <row r="13989" spans="1:5" x14ac:dyDescent="0.25">
      <c r="A13989" s="5">
        <f>13981</f>
      </c>
      <c r="B13989" s="5" t="s">
        <v>13991</v>
      </c>
      <c r="C13989" s="5" t="s">
        <v>11</v>
      </c>
      <c r="D13989" s="5" t="s">
        <v>12</v>
      </c>
      <c r="E13989" s="5" t="s">
        <v>13</v>
      </c>
    </row>
    <row r="13990" spans="1:5" x14ac:dyDescent="0.25">
      <c r="A13990" s="5">
        <f>13982</f>
      </c>
      <c r="B13990" s="5" t="s">
        <v>13992</v>
      </c>
      <c r="C13990" s="5" t="s">
        <v>11</v>
      </c>
      <c r="D13990" s="5" t="s">
        <v>12</v>
      </c>
      <c r="E13990" s="5" t="s">
        <v>13</v>
      </c>
    </row>
    <row r="13991" spans="1:5" x14ac:dyDescent="0.25">
      <c r="A13991" s="5">
        <f>13983</f>
      </c>
      <c r="B13991" s="5" t="s">
        <v>13993</v>
      </c>
      <c r="C13991" s="5" t="s">
        <v>11</v>
      </c>
      <c r="D13991" s="5" t="s">
        <v>12</v>
      </c>
      <c r="E13991" s="5" t="s">
        <v>13</v>
      </c>
    </row>
    <row r="13992" spans="1:5" x14ac:dyDescent="0.25">
      <c r="A13992" s="5">
        <f>13984</f>
      </c>
      <c r="B13992" s="5" t="s">
        <v>13994</v>
      </c>
      <c r="C13992" s="5" t="s">
        <v>11</v>
      </c>
      <c r="D13992" s="5" t="s">
        <v>12</v>
      </c>
      <c r="E13992" s="5" t="s">
        <v>13</v>
      </c>
    </row>
    <row r="13993" spans="1:5" x14ac:dyDescent="0.25">
      <c r="A13993" s="5">
        <f>13985</f>
      </c>
      <c r="B13993" s="5" t="s">
        <v>13995</v>
      </c>
      <c r="C13993" s="5" t="s">
        <v>11</v>
      </c>
      <c r="D13993" s="5" t="s">
        <v>12</v>
      </c>
      <c r="E13993" s="5" t="s">
        <v>13</v>
      </c>
    </row>
    <row r="13994" spans="1:5" x14ac:dyDescent="0.25">
      <c r="A13994" s="5">
        <f>13986</f>
      </c>
      <c r="B13994" s="5" t="s">
        <v>13996</v>
      </c>
      <c r="C13994" s="5" t="s">
        <v>11</v>
      </c>
      <c r="D13994" s="5" t="s">
        <v>12</v>
      </c>
      <c r="E13994" s="5" t="s">
        <v>13</v>
      </c>
    </row>
    <row r="13995" spans="1:5" x14ac:dyDescent="0.25">
      <c r="A13995" s="5">
        <f>13987</f>
      </c>
      <c r="B13995" s="5" t="s">
        <v>13997</v>
      </c>
      <c r="C13995" s="5" t="s">
        <v>11</v>
      </c>
      <c r="D13995" s="5" t="s">
        <v>12</v>
      </c>
      <c r="E13995" s="5" t="s">
        <v>13</v>
      </c>
    </row>
    <row r="13996" spans="1:5" x14ac:dyDescent="0.25">
      <c r="A13996" s="5">
        <f>13988</f>
      </c>
      <c r="B13996" s="5" t="s">
        <v>13998</v>
      </c>
      <c r="C13996" s="5" t="s">
        <v>11</v>
      </c>
      <c r="D13996" s="5" t="s">
        <v>12</v>
      </c>
      <c r="E13996" s="5" t="s">
        <v>13</v>
      </c>
    </row>
    <row r="13997" spans="1:5" x14ac:dyDescent="0.25">
      <c r="A13997" s="5">
        <f>13989</f>
      </c>
      <c r="B13997" s="5" t="s">
        <v>13999</v>
      </c>
      <c r="C13997" s="5" t="s">
        <v>11</v>
      </c>
      <c r="D13997" s="5" t="s">
        <v>12</v>
      </c>
      <c r="E13997" s="5" t="s">
        <v>13</v>
      </c>
    </row>
    <row r="13998" spans="1:5" x14ac:dyDescent="0.25">
      <c r="A13998" s="5">
        <f>13990</f>
      </c>
      <c r="B13998" s="5" t="s">
        <v>14000</v>
      </c>
      <c r="C13998" s="5" t="s">
        <v>11</v>
      </c>
      <c r="D13998" s="5" t="s">
        <v>12</v>
      </c>
      <c r="E13998" s="5" t="s">
        <v>13</v>
      </c>
    </row>
    <row r="13999" spans="1:5" x14ac:dyDescent="0.25">
      <c r="A13999" s="5">
        <f>13991</f>
      </c>
      <c r="B13999" s="5" t="s">
        <v>14001</v>
      </c>
      <c r="C13999" s="5" t="s">
        <v>11</v>
      </c>
      <c r="D13999" s="5" t="s">
        <v>12</v>
      </c>
      <c r="E13999" s="5" t="s">
        <v>13</v>
      </c>
    </row>
    <row r="14000" spans="1:5" x14ac:dyDescent="0.25">
      <c r="A14000" s="5">
        <f>13992</f>
      </c>
      <c r="B14000" s="5" t="s">
        <v>14002</v>
      </c>
      <c r="C14000" s="5" t="s">
        <v>11</v>
      </c>
      <c r="D14000" s="5" t="s">
        <v>12</v>
      </c>
      <c r="E14000" s="5" t="s">
        <v>13</v>
      </c>
    </row>
    <row r="14001" spans="1:5" x14ac:dyDescent="0.25">
      <c r="A14001" s="5">
        <f>13993</f>
      </c>
      <c r="B14001" s="5" t="s">
        <v>14003</v>
      </c>
      <c r="C14001" s="5" t="s">
        <v>11</v>
      </c>
      <c r="D14001" s="5" t="s">
        <v>12</v>
      </c>
      <c r="E14001" s="5" t="s">
        <v>13</v>
      </c>
    </row>
    <row r="14002" spans="1:5" x14ac:dyDescent="0.25">
      <c r="A14002" s="5">
        <f>13994</f>
      </c>
      <c r="B14002" s="5" t="s">
        <v>14004</v>
      </c>
      <c r="C14002" s="5" t="s">
        <v>11</v>
      </c>
      <c r="D14002" s="5" t="s">
        <v>12</v>
      </c>
      <c r="E14002" s="5" t="s">
        <v>13</v>
      </c>
    </row>
    <row r="14003" spans="1:5" x14ac:dyDescent="0.25">
      <c r="A14003" s="5">
        <f>13995</f>
      </c>
      <c r="B14003" s="5" t="s">
        <v>14005</v>
      </c>
      <c r="C14003" s="5" t="s">
        <v>11</v>
      </c>
      <c r="D14003" s="5" t="s">
        <v>12</v>
      </c>
      <c r="E14003" s="5" t="s">
        <v>13</v>
      </c>
    </row>
    <row r="14004" spans="1:5" x14ac:dyDescent="0.25">
      <c r="A14004" s="5">
        <f>13996</f>
      </c>
      <c r="B14004" s="5" t="s">
        <v>14006</v>
      </c>
      <c r="C14004" s="5" t="s">
        <v>11</v>
      </c>
      <c r="D14004" s="5" t="s">
        <v>12</v>
      </c>
      <c r="E14004" s="5" t="s">
        <v>13</v>
      </c>
    </row>
    <row r="14005" spans="1:5" x14ac:dyDescent="0.25">
      <c r="A14005" s="5">
        <f>13997</f>
      </c>
      <c r="B14005" s="5" t="s">
        <v>14007</v>
      </c>
      <c r="C14005" s="5" t="s">
        <v>11</v>
      </c>
      <c r="D14005" s="5" t="s">
        <v>12</v>
      </c>
      <c r="E14005" s="5" t="s">
        <v>13</v>
      </c>
    </row>
    <row r="14006" spans="1:5" x14ac:dyDescent="0.25">
      <c r="A14006" s="5">
        <f>13998</f>
      </c>
      <c r="B14006" s="5" t="s">
        <v>14008</v>
      </c>
      <c r="C14006" s="5" t="s">
        <v>11</v>
      </c>
      <c r="D14006" s="5" t="s">
        <v>12</v>
      </c>
      <c r="E14006" s="5" t="s">
        <v>13</v>
      </c>
    </row>
    <row r="14007" spans="1:5" x14ac:dyDescent="0.25">
      <c r="A14007" s="5">
        <f>13999</f>
      </c>
      <c r="B14007" s="5" t="s">
        <v>14009</v>
      </c>
      <c r="C14007" s="5" t="s">
        <v>11</v>
      </c>
      <c r="D14007" s="5" t="s">
        <v>12</v>
      </c>
      <c r="E14007" s="5" t="s">
        <v>13</v>
      </c>
    </row>
    <row r="14008" spans="1:5" x14ac:dyDescent="0.25">
      <c r="A14008" s="5">
        <f>14000</f>
      </c>
      <c r="B14008" s="5" t="s">
        <v>14010</v>
      </c>
      <c r="C14008" s="5" t="s">
        <v>11</v>
      </c>
      <c r="D14008" s="5" t="s">
        <v>12</v>
      </c>
      <c r="E14008" s="5" t="s">
        <v>13</v>
      </c>
    </row>
    <row r="14009" spans="1:5" x14ac:dyDescent="0.25">
      <c r="A14009" s="5">
        <f>14001</f>
      </c>
      <c r="B14009" s="5" t="s">
        <v>14011</v>
      </c>
      <c r="C14009" s="5" t="s">
        <v>11</v>
      </c>
      <c r="D14009" s="5" t="s">
        <v>12</v>
      </c>
      <c r="E14009" s="5" t="s">
        <v>13</v>
      </c>
    </row>
    <row r="14010" spans="1:5" x14ac:dyDescent="0.25">
      <c r="A14010" s="5">
        <f>14002</f>
      </c>
      <c r="B14010" s="5" t="s">
        <v>14012</v>
      </c>
      <c r="C14010" s="5" t="s">
        <v>11</v>
      </c>
      <c r="D14010" s="5" t="s">
        <v>12</v>
      </c>
      <c r="E14010" s="5" t="s">
        <v>13</v>
      </c>
    </row>
    <row r="14011" spans="1:5" x14ac:dyDescent="0.25">
      <c r="A14011" s="5">
        <f>14003</f>
      </c>
      <c r="B14011" s="5" t="s">
        <v>14013</v>
      </c>
      <c r="C14011" s="5" t="s">
        <v>11</v>
      </c>
      <c r="D14011" s="5" t="s">
        <v>12</v>
      </c>
      <c r="E14011" s="5" t="s">
        <v>13</v>
      </c>
    </row>
    <row r="14012" spans="1:5" x14ac:dyDescent="0.25">
      <c r="A14012" s="5">
        <f>14004</f>
      </c>
      <c r="B14012" s="5" t="s">
        <v>14014</v>
      </c>
      <c r="C14012" s="5" t="s">
        <v>11</v>
      </c>
      <c r="D14012" s="5" t="s">
        <v>12</v>
      </c>
      <c r="E14012" s="5" t="s">
        <v>13</v>
      </c>
    </row>
    <row r="14013" spans="1:5" x14ac:dyDescent="0.25">
      <c r="A14013" s="5">
        <f>14005</f>
      </c>
      <c r="B14013" s="5" t="s">
        <v>14015</v>
      </c>
      <c r="C14013" s="5" t="s">
        <v>11</v>
      </c>
      <c r="D14013" s="5" t="s">
        <v>12</v>
      </c>
      <c r="E14013" s="5" t="s">
        <v>13</v>
      </c>
    </row>
    <row r="14014" spans="1:5" x14ac:dyDescent="0.25">
      <c r="A14014" s="5">
        <f>14006</f>
      </c>
      <c r="B14014" s="5" t="s">
        <v>14016</v>
      </c>
      <c r="C14014" s="5" t="s">
        <v>11</v>
      </c>
      <c r="D14014" s="5" t="s">
        <v>12</v>
      </c>
      <c r="E14014" s="5" t="s">
        <v>13</v>
      </c>
    </row>
    <row r="14015" spans="1:5" x14ac:dyDescent="0.25">
      <c r="A14015" s="5">
        <f>14007</f>
      </c>
      <c r="B14015" s="5" t="s">
        <v>14017</v>
      </c>
      <c r="C14015" s="5" t="s">
        <v>11</v>
      </c>
      <c r="D14015" s="5" t="s">
        <v>12</v>
      </c>
      <c r="E14015" s="5" t="s">
        <v>13</v>
      </c>
    </row>
    <row r="14016" spans="1:5" x14ac:dyDescent="0.25">
      <c r="A14016" s="5">
        <f>14008</f>
      </c>
      <c r="B14016" s="5" t="s">
        <v>14018</v>
      </c>
      <c r="C14016" s="5" t="s">
        <v>11</v>
      </c>
      <c r="D14016" s="5" t="s">
        <v>12</v>
      </c>
      <c r="E14016" s="5" t="s">
        <v>13</v>
      </c>
    </row>
    <row r="14017" spans="1:5" x14ac:dyDescent="0.25">
      <c r="A14017" s="5">
        <f>14009</f>
      </c>
      <c r="B14017" s="5" t="s">
        <v>14019</v>
      </c>
      <c r="C14017" s="5" t="s">
        <v>11</v>
      </c>
      <c r="D14017" s="5" t="s">
        <v>12</v>
      </c>
      <c r="E14017" s="5" t="s">
        <v>13</v>
      </c>
    </row>
    <row r="14018" spans="1:5" x14ac:dyDescent="0.25">
      <c r="A14018" s="5">
        <f>14010</f>
      </c>
      <c r="B14018" s="5" t="s">
        <v>14020</v>
      </c>
      <c r="C14018" s="5" t="s">
        <v>11</v>
      </c>
      <c r="D14018" s="5" t="s">
        <v>12</v>
      </c>
      <c r="E14018" s="5" t="s">
        <v>13</v>
      </c>
    </row>
    <row r="14019" spans="1:5" x14ac:dyDescent="0.25">
      <c r="A14019" s="5">
        <f>14011</f>
      </c>
      <c r="B14019" s="5" t="s">
        <v>14021</v>
      </c>
      <c r="C14019" s="5" t="s">
        <v>11</v>
      </c>
      <c r="D14019" s="5" t="s">
        <v>12</v>
      </c>
      <c r="E14019" s="5" t="s">
        <v>13</v>
      </c>
    </row>
    <row r="14020" spans="1:5" x14ac:dyDescent="0.25">
      <c r="A14020" s="5">
        <f>14012</f>
      </c>
      <c r="B14020" s="5" t="s">
        <v>14022</v>
      </c>
      <c r="C14020" s="5" t="s">
        <v>11</v>
      </c>
      <c r="D14020" s="5" t="s">
        <v>12</v>
      </c>
      <c r="E14020" s="5" t="s">
        <v>13</v>
      </c>
    </row>
    <row r="14021" spans="1:5" x14ac:dyDescent="0.25">
      <c r="A14021" s="5">
        <f>14013</f>
      </c>
      <c r="B14021" s="5" t="s">
        <v>14023</v>
      </c>
      <c r="C14021" s="5" t="s">
        <v>11</v>
      </c>
      <c r="D14021" s="5" t="s">
        <v>12</v>
      </c>
      <c r="E14021" s="5" t="s">
        <v>13</v>
      </c>
    </row>
    <row r="14022" spans="1:5" x14ac:dyDescent="0.25">
      <c r="A14022" s="5">
        <f>14014</f>
      </c>
      <c r="B14022" s="5" t="s">
        <v>14024</v>
      </c>
      <c r="C14022" s="5" t="s">
        <v>11</v>
      </c>
      <c r="D14022" s="5" t="s">
        <v>12</v>
      </c>
      <c r="E14022" s="5" t="s">
        <v>13</v>
      </c>
    </row>
    <row r="14023" spans="1:5" x14ac:dyDescent="0.25">
      <c r="A14023" s="5">
        <f>14015</f>
      </c>
      <c r="B14023" s="5" t="s">
        <v>14025</v>
      </c>
      <c r="C14023" s="5" t="s">
        <v>11</v>
      </c>
      <c r="D14023" s="5" t="s">
        <v>12</v>
      </c>
      <c r="E14023" s="5" t="s">
        <v>13</v>
      </c>
    </row>
    <row r="14024" spans="1:5" x14ac:dyDescent="0.25">
      <c r="A14024" s="5">
        <f>14016</f>
      </c>
      <c r="B14024" s="5" t="s">
        <v>14026</v>
      </c>
      <c r="C14024" s="5" t="s">
        <v>11</v>
      </c>
      <c r="D14024" s="5" t="s">
        <v>12</v>
      </c>
      <c r="E14024" s="5" t="s">
        <v>13</v>
      </c>
    </row>
    <row r="14025" spans="1:5" x14ac:dyDescent="0.25">
      <c r="A14025" s="5">
        <f>14017</f>
      </c>
      <c r="B14025" s="5" t="s">
        <v>14027</v>
      </c>
      <c r="C14025" s="5" t="s">
        <v>11</v>
      </c>
      <c r="D14025" s="5" t="s">
        <v>12</v>
      </c>
      <c r="E14025" s="5" t="s">
        <v>13</v>
      </c>
    </row>
    <row r="14026" spans="1:5" x14ac:dyDescent="0.25">
      <c r="A14026" s="5">
        <f>14018</f>
      </c>
      <c r="B14026" s="5" t="s">
        <v>14028</v>
      </c>
      <c r="C14026" s="5" t="s">
        <v>11</v>
      </c>
      <c r="D14026" s="5" t="s">
        <v>12</v>
      </c>
      <c r="E14026" s="5" t="s">
        <v>13</v>
      </c>
    </row>
    <row r="14027" spans="1:5" x14ac:dyDescent="0.25">
      <c r="A14027" s="5">
        <f>14019</f>
      </c>
      <c r="B14027" s="5" t="s">
        <v>14029</v>
      </c>
      <c r="C14027" s="5" t="s">
        <v>11</v>
      </c>
      <c r="D14027" s="5" t="s">
        <v>12</v>
      </c>
      <c r="E14027" s="5" t="s">
        <v>13</v>
      </c>
    </row>
    <row r="14028" spans="1:5" x14ac:dyDescent="0.25">
      <c r="A14028" s="5">
        <f>14020</f>
      </c>
      <c r="B14028" s="5" t="s">
        <v>14030</v>
      </c>
      <c r="C14028" s="5" t="s">
        <v>11</v>
      </c>
      <c r="D14028" s="5" t="s">
        <v>12</v>
      </c>
      <c r="E14028" s="5" t="s">
        <v>13</v>
      </c>
    </row>
    <row r="14029" spans="1:5" x14ac:dyDescent="0.25">
      <c r="A14029" s="5">
        <f>14021</f>
      </c>
      <c r="B14029" s="5" t="s">
        <v>14031</v>
      </c>
      <c r="C14029" s="5" t="s">
        <v>11</v>
      </c>
      <c r="D14029" s="5" t="s">
        <v>12</v>
      </c>
      <c r="E14029" s="5" t="s">
        <v>13</v>
      </c>
    </row>
    <row r="14030" spans="1:5" x14ac:dyDescent="0.25">
      <c r="A14030" s="5">
        <f>14022</f>
      </c>
      <c r="B14030" s="5" t="s">
        <v>14032</v>
      </c>
      <c r="C14030" s="5" t="s">
        <v>11</v>
      </c>
      <c r="D14030" s="5" t="s">
        <v>12</v>
      </c>
      <c r="E14030" s="5" t="s">
        <v>13</v>
      </c>
    </row>
    <row r="14031" spans="1:5" x14ac:dyDescent="0.25">
      <c r="A14031" s="5">
        <f>14023</f>
      </c>
      <c r="B14031" s="5" t="s">
        <v>14033</v>
      </c>
      <c r="C14031" s="5" t="s">
        <v>11</v>
      </c>
      <c r="D14031" s="5" t="s">
        <v>12</v>
      </c>
      <c r="E14031" s="5" t="s">
        <v>13</v>
      </c>
    </row>
    <row r="14032" spans="1:5" x14ac:dyDescent="0.25">
      <c r="A14032" s="5">
        <f>14024</f>
      </c>
      <c r="B14032" s="5" t="s">
        <v>14034</v>
      </c>
      <c r="C14032" s="5" t="s">
        <v>11</v>
      </c>
      <c r="D14032" s="5" t="s">
        <v>12</v>
      </c>
      <c r="E14032" s="5" t="s">
        <v>13</v>
      </c>
    </row>
    <row r="14033" spans="1:5" x14ac:dyDescent="0.25">
      <c r="A14033" s="5">
        <f>14025</f>
      </c>
      <c r="B14033" s="5" t="s">
        <v>14035</v>
      </c>
      <c r="C14033" s="5" t="s">
        <v>11</v>
      </c>
      <c r="D14033" s="5" t="s">
        <v>12</v>
      </c>
      <c r="E14033" s="5" t="s">
        <v>13</v>
      </c>
    </row>
    <row r="14034" spans="1:5" x14ac:dyDescent="0.25">
      <c r="A14034" s="5">
        <f>14026</f>
      </c>
      <c r="B14034" s="5" t="s">
        <v>14036</v>
      </c>
      <c r="C14034" s="5" t="s">
        <v>11</v>
      </c>
      <c r="D14034" s="5" t="s">
        <v>12</v>
      </c>
      <c r="E14034" s="5" t="s">
        <v>13</v>
      </c>
    </row>
    <row r="14035" spans="1:5" x14ac:dyDescent="0.25">
      <c r="A14035" s="5">
        <f>14027</f>
      </c>
      <c r="B14035" s="5" t="s">
        <v>14037</v>
      </c>
      <c r="C14035" s="5" t="s">
        <v>11</v>
      </c>
      <c r="D14035" s="5" t="s">
        <v>12</v>
      </c>
      <c r="E14035" s="5" t="s">
        <v>13</v>
      </c>
    </row>
    <row r="14036" spans="1:5" x14ac:dyDescent="0.25">
      <c r="A14036" s="5">
        <f>14028</f>
      </c>
      <c r="B14036" s="5" t="s">
        <v>14038</v>
      </c>
      <c r="C14036" s="5" t="s">
        <v>11</v>
      </c>
      <c r="D14036" s="5" t="s">
        <v>12</v>
      </c>
      <c r="E14036" s="5" t="s">
        <v>13</v>
      </c>
    </row>
    <row r="14037" spans="1:5" x14ac:dyDescent="0.25">
      <c r="A14037" s="5">
        <f>14029</f>
      </c>
      <c r="B14037" s="5" t="s">
        <v>14039</v>
      </c>
      <c r="C14037" s="5" t="s">
        <v>11</v>
      </c>
      <c r="D14037" s="5" t="s">
        <v>12</v>
      </c>
      <c r="E14037" s="5" t="s">
        <v>13</v>
      </c>
    </row>
    <row r="14038" spans="1:5" x14ac:dyDescent="0.25">
      <c r="A14038" s="5">
        <f>14030</f>
      </c>
      <c r="B14038" s="5" t="s">
        <v>14040</v>
      </c>
      <c r="C14038" s="5" t="s">
        <v>11</v>
      </c>
      <c r="D14038" s="5" t="s">
        <v>12</v>
      </c>
      <c r="E14038" s="5" t="s">
        <v>13</v>
      </c>
    </row>
    <row r="14039" spans="1:5" x14ac:dyDescent="0.25">
      <c r="A14039" s="5">
        <f>14031</f>
      </c>
      <c r="B14039" s="5" t="s">
        <v>14041</v>
      </c>
      <c r="C14039" s="5" t="s">
        <v>11</v>
      </c>
      <c r="D14039" s="5" t="s">
        <v>12</v>
      </c>
      <c r="E14039" s="5" t="s">
        <v>13</v>
      </c>
    </row>
    <row r="14040" spans="1:5" x14ac:dyDescent="0.25">
      <c r="A14040" s="5">
        <f>14032</f>
      </c>
      <c r="B14040" s="5" t="s">
        <v>14042</v>
      </c>
      <c r="C14040" s="5" t="s">
        <v>11</v>
      </c>
      <c r="D14040" s="5" t="s">
        <v>12</v>
      </c>
      <c r="E14040" s="5" t="s">
        <v>13</v>
      </c>
    </row>
    <row r="14041" spans="1:5" x14ac:dyDescent="0.25">
      <c r="A14041" s="5">
        <f>14033</f>
      </c>
      <c r="B14041" s="5" t="s">
        <v>14043</v>
      </c>
      <c r="C14041" s="5" t="s">
        <v>11</v>
      </c>
      <c r="D14041" s="5" t="s">
        <v>12</v>
      </c>
      <c r="E14041" s="5" t="s">
        <v>13</v>
      </c>
    </row>
    <row r="14042" spans="1:5" x14ac:dyDescent="0.25">
      <c r="A14042" s="5">
        <f>14034</f>
      </c>
      <c r="B14042" s="5" t="s">
        <v>14044</v>
      </c>
      <c r="C14042" s="5" t="s">
        <v>11</v>
      </c>
      <c r="D14042" s="5" t="s">
        <v>12</v>
      </c>
      <c r="E14042" s="5" t="s">
        <v>13</v>
      </c>
    </row>
    <row r="14043" spans="1:5" x14ac:dyDescent="0.25">
      <c r="A14043" s="5">
        <f>14035</f>
      </c>
      <c r="B14043" s="5" t="s">
        <v>14045</v>
      </c>
      <c r="C14043" s="5" t="s">
        <v>11</v>
      </c>
      <c r="D14043" s="5" t="s">
        <v>12</v>
      </c>
      <c r="E14043" s="5" t="s">
        <v>13</v>
      </c>
    </row>
    <row r="14044" spans="1:5" x14ac:dyDescent="0.25">
      <c r="A14044" s="5">
        <f>14036</f>
      </c>
      <c r="B14044" s="5" t="s">
        <v>14046</v>
      </c>
      <c r="C14044" s="5" t="s">
        <v>11</v>
      </c>
      <c r="D14044" s="5" t="s">
        <v>12</v>
      </c>
      <c r="E14044" s="5" t="s">
        <v>13</v>
      </c>
    </row>
    <row r="14045" spans="1:5" x14ac:dyDescent="0.25">
      <c r="A14045" s="5">
        <f>14037</f>
      </c>
      <c r="B14045" s="5" t="s">
        <v>14047</v>
      </c>
      <c r="C14045" s="5" t="s">
        <v>11</v>
      </c>
      <c r="D14045" s="5" t="s">
        <v>12</v>
      </c>
      <c r="E14045" s="5" t="s">
        <v>13</v>
      </c>
    </row>
    <row r="14046" spans="1:5" x14ac:dyDescent="0.25">
      <c r="A14046" s="5">
        <f>14038</f>
      </c>
      <c r="B14046" s="5" t="s">
        <v>14048</v>
      </c>
      <c r="C14046" s="5" t="s">
        <v>11</v>
      </c>
      <c r="D14046" s="5" t="s">
        <v>12</v>
      </c>
      <c r="E14046" s="5" t="s">
        <v>13</v>
      </c>
    </row>
    <row r="14047" spans="1:5" x14ac:dyDescent="0.25">
      <c r="A14047" s="5">
        <f>14039</f>
      </c>
      <c r="B14047" s="5" t="s">
        <v>14049</v>
      </c>
      <c r="C14047" s="5" t="s">
        <v>11</v>
      </c>
      <c r="D14047" s="5" t="s">
        <v>12</v>
      </c>
      <c r="E14047" s="5" t="s">
        <v>13</v>
      </c>
    </row>
    <row r="14048" spans="1:5" x14ac:dyDescent="0.25">
      <c r="A14048" s="5">
        <f>14040</f>
      </c>
      <c r="B14048" s="5" t="s">
        <v>14050</v>
      </c>
      <c r="C14048" s="5" t="s">
        <v>11</v>
      </c>
      <c r="D14048" s="5" t="s">
        <v>12</v>
      </c>
      <c r="E14048" s="5" t="s">
        <v>13</v>
      </c>
    </row>
    <row r="14049" spans="1:5" x14ac:dyDescent="0.25">
      <c r="A14049" s="5">
        <f>14041</f>
      </c>
      <c r="B14049" s="5" t="s">
        <v>14051</v>
      </c>
      <c r="C14049" s="5" t="s">
        <v>11</v>
      </c>
      <c r="D14049" s="5" t="s">
        <v>12</v>
      </c>
      <c r="E14049" s="5" t="s">
        <v>13</v>
      </c>
    </row>
    <row r="14050" spans="1:5" x14ac:dyDescent="0.25">
      <c r="A14050" s="5">
        <f>14042</f>
      </c>
      <c r="B14050" s="5" t="s">
        <v>14052</v>
      </c>
      <c r="C14050" s="5" t="s">
        <v>11</v>
      </c>
      <c r="D14050" s="5" t="s">
        <v>12</v>
      </c>
      <c r="E14050" s="5" t="s">
        <v>13</v>
      </c>
    </row>
    <row r="14051" spans="1:5" x14ac:dyDescent="0.25">
      <c r="A14051" s="5">
        <f>14043</f>
      </c>
      <c r="B14051" s="5" t="s">
        <v>14053</v>
      </c>
      <c r="C14051" s="5" t="s">
        <v>11</v>
      </c>
      <c r="D14051" s="5" t="s">
        <v>12</v>
      </c>
      <c r="E14051" s="5" t="s">
        <v>13</v>
      </c>
    </row>
    <row r="14052" spans="1:5" x14ac:dyDescent="0.25">
      <c r="A14052" s="5">
        <f>14044</f>
      </c>
      <c r="B14052" s="5" t="s">
        <v>14054</v>
      </c>
      <c r="C14052" s="5" t="s">
        <v>11</v>
      </c>
      <c r="D14052" s="5" t="s">
        <v>12</v>
      </c>
      <c r="E14052" s="5" t="s">
        <v>13</v>
      </c>
    </row>
    <row r="14053" spans="1:5" x14ac:dyDescent="0.25">
      <c r="A14053" s="5">
        <f>14045</f>
      </c>
      <c r="B14053" s="5" t="s">
        <v>14055</v>
      </c>
      <c r="C14053" s="5" t="s">
        <v>11</v>
      </c>
      <c r="D14053" s="5" t="s">
        <v>12</v>
      </c>
      <c r="E14053" s="5" t="s">
        <v>13</v>
      </c>
    </row>
    <row r="14054" spans="1:5" x14ac:dyDescent="0.25">
      <c r="A14054" s="5">
        <f>14046</f>
      </c>
      <c r="B14054" s="5" t="s">
        <v>14056</v>
      </c>
      <c r="C14054" s="5" t="s">
        <v>11</v>
      </c>
      <c r="D14054" s="5" t="s">
        <v>12</v>
      </c>
      <c r="E14054" s="5" t="s">
        <v>13</v>
      </c>
    </row>
    <row r="14055" spans="1:5" x14ac:dyDescent="0.25">
      <c r="A14055" s="5">
        <f>14047</f>
      </c>
      <c r="B14055" s="5" t="s">
        <v>14057</v>
      </c>
      <c r="C14055" s="5" t="s">
        <v>11</v>
      </c>
      <c r="D14055" s="5" t="s">
        <v>12</v>
      </c>
      <c r="E14055" s="5" t="s">
        <v>13</v>
      </c>
    </row>
    <row r="14056" spans="1:5" x14ac:dyDescent="0.25">
      <c r="A14056" s="5">
        <f>14048</f>
      </c>
      <c r="B14056" s="5" t="s">
        <v>14058</v>
      </c>
      <c r="C14056" s="5" t="s">
        <v>11</v>
      </c>
      <c r="D14056" s="5" t="s">
        <v>12</v>
      </c>
      <c r="E14056" s="5" t="s">
        <v>13</v>
      </c>
    </row>
    <row r="14057" spans="1:5" x14ac:dyDescent="0.25">
      <c r="A14057" s="5">
        <f>14049</f>
      </c>
      <c r="B14057" s="5" t="s">
        <v>14059</v>
      </c>
      <c r="C14057" s="5" t="s">
        <v>11</v>
      </c>
      <c r="D14057" s="5" t="s">
        <v>12</v>
      </c>
      <c r="E14057" s="5" t="s">
        <v>13</v>
      </c>
    </row>
    <row r="14058" spans="1:5" x14ac:dyDescent="0.25">
      <c r="A14058" s="5">
        <f>14050</f>
      </c>
      <c r="B14058" s="5" t="s">
        <v>14060</v>
      </c>
      <c r="C14058" s="5" t="s">
        <v>11</v>
      </c>
      <c r="D14058" s="5" t="s">
        <v>12</v>
      </c>
      <c r="E14058" s="5" t="s">
        <v>13</v>
      </c>
    </row>
    <row r="14059" spans="1:5" x14ac:dyDescent="0.25">
      <c r="A14059" s="5">
        <f>14051</f>
      </c>
      <c r="B14059" s="5" t="s">
        <v>14061</v>
      </c>
      <c r="C14059" s="5" t="s">
        <v>11</v>
      </c>
      <c r="D14059" s="5" t="s">
        <v>12</v>
      </c>
      <c r="E14059" s="5" t="s">
        <v>13</v>
      </c>
    </row>
    <row r="14060" spans="1:5" x14ac:dyDescent="0.25">
      <c r="A14060" s="5">
        <f>14052</f>
      </c>
      <c r="B14060" s="5" t="s">
        <v>14062</v>
      </c>
      <c r="C14060" s="5" t="s">
        <v>11</v>
      </c>
      <c r="D14060" s="5" t="s">
        <v>12</v>
      </c>
      <c r="E14060" s="5" t="s">
        <v>13</v>
      </c>
    </row>
    <row r="14061" spans="1:5" x14ac:dyDescent="0.25">
      <c r="A14061" s="5">
        <f>14053</f>
      </c>
      <c r="B14061" s="5" t="s">
        <v>14063</v>
      </c>
      <c r="C14061" s="5" t="s">
        <v>11</v>
      </c>
      <c r="D14061" s="5" t="s">
        <v>12</v>
      </c>
      <c r="E14061" s="5" t="s">
        <v>13</v>
      </c>
    </row>
    <row r="14062" spans="1:5" x14ac:dyDescent="0.25">
      <c r="A14062" s="5">
        <f>14054</f>
      </c>
      <c r="B14062" s="5" t="s">
        <v>14064</v>
      </c>
      <c r="C14062" s="5" t="s">
        <v>11</v>
      </c>
      <c r="D14062" s="5" t="s">
        <v>12</v>
      </c>
      <c r="E14062" s="5" t="s">
        <v>13</v>
      </c>
    </row>
    <row r="14063" spans="1:5" x14ac:dyDescent="0.25">
      <c r="A14063" s="5">
        <f>14055</f>
      </c>
      <c r="B14063" s="5" t="s">
        <v>14065</v>
      </c>
      <c r="C14063" s="5" t="s">
        <v>11</v>
      </c>
      <c r="D14063" s="5" t="s">
        <v>12</v>
      </c>
      <c r="E14063" s="5" t="s">
        <v>13</v>
      </c>
    </row>
    <row r="14064" spans="1:5" x14ac:dyDescent="0.25">
      <c r="A14064" s="5">
        <f>14056</f>
      </c>
      <c r="B14064" s="5" t="s">
        <v>14066</v>
      </c>
      <c r="C14064" s="5" t="s">
        <v>11</v>
      </c>
      <c r="D14064" s="5" t="s">
        <v>12</v>
      </c>
      <c r="E14064" s="5" t="s">
        <v>13</v>
      </c>
    </row>
    <row r="14065" spans="1:5" x14ac:dyDescent="0.25">
      <c r="A14065" s="5">
        <f>14057</f>
      </c>
      <c r="B14065" s="5" t="s">
        <v>14067</v>
      </c>
      <c r="C14065" s="5" t="s">
        <v>11</v>
      </c>
      <c r="D14065" s="5" t="s">
        <v>12</v>
      </c>
      <c r="E14065" s="5" t="s">
        <v>13</v>
      </c>
    </row>
    <row r="14066" spans="1:5" x14ac:dyDescent="0.25">
      <c r="A14066" s="5">
        <f>14058</f>
      </c>
      <c r="B14066" s="5" t="s">
        <v>14068</v>
      </c>
      <c r="C14066" s="5" t="s">
        <v>11</v>
      </c>
      <c r="D14066" s="5" t="s">
        <v>12</v>
      </c>
      <c r="E14066" s="5" t="s">
        <v>13</v>
      </c>
    </row>
    <row r="14067" spans="1:5" x14ac:dyDescent="0.25">
      <c r="A14067" s="5">
        <f>14059</f>
      </c>
      <c r="B14067" s="5" t="s">
        <v>14069</v>
      </c>
      <c r="C14067" s="5" t="s">
        <v>11</v>
      </c>
      <c r="D14067" s="5" t="s">
        <v>12</v>
      </c>
      <c r="E14067" s="5" t="s">
        <v>13</v>
      </c>
    </row>
    <row r="14068" spans="1:5" x14ac:dyDescent="0.25">
      <c r="A14068" s="5">
        <f>14060</f>
      </c>
      <c r="B14068" s="5" t="s">
        <v>14070</v>
      </c>
      <c r="C14068" s="5" t="s">
        <v>11</v>
      </c>
      <c r="D14068" s="5" t="s">
        <v>12</v>
      </c>
      <c r="E14068" s="5" t="s">
        <v>13</v>
      </c>
    </row>
    <row r="14069" spans="1:5" x14ac:dyDescent="0.25">
      <c r="A14069" s="5">
        <f>14061</f>
      </c>
      <c r="B14069" s="5" t="s">
        <v>14071</v>
      </c>
      <c r="C14069" s="5" t="s">
        <v>11</v>
      </c>
      <c r="D14069" s="5" t="s">
        <v>12</v>
      </c>
      <c r="E14069" s="5" t="s">
        <v>13</v>
      </c>
    </row>
    <row r="14070" spans="1:5" x14ac:dyDescent="0.25">
      <c r="A14070" s="5">
        <f>14062</f>
      </c>
      <c r="B14070" s="5" t="s">
        <v>14072</v>
      </c>
      <c r="C14070" s="5" t="s">
        <v>11</v>
      </c>
      <c r="D14070" s="5" t="s">
        <v>12</v>
      </c>
      <c r="E14070" s="5" t="s">
        <v>13</v>
      </c>
    </row>
    <row r="14071" spans="1:5" x14ac:dyDescent="0.25">
      <c r="A14071" s="5">
        <f>14063</f>
      </c>
      <c r="B14071" s="5" t="s">
        <v>14073</v>
      </c>
      <c r="C14071" s="5" t="s">
        <v>11</v>
      </c>
      <c r="D14071" s="5" t="s">
        <v>12</v>
      </c>
      <c r="E14071" s="5" t="s">
        <v>13</v>
      </c>
    </row>
    <row r="14072" spans="1:5" x14ac:dyDescent="0.25">
      <c r="A14072" s="5">
        <f>14064</f>
      </c>
      <c r="B14072" s="5" t="s">
        <v>14074</v>
      </c>
      <c r="C14072" s="5" t="s">
        <v>11</v>
      </c>
      <c r="D14072" s="5" t="s">
        <v>12</v>
      </c>
      <c r="E14072" s="5" t="s">
        <v>13</v>
      </c>
    </row>
    <row r="14073" spans="1:5" x14ac:dyDescent="0.25">
      <c r="A14073" s="5">
        <f>14065</f>
      </c>
      <c r="B14073" s="5" t="s">
        <v>14075</v>
      </c>
      <c r="C14073" s="5" t="s">
        <v>11</v>
      </c>
      <c r="D14073" s="5" t="s">
        <v>12</v>
      </c>
      <c r="E14073" s="5" t="s">
        <v>13</v>
      </c>
    </row>
    <row r="14074" spans="1:5" x14ac:dyDescent="0.25">
      <c r="A14074" s="5">
        <f>14066</f>
      </c>
      <c r="B14074" s="5" t="s">
        <v>14076</v>
      </c>
      <c r="C14074" s="5" t="s">
        <v>11</v>
      </c>
      <c r="D14074" s="5" t="s">
        <v>12</v>
      </c>
      <c r="E14074" s="5" t="s">
        <v>13</v>
      </c>
    </row>
    <row r="14075" spans="1:5" x14ac:dyDescent="0.25">
      <c r="A14075" s="5">
        <f>14067</f>
      </c>
      <c r="B14075" s="5" t="s">
        <v>14077</v>
      </c>
      <c r="C14075" s="5" t="s">
        <v>11</v>
      </c>
      <c r="D14075" s="5" t="s">
        <v>12</v>
      </c>
      <c r="E14075" s="5" t="s">
        <v>13</v>
      </c>
    </row>
    <row r="14076" spans="1:5" x14ac:dyDescent="0.25">
      <c r="A14076" s="5">
        <f>14068</f>
      </c>
      <c r="B14076" s="5" t="s">
        <v>14078</v>
      </c>
      <c r="C14076" s="5" t="s">
        <v>11</v>
      </c>
      <c r="D14076" s="5" t="s">
        <v>12</v>
      </c>
      <c r="E14076" s="5" t="s">
        <v>13</v>
      </c>
    </row>
    <row r="14077" spans="1:5" x14ac:dyDescent="0.25">
      <c r="A14077" s="5">
        <f>14069</f>
      </c>
      <c r="B14077" s="5" t="s">
        <v>14079</v>
      </c>
      <c r="C14077" s="5" t="s">
        <v>11</v>
      </c>
      <c r="D14077" s="5" t="s">
        <v>12</v>
      </c>
      <c r="E14077" s="5" t="s">
        <v>13</v>
      </c>
    </row>
    <row r="14078" spans="1:5" x14ac:dyDescent="0.25">
      <c r="A14078" s="5">
        <f>14070</f>
      </c>
      <c r="B14078" s="5" t="s">
        <v>14080</v>
      </c>
      <c r="C14078" s="5" t="s">
        <v>11</v>
      </c>
      <c r="D14078" s="5" t="s">
        <v>12</v>
      </c>
      <c r="E14078" s="5" t="s">
        <v>13</v>
      </c>
    </row>
    <row r="14079" spans="1:5" x14ac:dyDescent="0.25">
      <c r="A14079" s="5">
        <f>14071</f>
      </c>
      <c r="B14079" s="5" t="s">
        <v>14081</v>
      </c>
      <c r="C14079" s="5" t="s">
        <v>11</v>
      </c>
      <c r="D14079" s="5" t="s">
        <v>12</v>
      </c>
      <c r="E14079" s="5" t="s">
        <v>13</v>
      </c>
    </row>
    <row r="14080" spans="1:5" x14ac:dyDescent="0.25">
      <c r="A14080" s="5">
        <f>14072</f>
      </c>
      <c r="B14080" s="5" t="s">
        <v>14082</v>
      </c>
      <c r="C14080" s="5" t="s">
        <v>11</v>
      </c>
      <c r="D14080" s="5" t="s">
        <v>12</v>
      </c>
      <c r="E14080" s="5" t="s">
        <v>13</v>
      </c>
    </row>
    <row r="14081" spans="1:5" x14ac:dyDescent="0.25">
      <c r="A14081" s="5">
        <f>14073</f>
      </c>
      <c r="B14081" s="5" t="s">
        <v>14083</v>
      </c>
      <c r="C14081" s="5" t="s">
        <v>11</v>
      </c>
      <c r="D14081" s="5" t="s">
        <v>12</v>
      </c>
      <c r="E14081" s="5" t="s">
        <v>13</v>
      </c>
    </row>
    <row r="14082" spans="1:5" x14ac:dyDescent="0.25">
      <c r="A14082" s="5">
        <f>14074</f>
      </c>
      <c r="B14082" s="5" t="s">
        <v>14084</v>
      </c>
      <c r="C14082" s="5" t="s">
        <v>11</v>
      </c>
      <c r="D14082" s="5" t="s">
        <v>12</v>
      </c>
      <c r="E14082" s="5" t="s">
        <v>13</v>
      </c>
    </row>
    <row r="14083" spans="1:5" x14ac:dyDescent="0.25">
      <c r="A14083" s="5">
        <f>14075</f>
      </c>
      <c r="B14083" s="5" t="s">
        <v>14085</v>
      </c>
      <c r="C14083" s="5" t="s">
        <v>11</v>
      </c>
      <c r="D14083" s="5" t="s">
        <v>12</v>
      </c>
      <c r="E14083" s="5" t="s">
        <v>13</v>
      </c>
    </row>
    <row r="14084" spans="1:5" x14ac:dyDescent="0.25">
      <c r="A14084" s="5">
        <f>14076</f>
      </c>
      <c r="B14084" s="5" t="s">
        <v>14086</v>
      </c>
      <c r="C14084" s="5" t="s">
        <v>11</v>
      </c>
      <c r="D14084" s="5" t="s">
        <v>12</v>
      </c>
      <c r="E14084" s="5" t="s">
        <v>13</v>
      </c>
    </row>
    <row r="14085" spans="1:5" x14ac:dyDescent="0.25">
      <c r="A14085" s="5">
        <f>14077</f>
      </c>
      <c r="B14085" s="5" t="s">
        <v>14087</v>
      </c>
      <c r="C14085" s="5" t="s">
        <v>11</v>
      </c>
      <c r="D14085" s="5" t="s">
        <v>12</v>
      </c>
      <c r="E14085" s="5" t="s">
        <v>13</v>
      </c>
    </row>
    <row r="14086" spans="1:5" x14ac:dyDescent="0.25">
      <c r="A14086" s="5">
        <f>14078</f>
      </c>
      <c r="B14086" s="5" t="s">
        <v>14088</v>
      </c>
      <c r="C14086" s="5" t="s">
        <v>11</v>
      </c>
      <c r="D14086" s="5" t="s">
        <v>12</v>
      </c>
      <c r="E14086" s="5" t="s">
        <v>13</v>
      </c>
    </row>
    <row r="14087" spans="1:5" x14ac:dyDescent="0.25">
      <c r="A14087" s="5">
        <f>14079</f>
      </c>
      <c r="B14087" s="5" t="s">
        <v>14089</v>
      </c>
      <c r="C14087" s="5" t="s">
        <v>11</v>
      </c>
      <c r="D14087" s="5" t="s">
        <v>12</v>
      </c>
      <c r="E14087" s="5" t="s">
        <v>13</v>
      </c>
    </row>
    <row r="14088" spans="1:5" x14ac:dyDescent="0.25">
      <c r="A14088" s="5">
        <f>14080</f>
      </c>
      <c r="B14088" s="5" t="s">
        <v>14090</v>
      </c>
      <c r="C14088" s="5" t="s">
        <v>11</v>
      </c>
      <c r="D14088" s="5" t="s">
        <v>12</v>
      </c>
      <c r="E14088" s="5" t="s">
        <v>13</v>
      </c>
    </row>
    <row r="14089" spans="1:5" x14ac:dyDescent="0.25">
      <c r="A14089" s="5">
        <f>14081</f>
      </c>
      <c r="B14089" s="5" t="s">
        <v>14091</v>
      </c>
      <c r="C14089" s="5" t="s">
        <v>11</v>
      </c>
      <c r="D14089" s="5" t="s">
        <v>12</v>
      </c>
      <c r="E14089" s="5" t="s">
        <v>13</v>
      </c>
    </row>
    <row r="14090" spans="1:5" x14ac:dyDescent="0.25">
      <c r="A14090" s="5">
        <f>14082</f>
      </c>
      <c r="B14090" s="5" t="s">
        <v>14092</v>
      </c>
      <c r="C14090" s="5" t="s">
        <v>11</v>
      </c>
      <c r="D14090" s="5" t="s">
        <v>12</v>
      </c>
      <c r="E14090" s="5" t="s">
        <v>13</v>
      </c>
    </row>
    <row r="14091" spans="1:5" x14ac:dyDescent="0.25">
      <c r="A14091" s="5">
        <f>14083</f>
      </c>
      <c r="B14091" s="5" t="s">
        <v>14093</v>
      </c>
      <c r="C14091" s="5" t="s">
        <v>11</v>
      </c>
      <c r="D14091" s="5" t="s">
        <v>12</v>
      </c>
      <c r="E14091" s="5" t="s">
        <v>13</v>
      </c>
    </row>
    <row r="14092" spans="1:5" x14ac:dyDescent="0.25">
      <c r="A14092" s="5">
        <f>14084</f>
      </c>
      <c r="B14092" s="5" t="s">
        <v>14094</v>
      </c>
      <c r="C14092" s="5" t="s">
        <v>11</v>
      </c>
      <c r="D14092" s="5" t="s">
        <v>12</v>
      </c>
      <c r="E14092" s="5" t="s">
        <v>13</v>
      </c>
    </row>
    <row r="14093" spans="1:5" x14ac:dyDescent="0.25">
      <c r="A14093" s="5">
        <f>14085</f>
      </c>
      <c r="B14093" s="5" t="s">
        <v>14095</v>
      </c>
      <c r="C14093" s="5" t="s">
        <v>11</v>
      </c>
      <c r="D14093" s="5" t="s">
        <v>12</v>
      </c>
      <c r="E14093" s="5" t="s">
        <v>13</v>
      </c>
    </row>
    <row r="14094" spans="1:5" x14ac:dyDescent="0.25">
      <c r="A14094" s="5">
        <f>14086</f>
      </c>
      <c r="B14094" s="5" t="s">
        <v>14096</v>
      </c>
      <c r="C14094" s="5" t="s">
        <v>11</v>
      </c>
      <c r="D14094" s="5" t="s">
        <v>12</v>
      </c>
      <c r="E14094" s="5" t="s">
        <v>13</v>
      </c>
    </row>
    <row r="14095" spans="1:5" x14ac:dyDescent="0.25">
      <c r="A14095" s="5">
        <f>14087</f>
      </c>
      <c r="B14095" s="5" t="s">
        <v>14097</v>
      </c>
      <c r="C14095" s="5" t="s">
        <v>11</v>
      </c>
      <c r="D14095" s="5" t="s">
        <v>12</v>
      </c>
      <c r="E14095" s="5" t="s">
        <v>13</v>
      </c>
    </row>
    <row r="14096" spans="1:5" x14ac:dyDescent="0.25">
      <c r="A14096" s="5">
        <f>14088</f>
      </c>
      <c r="B14096" s="5" t="s">
        <v>14098</v>
      </c>
      <c r="C14096" s="5" t="s">
        <v>11</v>
      </c>
      <c r="D14096" s="5" t="s">
        <v>12</v>
      </c>
      <c r="E14096" s="5" t="s">
        <v>13</v>
      </c>
    </row>
    <row r="14097" spans="1:5" x14ac:dyDescent="0.25">
      <c r="A14097" s="5">
        <f>14089</f>
      </c>
      <c r="B14097" s="5" t="s">
        <v>14099</v>
      </c>
      <c r="C14097" s="5" t="s">
        <v>11</v>
      </c>
      <c r="D14097" s="5" t="s">
        <v>12</v>
      </c>
      <c r="E14097" s="5" t="s">
        <v>13</v>
      </c>
    </row>
    <row r="14098" spans="1:5" x14ac:dyDescent="0.25">
      <c r="A14098" s="5">
        <f>14090</f>
      </c>
      <c r="B14098" s="5" t="s">
        <v>14100</v>
      </c>
      <c r="C14098" s="5" t="s">
        <v>11</v>
      </c>
      <c r="D14098" s="5" t="s">
        <v>12</v>
      </c>
      <c r="E14098" s="5" t="s">
        <v>13</v>
      </c>
    </row>
    <row r="14099" spans="1:5" x14ac:dyDescent="0.25">
      <c r="A14099" s="5">
        <f>14091</f>
      </c>
      <c r="B14099" s="5" t="s">
        <v>14101</v>
      </c>
      <c r="C14099" s="5" t="s">
        <v>11</v>
      </c>
      <c r="D14099" s="5" t="s">
        <v>12</v>
      </c>
      <c r="E14099" s="5" t="s">
        <v>13</v>
      </c>
    </row>
    <row r="14100" spans="1:5" x14ac:dyDescent="0.25">
      <c r="A14100" s="5">
        <f>14092</f>
      </c>
      <c r="B14100" s="5" t="s">
        <v>14102</v>
      </c>
      <c r="C14100" s="5" t="s">
        <v>11</v>
      </c>
      <c r="D14100" s="5" t="s">
        <v>12</v>
      </c>
      <c r="E14100" s="5" t="s">
        <v>13</v>
      </c>
    </row>
    <row r="14101" spans="1:5" x14ac:dyDescent="0.25">
      <c r="A14101" s="5">
        <f>14093</f>
      </c>
      <c r="B14101" s="5" t="s">
        <v>14103</v>
      </c>
      <c r="C14101" s="5" t="s">
        <v>11</v>
      </c>
      <c r="D14101" s="5" t="s">
        <v>12</v>
      </c>
      <c r="E14101" s="5" t="s">
        <v>13</v>
      </c>
    </row>
    <row r="14102" spans="1:5" x14ac:dyDescent="0.25">
      <c r="A14102" s="5">
        <f>14094</f>
      </c>
      <c r="B14102" s="5" t="s">
        <v>14104</v>
      </c>
      <c r="C14102" s="5" t="s">
        <v>11</v>
      </c>
      <c r="D14102" s="5" t="s">
        <v>12</v>
      </c>
      <c r="E14102" s="5" t="s">
        <v>13</v>
      </c>
    </row>
    <row r="14103" spans="1:5" x14ac:dyDescent="0.25">
      <c r="A14103" s="5">
        <f>14095</f>
      </c>
      <c r="B14103" s="5" t="s">
        <v>14105</v>
      </c>
      <c r="C14103" s="5" t="s">
        <v>11</v>
      </c>
      <c r="D14103" s="5" t="s">
        <v>12</v>
      </c>
      <c r="E14103" s="5" t="s">
        <v>13</v>
      </c>
    </row>
    <row r="14104" spans="1:5" x14ac:dyDescent="0.25">
      <c r="A14104" s="5">
        <f>14096</f>
      </c>
      <c r="B14104" s="5" t="s">
        <v>14106</v>
      </c>
      <c r="C14104" s="5" t="s">
        <v>11</v>
      </c>
      <c r="D14104" s="5" t="s">
        <v>12</v>
      </c>
      <c r="E14104" s="5" t="s">
        <v>13</v>
      </c>
    </row>
    <row r="14105" spans="1:5" x14ac:dyDescent="0.25">
      <c r="A14105" s="5">
        <f>14097</f>
      </c>
      <c r="B14105" s="5" t="s">
        <v>14107</v>
      </c>
      <c r="C14105" s="5" t="s">
        <v>11</v>
      </c>
      <c r="D14105" s="5" t="s">
        <v>12</v>
      </c>
      <c r="E14105" s="5" t="s">
        <v>13</v>
      </c>
    </row>
    <row r="14106" spans="1:5" x14ac:dyDescent="0.25">
      <c r="A14106" s="5">
        <f>14098</f>
      </c>
      <c r="B14106" s="5" t="s">
        <v>14108</v>
      </c>
      <c r="C14106" s="5" t="s">
        <v>11</v>
      </c>
      <c r="D14106" s="5" t="s">
        <v>12</v>
      </c>
      <c r="E14106" s="5" t="s">
        <v>13</v>
      </c>
    </row>
    <row r="14107" spans="1:5" x14ac:dyDescent="0.25">
      <c r="A14107" s="5">
        <f>14099</f>
      </c>
      <c r="B14107" s="5" t="s">
        <v>14109</v>
      </c>
      <c r="C14107" s="5" t="s">
        <v>11</v>
      </c>
      <c r="D14107" s="5" t="s">
        <v>12</v>
      </c>
      <c r="E14107" s="5" t="s">
        <v>13</v>
      </c>
    </row>
    <row r="14108" spans="1:5" x14ac:dyDescent="0.25">
      <c r="A14108" s="5">
        <f>14100</f>
      </c>
      <c r="B14108" s="5" t="s">
        <v>14110</v>
      </c>
      <c r="C14108" s="5" t="s">
        <v>11</v>
      </c>
      <c r="D14108" s="5" t="s">
        <v>12</v>
      </c>
      <c r="E14108" s="5" t="s">
        <v>13</v>
      </c>
    </row>
    <row r="14109" spans="1:5" x14ac:dyDescent="0.25">
      <c r="A14109" s="5">
        <f>14101</f>
      </c>
      <c r="B14109" s="5" t="s">
        <v>14111</v>
      </c>
      <c r="C14109" s="5" t="s">
        <v>11</v>
      </c>
      <c r="D14109" s="5" t="s">
        <v>12</v>
      </c>
      <c r="E14109" s="5" t="s">
        <v>13</v>
      </c>
    </row>
    <row r="14110" spans="1:5" x14ac:dyDescent="0.25">
      <c r="A14110" s="5">
        <f>14102</f>
      </c>
      <c r="B14110" s="5" t="s">
        <v>14112</v>
      </c>
      <c r="C14110" s="5" t="s">
        <v>11</v>
      </c>
      <c r="D14110" s="5" t="s">
        <v>12</v>
      </c>
      <c r="E14110" s="5" t="s">
        <v>13</v>
      </c>
    </row>
    <row r="14111" spans="1:5" x14ac:dyDescent="0.25">
      <c r="A14111" s="5">
        <f>14103</f>
      </c>
      <c r="B14111" s="5" t="s">
        <v>14113</v>
      </c>
      <c r="C14111" s="5" t="s">
        <v>11</v>
      </c>
      <c r="D14111" s="5" t="s">
        <v>12</v>
      </c>
      <c r="E14111" s="5" t="s">
        <v>13</v>
      </c>
    </row>
    <row r="14112" spans="1:5" x14ac:dyDescent="0.25">
      <c r="A14112" s="5">
        <f>14104</f>
      </c>
      <c r="B14112" s="5" t="s">
        <v>14114</v>
      </c>
      <c r="C14112" s="5" t="s">
        <v>11</v>
      </c>
      <c r="D14112" s="5" t="s">
        <v>12</v>
      </c>
      <c r="E14112" s="5" t="s">
        <v>13</v>
      </c>
    </row>
    <row r="14113" spans="1:5" x14ac:dyDescent="0.25">
      <c r="A14113" s="5">
        <f>14105</f>
      </c>
      <c r="B14113" s="5" t="s">
        <v>14115</v>
      </c>
      <c r="C14113" s="5" t="s">
        <v>11</v>
      </c>
      <c r="D14113" s="5" t="s">
        <v>12</v>
      </c>
      <c r="E14113" s="5" t="s">
        <v>13</v>
      </c>
    </row>
    <row r="14114" spans="1:5" x14ac:dyDescent="0.25">
      <c r="A14114" s="5">
        <f>14106</f>
      </c>
      <c r="B14114" s="5" t="s">
        <v>14116</v>
      </c>
      <c r="C14114" s="5" t="s">
        <v>11</v>
      </c>
      <c r="D14114" s="5" t="s">
        <v>12</v>
      </c>
      <c r="E14114" s="5" t="s">
        <v>13</v>
      </c>
    </row>
    <row r="14115" spans="1:5" x14ac:dyDescent="0.25">
      <c r="A14115" s="5">
        <f>14107</f>
      </c>
      <c r="B14115" s="5" t="s">
        <v>14117</v>
      </c>
      <c r="C14115" s="5" t="s">
        <v>11</v>
      </c>
      <c r="D14115" s="5" t="s">
        <v>12</v>
      </c>
      <c r="E14115" s="5" t="s">
        <v>13</v>
      </c>
    </row>
    <row r="14116" spans="1:5" x14ac:dyDescent="0.25">
      <c r="A14116" s="5">
        <f>14108</f>
      </c>
      <c r="B14116" s="5" t="s">
        <v>14118</v>
      </c>
      <c r="C14116" s="5" t="s">
        <v>11</v>
      </c>
      <c r="D14116" s="5" t="s">
        <v>12</v>
      </c>
      <c r="E14116" s="5" t="s">
        <v>13</v>
      </c>
    </row>
    <row r="14117" spans="1:5" x14ac:dyDescent="0.25">
      <c r="A14117" s="5">
        <f>14109</f>
      </c>
      <c r="B14117" s="5" t="s">
        <v>14119</v>
      </c>
      <c r="C14117" s="5" t="s">
        <v>11</v>
      </c>
      <c r="D14117" s="5" t="s">
        <v>12</v>
      </c>
      <c r="E14117" s="5" t="s">
        <v>13</v>
      </c>
    </row>
    <row r="14118" spans="1:5" x14ac:dyDescent="0.25">
      <c r="A14118" s="5">
        <f>14110</f>
      </c>
      <c r="B14118" s="5" t="s">
        <v>14120</v>
      </c>
      <c r="C14118" s="5" t="s">
        <v>11</v>
      </c>
      <c r="D14118" s="5" t="s">
        <v>12</v>
      </c>
      <c r="E14118" s="5" t="s">
        <v>13</v>
      </c>
    </row>
    <row r="14119" spans="1:5" x14ac:dyDescent="0.25">
      <c r="A14119" s="5">
        <f>14111</f>
      </c>
      <c r="B14119" s="5" t="s">
        <v>14121</v>
      </c>
      <c r="C14119" s="5" t="s">
        <v>11</v>
      </c>
      <c r="D14119" s="5" t="s">
        <v>12</v>
      </c>
      <c r="E14119" s="5" t="s">
        <v>13</v>
      </c>
    </row>
    <row r="14120" spans="1:5" x14ac:dyDescent="0.25">
      <c r="A14120" s="5">
        <f>14112</f>
      </c>
      <c r="B14120" s="5" t="s">
        <v>14122</v>
      </c>
      <c r="C14120" s="5" t="s">
        <v>11</v>
      </c>
      <c r="D14120" s="5" t="s">
        <v>12</v>
      </c>
      <c r="E14120" s="5" t="s">
        <v>13</v>
      </c>
    </row>
    <row r="14121" spans="1:5" x14ac:dyDescent="0.25">
      <c r="A14121" s="5">
        <f>14113</f>
      </c>
      <c r="B14121" s="5" t="s">
        <v>14123</v>
      </c>
      <c r="C14121" s="5" t="s">
        <v>11</v>
      </c>
      <c r="D14121" s="5" t="s">
        <v>12</v>
      </c>
      <c r="E14121" s="5" t="s">
        <v>13</v>
      </c>
    </row>
    <row r="14122" spans="1:5" x14ac:dyDescent="0.25">
      <c r="A14122" s="5">
        <f>14114</f>
      </c>
      <c r="B14122" s="5" t="s">
        <v>14124</v>
      </c>
      <c r="C14122" s="5" t="s">
        <v>11</v>
      </c>
      <c r="D14122" s="5" t="s">
        <v>12</v>
      </c>
      <c r="E14122" s="5" t="s">
        <v>13</v>
      </c>
    </row>
    <row r="14123" spans="1:5" x14ac:dyDescent="0.25">
      <c r="A14123" s="5">
        <f>14115</f>
      </c>
      <c r="B14123" s="5" t="s">
        <v>14125</v>
      </c>
      <c r="C14123" s="5" t="s">
        <v>11</v>
      </c>
      <c r="D14123" s="5" t="s">
        <v>12</v>
      </c>
      <c r="E14123" s="5" t="s">
        <v>13</v>
      </c>
    </row>
    <row r="14124" spans="1:5" x14ac:dyDescent="0.25">
      <c r="A14124" s="5">
        <f>14116</f>
      </c>
      <c r="B14124" s="5" t="s">
        <v>14126</v>
      </c>
      <c r="C14124" s="5" t="s">
        <v>11</v>
      </c>
      <c r="D14124" s="5" t="s">
        <v>12</v>
      </c>
      <c r="E14124" s="5" t="s">
        <v>13</v>
      </c>
    </row>
    <row r="14125" spans="1:5" x14ac:dyDescent="0.25">
      <c r="A14125" s="5">
        <f>14117</f>
      </c>
      <c r="B14125" s="5" t="s">
        <v>14127</v>
      </c>
      <c r="C14125" s="5" t="s">
        <v>11</v>
      </c>
      <c r="D14125" s="5" t="s">
        <v>12</v>
      </c>
      <c r="E14125" s="5" t="s">
        <v>13</v>
      </c>
    </row>
    <row r="14126" spans="1:5" x14ac:dyDescent="0.25">
      <c r="A14126" s="5">
        <f>14118</f>
      </c>
      <c r="B14126" s="5" t="s">
        <v>14128</v>
      </c>
      <c r="C14126" s="5" t="s">
        <v>11</v>
      </c>
      <c r="D14126" s="5" t="s">
        <v>12</v>
      </c>
      <c r="E14126" s="5" t="s">
        <v>13</v>
      </c>
    </row>
    <row r="14127" spans="1:5" x14ac:dyDescent="0.25">
      <c r="A14127" s="5">
        <f>14119</f>
      </c>
      <c r="B14127" s="5" t="s">
        <v>14129</v>
      </c>
      <c r="C14127" s="5" t="s">
        <v>11</v>
      </c>
      <c r="D14127" s="5" t="s">
        <v>12</v>
      </c>
      <c r="E14127" s="5" t="s">
        <v>13</v>
      </c>
    </row>
    <row r="14128" spans="1:5" x14ac:dyDescent="0.25">
      <c r="A14128" s="5">
        <f>14120</f>
      </c>
      <c r="B14128" s="5" t="s">
        <v>14130</v>
      </c>
      <c r="C14128" s="5" t="s">
        <v>11</v>
      </c>
      <c r="D14128" s="5" t="s">
        <v>12</v>
      </c>
      <c r="E14128" s="5" t="s">
        <v>13</v>
      </c>
    </row>
    <row r="14129" spans="1:5" x14ac:dyDescent="0.25">
      <c r="A14129" s="5">
        <f>14121</f>
      </c>
      <c r="B14129" s="5" t="s">
        <v>14131</v>
      </c>
      <c r="C14129" s="5" t="s">
        <v>11</v>
      </c>
      <c r="D14129" s="5" t="s">
        <v>12</v>
      </c>
      <c r="E14129" s="5" t="s">
        <v>13</v>
      </c>
    </row>
    <row r="14130" spans="1:5" x14ac:dyDescent="0.25">
      <c r="A14130" s="5">
        <f>14122</f>
      </c>
      <c r="B14130" s="5" t="s">
        <v>14132</v>
      </c>
      <c r="C14130" s="5" t="s">
        <v>11</v>
      </c>
      <c r="D14130" s="5" t="s">
        <v>12</v>
      </c>
      <c r="E14130" s="5" t="s">
        <v>13</v>
      </c>
    </row>
    <row r="14131" spans="1:5" x14ac:dyDescent="0.25">
      <c r="A14131" s="5">
        <f>14123</f>
      </c>
      <c r="B14131" s="5" t="s">
        <v>14133</v>
      </c>
      <c r="C14131" s="5" t="s">
        <v>11</v>
      </c>
      <c r="D14131" s="5" t="s">
        <v>12</v>
      </c>
      <c r="E14131" s="5" t="s">
        <v>13</v>
      </c>
    </row>
    <row r="14132" spans="1:5" x14ac:dyDescent="0.25">
      <c r="A14132" s="5">
        <f>14124</f>
      </c>
      <c r="B14132" s="5" t="s">
        <v>14134</v>
      </c>
      <c r="C14132" s="5" t="s">
        <v>11</v>
      </c>
      <c r="D14132" s="5" t="s">
        <v>12</v>
      </c>
      <c r="E14132" s="5" t="s">
        <v>13</v>
      </c>
    </row>
    <row r="14133" spans="1:5" x14ac:dyDescent="0.25">
      <c r="A14133" s="5">
        <f>14125</f>
      </c>
      <c r="B14133" s="5" t="s">
        <v>14135</v>
      </c>
      <c r="C14133" s="5" t="s">
        <v>11</v>
      </c>
      <c r="D14133" s="5" t="s">
        <v>12</v>
      </c>
      <c r="E14133" s="5" t="s">
        <v>13</v>
      </c>
    </row>
    <row r="14134" spans="1:5" x14ac:dyDescent="0.25">
      <c r="A14134" s="5">
        <f>14126</f>
      </c>
      <c r="B14134" s="5" t="s">
        <v>14136</v>
      </c>
      <c r="C14134" s="5" t="s">
        <v>11</v>
      </c>
      <c r="D14134" s="5" t="s">
        <v>12</v>
      </c>
      <c r="E14134" s="5" t="s">
        <v>13</v>
      </c>
    </row>
    <row r="14135" spans="1:5" x14ac:dyDescent="0.25">
      <c r="A14135" s="5">
        <f>14127</f>
      </c>
      <c r="B14135" s="5" t="s">
        <v>14137</v>
      </c>
      <c r="C14135" s="5" t="s">
        <v>11</v>
      </c>
      <c r="D14135" s="5" t="s">
        <v>12</v>
      </c>
      <c r="E14135" s="5" t="s">
        <v>13</v>
      </c>
    </row>
    <row r="14136" spans="1:5" x14ac:dyDescent="0.25">
      <c r="A14136" s="5">
        <f>14128</f>
      </c>
      <c r="B14136" s="5" t="s">
        <v>14138</v>
      </c>
      <c r="C14136" s="5" t="s">
        <v>11</v>
      </c>
      <c r="D14136" s="5" t="s">
        <v>12</v>
      </c>
      <c r="E14136" s="5" t="s">
        <v>13</v>
      </c>
    </row>
    <row r="14137" spans="1:5" x14ac:dyDescent="0.25">
      <c r="A14137" s="5">
        <f>14129</f>
      </c>
      <c r="B14137" s="5" t="s">
        <v>14139</v>
      </c>
      <c r="C14137" s="5" t="s">
        <v>11</v>
      </c>
      <c r="D14137" s="5" t="s">
        <v>12</v>
      </c>
      <c r="E14137" s="5" t="s">
        <v>13</v>
      </c>
    </row>
    <row r="14138" spans="1:5" x14ac:dyDescent="0.25">
      <c r="A14138" s="5">
        <f>14130</f>
      </c>
      <c r="B14138" s="5" t="s">
        <v>14140</v>
      </c>
      <c r="C14138" s="5" t="s">
        <v>11</v>
      </c>
      <c r="D14138" s="5" t="s">
        <v>12</v>
      </c>
      <c r="E14138" s="5" t="s">
        <v>13</v>
      </c>
    </row>
    <row r="14139" spans="1:5" x14ac:dyDescent="0.25">
      <c r="A14139" s="5">
        <f>14131</f>
      </c>
      <c r="B14139" s="5" t="s">
        <v>14141</v>
      </c>
      <c r="C14139" s="5" t="s">
        <v>11</v>
      </c>
      <c r="D14139" s="5" t="s">
        <v>12</v>
      </c>
      <c r="E14139" s="5" t="s">
        <v>13</v>
      </c>
    </row>
    <row r="14140" spans="1:5" x14ac:dyDescent="0.25">
      <c r="A14140" s="5">
        <f>14132</f>
      </c>
      <c r="B14140" s="5" t="s">
        <v>14142</v>
      </c>
      <c r="C14140" s="5" t="s">
        <v>11</v>
      </c>
      <c r="D14140" s="5" t="s">
        <v>12</v>
      </c>
      <c r="E14140" s="5" t="s">
        <v>13</v>
      </c>
    </row>
    <row r="14141" spans="1:5" x14ac:dyDescent="0.25">
      <c r="A14141" s="5">
        <f>14133</f>
      </c>
      <c r="B14141" s="5" t="s">
        <v>14143</v>
      </c>
      <c r="C14141" s="5" t="s">
        <v>11</v>
      </c>
      <c r="D14141" s="5" t="s">
        <v>12</v>
      </c>
      <c r="E14141" s="5" t="s">
        <v>13</v>
      </c>
    </row>
    <row r="14142" spans="1:5" x14ac:dyDescent="0.25">
      <c r="A14142" s="5">
        <f>14134</f>
      </c>
      <c r="B14142" s="5" t="s">
        <v>14144</v>
      </c>
      <c r="C14142" s="5" t="s">
        <v>11</v>
      </c>
      <c r="D14142" s="5" t="s">
        <v>12</v>
      </c>
      <c r="E14142" s="5" t="s">
        <v>13</v>
      </c>
    </row>
    <row r="14143" spans="1:5" x14ac:dyDescent="0.25">
      <c r="A14143" s="5">
        <f>14135</f>
      </c>
      <c r="B14143" s="5" t="s">
        <v>14145</v>
      </c>
      <c r="C14143" s="5" t="s">
        <v>11</v>
      </c>
      <c r="D14143" s="5" t="s">
        <v>12</v>
      </c>
      <c r="E14143" s="5" t="s">
        <v>13</v>
      </c>
    </row>
    <row r="14144" spans="1:5" x14ac:dyDescent="0.25">
      <c r="A14144" s="5">
        <f>14136</f>
      </c>
      <c r="B14144" s="5" t="s">
        <v>14146</v>
      </c>
      <c r="C14144" s="5" t="s">
        <v>11</v>
      </c>
      <c r="D14144" s="5" t="s">
        <v>12</v>
      </c>
      <c r="E14144" s="5" t="s">
        <v>13</v>
      </c>
    </row>
    <row r="14145" spans="1:5" x14ac:dyDescent="0.25">
      <c r="A14145" s="5">
        <f>14137</f>
      </c>
      <c r="B14145" s="5" t="s">
        <v>14147</v>
      </c>
      <c r="C14145" s="5" t="s">
        <v>11</v>
      </c>
      <c r="D14145" s="5" t="s">
        <v>12</v>
      </c>
      <c r="E14145" s="5" t="s">
        <v>13</v>
      </c>
    </row>
    <row r="14146" spans="1:5" x14ac:dyDescent="0.25">
      <c r="A14146" s="5">
        <f>14138</f>
      </c>
      <c r="B14146" s="5" t="s">
        <v>14148</v>
      </c>
      <c r="C14146" s="5" t="s">
        <v>11</v>
      </c>
      <c r="D14146" s="5" t="s">
        <v>12</v>
      </c>
      <c r="E14146" s="5" t="s">
        <v>13</v>
      </c>
    </row>
    <row r="14147" spans="1:5" x14ac:dyDescent="0.25">
      <c r="A14147" s="5">
        <f>14139</f>
      </c>
      <c r="B14147" s="5" t="s">
        <v>14149</v>
      </c>
      <c r="C14147" s="5" t="s">
        <v>11</v>
      </c>
      <c r="D14147" s="5" t="s">
        <v>12</v>
      </c>
      <c r="E14147" s="5" t="s">
        <v>13</v>
      </c>
    </row>
    <row r="14148" spans="1:5" x14ac:dyDescent="0.25">
      <c r="A14148" s="5">
        <f>14140</f>
      </c>
      <c r="B14148" s="5" t="s">
        <v>14150</v>
      </c>
      <c r="C14148" s="5" t="s">
        <v>11</v>
      </c>
      <c r="D14148" s="5" t="s">
        <v>12</v>
      </c>
      <c r="E14148" s="5" t="s">
        <v>13</v>
      </c>
    </row>
    <row r="14149" spans="1:5" x14ac:dyDescent="0.25">
      <c r="A14149" s="5">
        <f>14141</f>
      </c>
      <c r="B14149" s="5" t="s">
        <v>14151</v>
      </c>
      <c r="C14149" s="5" t="s">
        <v>11</v>
      </c>
      <c r="D14149" s="5" t="s">
        <v>12</v>
      </c>
      <c r="E14149" s="5" t="s">
        <v>13</v>
      </c>
    </row>
    <row r="14150" spans="1:5" x14ac:dyDescent="0.25">
      <c r="A14150" s="5">
        <f>14142</f>
      </c>
      <c r="B14150" s="5" t="s">
        <v>14152</v>
      </c>
      <c r="C14150" s="5" t="s">
        <v>11</v>
      </c>
      <c r="D14150" s="5" t="s">
        <v>12</v>
      </c>
      <c r="E14150" s="5" t="s">
        <v>13</v>
      </c>
    </row>
    <row r="14151" spans="1:5" x14ac:dyDescent="0.25">
      <c r="A14151" s="5">
        <f>14143</f>
      </c>
      <c r="B14151" s="5" t="s">
        <v>14153</v>
      </c>
      <c r="C14151" s="5" t="s">
        <v>11</v>
      </c>
      <c r="D14151" s="5" t="s">
        <v>12</v>
      </c>
      <c r="E14151" s="5" t="s">
        <v>13</v>
      </c>
    </row>
    <row r="14152" spans="1:5" x14ac:dyDescent="0.25">
      <c r="A14152" s="5">
        <f>14144</f>
      </c>
      <c r="B14152" s="5" t="s">
        <v>14154</v>
      </c>
      <c r="C14152" s="5" t="s">
        <v>11</v>
      </c>
      <c r="D14152" s="5" t="s">
        <v>12</v>
      </c>
      <c r="E14152" s="5" t="s">
        <v>13</v>
      </c>
    </row>
    <row r="14153" spans="1:5" x14ac:dyDescent="0.25">
      <c r="A14153" s="5">
        <f>14145</f>
      </c>
      <c r="B14153" s="5" t="s">
        <v>14155</v>
      </c>
      <c r="C14153" s="5" t="s">
        <v>11</v>
      </c>
      <c r="D14153" s="5" t="s">
        <v>12</v>
      </c>
      <c r="E14153" s="5" t="s">
        <v>13</v>
      </c>
    </row>
    <row r="14154" spans="1:5" x14ac:dyDescent="0.25">
      <c r="A14154" s="5">
        <f>14146</f>
      </c>
      <c r="B14154" s="5" t="s">
        <v>14156</v>
      </c>
      <c r="C14154" s="5" t="s">
        <v>11</v>
      </c>
      <c r="D14154" s="5" t="s">
        <v>12</v>
      </c>
      <c r="E14154" s="5" t="s">
        <v>13</v>
      </c>
    </row>
    <row r="14155" spans="1:5" x14ac:dyDescent="0.25">
      <c r="A14155" s="5">
        <f>14147</f>
      </c>
      <c r="B14155" s="5" t="s">
        <v>14157</v>
      </c>
      <c r="C14155" s="5" t="s">
        <v>11</v>
      </c>
      <c r="D14155" s="5" t="s">
        <v>12</v>
      </c>
      <c r="E14155" s="5" t="s">
        <v>13</v>
      </c>
    </row>
    <row r="14156" spans="1:5" x14ac:dyDescent="0.25">
      <c r="A14156" s="5">
        <f>14148</f>
      </c>
      <c r="B14156" s="5" t="s">
        <v>14158</v>
      </c>
      <c r="C14156" s="5" t="s">
        <v>11</v>
      </c>
      <c r="D14156" s="5" t="s">
        <v>12</v>
      </c>
      <c r="E14156" s="5" t="s">
        <v>13</v>
      </c>
    </row>
    <row r="14157" spans="1:5" x14ac:dyDescent="0.25">
      <c r="A14157" s="5">
        <f>14149</f>
      </c>
      <c r="B14157" s="5" t="s">
        <v>14159</v>
      </c>
      <c r="C14157" s="5" t="s">
        <v>11</v>
      </c>
      <c r="D14157" s="5" t="s">
        <v>12</v>
      </c>
      <c r="E14157" s="5" t="s">
        <v>13</v>
      </c>
    </row>
    <row r="14158" spans="1:5" x14ac:dyDescent="0.25">
      <c r="A14158" s="5">
        <f>14150</f>
      </c>
      <c r="B14158" s="5" t="s">
        <v>14160</v>
      </c>
      <c r="C14158" s="5" t="s">
        <v>11</v>
      </c>
      <c r="D14158" s="5" t="s">
        <v>12</v>
      </c>
      <c r="E14158" s="5" t="s">
        <v>13</v>
      </c>
    </row>
    <row r="14159" spans="1:5" x14ac:dyDescent="0.25">
      <c r="A14159" s="5">
        <f>14151</f>
      </c>
      <c r="B14159" s="5" t="s">
        <v>14161</v>
      </c>
      <c r="C14159" s="5" t="s">
        <v>11</v>
      </c>
      <c r="D14159" s="5" t="s">
        <v>12</v>
      </c>
      <c r="E14159" s="5" t="s">
        <v>13</v>
      </c>
    </row>
    <row r="14160" spans="1:5" x14ac:dyDescent="0.25">
      <c r="A14160" s="5">
        <f>14152</f>
      </c>
      <c r="B14160" s="5" t="s">
        <v>14162</v>
      </c>
      <c r="C14160" s="5" t="s">
        <v>11</v>
      </c>
      <c r="D14160" s="5" t="s">
        <v>12</v>
      </c>
      <c r="E14160" s="5" t="s">
        <v>13</v>
      </c>
    </row>
    <row r="14161" spans="1:5" x14ac:dyDescent="0.25">
      <c r="A14161" s="5">
        <f>14153</f>
      </c>
      <c r="B14161" s="5" t="s">
        <v>14163</v>
      </c>
      <c r="C14161" s="5" t="s">
        <v>11</v>
      </c>
      <c r="D14161" s="5" t="s">
        <v>12</v>
      </c>
      <c r="E14161" s="5" t="s">
        <v>13</v>
      </c>
    </row>
    <row r="14162" spans="1:5" x14ac:dyDescent="0.25">
      <c r="A14162" s="5">
        <f>14154</f>
      </c>
      <c r="B14162" s="5" t="s">
        <v>14164</v>
      </c>
      <c r="C14162" s="5" t="s">
        <v>11</v>
      </c>
      <c r="D14162" s="5" t="s">
        <v>12</v>
      </c>
      <c r="E14162" s="5" t="s">
        <v>13</v>
      </c>
    </row>
    <row r="14163" spans="1:5" x14ac:dyDescent="0.25">
      <c r="A14163" s="5">
        <f>14155</f>
      </c>
      <c r="B14163" s="5" t="s">
        <v>14165</v>
      </c>
      <c r="C14163" s="5" t="s">
        <v>11</v>
      </c>
      <c r="D14163" s="5" t="s">
        <v>12</v>
      </c>
      <c r="E14163" s="5" t="s">
        <v>13</v>
      </c>
    </row>
    <row r="14164" spans="1:5" x14ac:dyDescent="0.25">
      <c r="A14164" s="5">
        <f>14156</f>
      </c>
      <c r="B14164" s="5" t="s">
        <v>14166</v>
      </c>
      <c r="C14164" s="5" t="s">
        <v>11</v>
      </c>
      <c r="D14164" s="5" t="s">
        <v>12</v>
      </c>
      <c r="E14164" s="5" t="s">
        <v>13</v>
      </c>
    </row>
    <row r="14165" spans="1:5" x14ac:dyDescent="0.25">
      <c r="A14165" s="5">
        <f>14157</f>
      </c>
      <c r="B14165" s="5" t="s">
        <v>14167</v>
      </c>
      <c r="C14165" s="5" t="s">
        <v>11</v>
      </c>
      <c r="D14165" s="5" t="s">
        <v>12</v>
      </c>
      <c r="E14165" s="5" t="s">
        <v>13</v>
      </c>
    </row>
    <row r="14166" spans="1:5" x14ac:dyDescent="0.25">
      <c r="A14166" s="5">
        <f>14158</f>
      </c>
      <c r="B14166" s="5" t="s">
        <v>14168</v>
      </c>
      <c r="C14166" s="5" t="s">
        <v>11</v>
      </c>
      <c r="D14166" s="5" t="s">
        <v>12</v>
      </c>
      <c r="E14166" s="5" t="s">
        <v>13</v>
      </c>
    </row>
    <row r="14167" spans="1:5" x14ac:dyDescent="0.25">
      <c r="A14167" s="5">
        <f>14159</f>
      </c>
      <c r="B14167" s="5" t="s">
        <v>14169</v>
      </c>
      <c r="C14167" s="5" t="s">
        <v>11</v>
      </c>
      <c r="D14167" s="5" t="s">
        <v>12</v>
      </c>
      <c r="E14167" s="5" t="s">
        <v>13</v>
      </c>
    </row>
    <row r="14168" spans="1:5" x14ac:dyDescent="0.25">
      <c r="A14168" s="5">
        <f>14160</f>
      </c>
      <c r="B14168" s="5" t="s">
        <v>14170</v>
      </c>
      <c r="C14168" s="5" t="s">
        <v>11</v>
      </c>
      <c r="D14168" s="5" t="s">
        <v>12</v>
      </c>
      <c r="E14168" s="5" t="s">
        <v>13</v>
      </c>
    </row>
    <row r="14169" spans="1:5" x14ac:dyDescent="0.25">
      <c r="A14169" s="5">
        <f>14161</f>
      </c>
      <c r="B14169" s="5" t="s">
        <v>14171</v>
      </c>
      <c r="C14169" s="5" t="s">
        <v>11</v>
      </c>
      <c r="D14169" s="5" t="s">
        <v>12</v>
      </c>
      <c r="E14169" s="5" t="s">
        <v>13</v>
      </c>
    </row>
    <row r="14170" spans="1:5" x14ac:dyDescent="0.25">
      <c r="A14170" s="5">
        <f>14162</f>
      </c>
      <c r="B14170" s="5" t="s">
        <v>14172</v>
      </c>
      <c r="C14170" s="5" t="s">
        <v>11</v>
      </c>
      <c r="D14170" s="5" t="s">
        <v>12</v>
      </c>
      <c r="E14170" s="5" t="s">
        <v>13</v>
      </c>
    </row>
    <row r="14171" spans="1:5" x14ac:dyDescent="0.25">
      <c r="A14171" s="5">
        <f>14163</f>
      </c>
      <c r="B14171" s="5" t="s">
        <v>14173</v>
      </c>
      <c r="C14171" s="5" t="s">
        <v>11</v>
      </c>
      <c r="D14171" s="5" t="s">
        <v>12</v>
      </c>
      <c r="E14171" s="5" t="s">
        <v>13</v>
      </c>
    </row>
    <row r="14172" spans="1:5" x14ac:dyDescent="0.25">
      <c r="A14172" s="5">
        <f>14164</f>
      </c>
      <c r="B14172" s="5" t="s">
        <v>14174</v>
      </c>
      <c r="C14172" s="5" t="s">
        <v>11</v>
      </c>
      <c r="D14172" s="5" t="s">
        <v>12</v>
      </c>
      <c r="E14172" s="5" t="s">
        <v>13</v>
      </c>
    </row>
    <row r="14173" spans="1:5" x14ac:dyDescent="0.25">
      <c r="A14173" s="5">
        <f>14165</f>
      </c>
      <c r="B14173" s="5" t="s">
        <v>14175</v>
      </c>
      <c r="C14173" s="5" t="s">
        <v>11</v>
      </c>
      <c r="D14173" s="5" t="s">
        <v>12</v>
      </c>
      <c r="E14173" s="5" t="s">
        <v>13</v>
      </c>
    </row>
    <row r="14174" spans="1:5" x14ac:dyDescent="0.25">
      <c r="A14174" s="5">
        <f>14166</f>
      </c>
      <c r="B14174" s="5" t="s">
        <v>14176</v>
      </c>
      <c r="C14174" s="5" t="s">
        <v>11</v>
      </c>
      <c r="D14174" s="5" t="s">
        <v>12</v>
      </c>
      <c r="E14174" s="5" t="s">
        <v>13</v>
      </c>
    </row>
    <row r="14175" spans="1:5" x14ac:dyDescent="0.25">
      <c r="A14175" s="5">
        <f>14167</f>
      </c>
      <c r="B14175" s="5" t="s">
        <v>14177</v>
      </c>
      <c r="C14175" s="5" t="s">
        <v>11</v>
      </c>
      <c r="D14175" s="5" t="s">
        <v>12</v>
      </c>
      <c r="E14175" s="5" t="s">
        <v>13</v>
      </c>
    </row>
    <row r="14176" spans="1:5" x14ac:dyDescent="0.25">
      <c r="A14176" s="5">
        <f>14168</f>
      </c>
      <c r="B14176" s="5" t="s">
        <v>14178</v>
      </c>
      <c r="C14176" s="5" t="s">
        <v>11</v>
      </c>
      <c r="D14176" s="5" t="s">
        <v>12</v>
      </c>
      <c r="E14176" s="5" t="s">
        <v>13</v>
      </c>
    </row>
    <row r="14177" spans="1:5" x14ac:dyDescent="0.25">
      <c r="A14177" s="5">
        <f>14169</f>
      </c>
      <c r="B14177" s="5" t="s">
        <v>14179</v>
      </c>
      <c r="C14177" s="5" t="s">
        <v>11</v>
      </c>
      <c r="D14177" s="5" t="s">
        <v>12</v>
      </c>
      <c r="E14177" s="5" t="s">
        <v>13</v>
      </c>
    </row>
    <row r="14178" spans="1:5" x14ac:dyDescent="0.25">
      <c r="A14178" s="5">
        <f>14170</f>
      </c>
      <c r="B14178" s="5" t="s">
        <v>14180</v>
      </c>
      <c r="C14178" s="5" t="s">
        <v>11</v>
      </c>
      <c r="D14178" s="5" t="s">
        <v>12</v>
      </c>
      <c r="E14178" s="5" t="s">
        <v>13</v>
      </c>
    </row>
    <row r="14179" spans="1:5" x14ac:dyDescent="0.25">
      <c r="A14179" s="5">
        <f>14171</f>
      </c>
      <c r="B14179" s="5" t="s">
        <v>14181</v>
      </c>
      <c r="C14179" s="5" t="s">
        <v>11</v>
      </c>
      <c r="D14179" s="5" t="s">
        <v>12</v>
      </c>
      <c r="E14179" s="5" t="s">
        <v>13</v>
      </c>
    </row>
    <row r="14180" spans="1:5" x14ac:dyDescent="0.25">
      <c r="A14180" s="5">
        <f>14172</f>
      </c>
      <c r="B14180" s="5" t="s">
        <v>14182</v>
      </c>
      <c r="C14180" s="5" t="s">
        <v>11</v>
      </c>
      <c r="D14180" s="5" t="s">
        <v>12</v>
      </c>
      <c r="E14180" s="5" t="s">
        <v>13</v>
      </c>
    </row>
    <row r="14181" spans="1:5" x14ac:dyDescent="0.25">
      <c r="A14181" s="5">
        <f>14173</f>
      </c>
      <c r="B14181" s="5" t="s">
        <v>14183</v>
      </c>
      <c r="C14181" s="5" t="s">
        <v>11</v>
      </c>
      <c r="D14181" s="5" t="s">
        <v>12</v>
      </c>
      <c r="E14181" s="5" t="s">
        <v>13</v>
      </c>
    </row>
    <row r="14182" spans="1:5" x14ac:dyDescent="0.25">
      <c r="A14182" s="5">
        <f>14174</f>
      </c>
      <c r="B14182" s="5" t="s">
        <v>14184</v>
      </c>
      <c r="C14182" s="5" t="s">
        <v>11</v>
      </c>
      <c r="D14182" s="5" t="s">
        <v>12</v>
      </c>
      <c r="E14182" s="5" t="s">
        <v>13</v>
      </c>
    </row>
    <row r="14183" spans="1:5" x14ac:dyDescent="0.25">
      <c r="A14183" s="5">
        <f>14175</f>
      </c>
      <c r="B14183" s="5" t="s">
        <v>14185</v>
      </c>
      <c r="C14183" s="5" t="s">
        <v>11</v>
      </c>
      <c r="D14183" s="5" t="s">
        <v>12</v>
      </c>
      <c r="E14183" s="5" t="s">
        <v>13</v>
      </c>
    </row>
    <row r="14184" spans="1:5" x14ac:dyDescent="0.25">
      <c r="A14184" s="5">
        <f>14176</f>
      </c>
      <c r="B14184" s="5" t="s">
        <v>14186</v>
      </c>
      <c r="C14184" s="5" t="s">
        <v>11</v>
      </c>
      <c r="D14184" s="5" t="s">
        <v>12</v>
      </c>
      <c r="E14184" s="5" t="s">
        <v>13</v>
      </c>
    </row>
    <row r="14185" spans="1:5" x14ac:dyDescent="0.25">
      <c r="A14185" s="5">
        <f>14177</f>
      </c>
      <c r="B14185" s="5" t="s">
        <v>14187</v>
      </c>
      <c r="C14185" s="5" t="s">
        <v>11</v>
      </c>
      <c r="D14185" s="5" t="s">
        <v>12</v>
      </c>
      <c r="E14185" s="5" t="s">
        <v>13</v>
      </c>
    </row>
    <row r="14186" spans="1:5" x14ac:dyDescent="0.25">
      <c r="A14186" s="5">
        <f>14178</f>
      </c>
      <c r="B14186" s="5" t="s">
        <v>14188</v>
      </c>
      <c r="C14186" s="5" t="s">
        <v>11</v>
      </c>
      <c r="D14186" s="5" t="s">
        <v>12</v>
      </c>
      <c r="E14186" s="5" t="s">
        <v>13</v>
      </c>
    </row>
    <row r="14187" spans="1:5" x14ac:dyDescent="0.25">
      <c r="A14187" s="5">
        <f>14179</f>
      </c>
      <c r="B14187" s="5" t="s">
        <v>14189</v>
      </c>
      <c r="C14187" s="5" t="s">
        <v>11</v>
      </c>
      <c r="D14187" s="5" t="s">
        <v>12</v>
      </c>
      <c r="E14187" s="5" t="s">
        <v>13</v>
      </c>
    </row>
    <row r="14188" spans="1:5" x14ac:dyDescent="0.25">
      <c r="A14188" s="5">
        <f>14180</f>
      </c>
      <c r="B14188" s="5" t="s">
        <v>14190</v>
      </c>
      <c r="C14188" s="5" t="s">
        <v>11</v>
      </c>
      <c r="D14188" s="5" t="s">
        <v>12</v>
      </c>
      <c r="E14188" s="5" t="s">
        <v>13</v>
      </c>
    </row>
    <row r="14189" spans="1:5" x14ac:dyDescent="0.25">
      <c r="A14189" s="5">
        <f>14181</f>
      </c>
      <c r="B14189" s="5" t="s">
        <v>14191</v>
      </c>
      <c r="C14189" s="5" t="s">
        <v>11</v>
      </c>
      <c r="D14189" s="5" t="s">
        <v>12</v>
      </c>
      <c r="E14189" s="5" t="s">
        <v>13</v>
      </c>
    </row>
    <row r="14190" spans="1:5" x14ac:dyDescent="0.25">
      <c r="A14190" s="5">
        <f>14182</f>
      </c>
      <c r="B14190" s="5" t="s">
        <v>14192</v>
      </c>
      <c r="C14190" s="5" t="s">
        <v>11</v>
      </c>
      <c r="D14190" s="5" t="s">
        <v>12</v>
      </c>
      <c r="E14190" s="5" t="s">
        <v>13</v>
      </c>
    </row>
    <row r="14191" spans="1:5" x14ac:dyDescent="0.25">
      <c r="A14191" s="5">
        <f>14183</f>
      </c>
      <c r="B14191" s="5" t="s">
        <v>14193</v>
      </c>
      <c r="C14191" s="5" t="s">
        <v>11</v>
      </c>
      <c r="D14191" s="5" t="s">
        <v>12</v>
      </c>
      <c r="E14191" s="5" t="s">
        <v>13</v>
      </c>
    </row>
    <row r="14192" spans="1:5" x14ac:dyDescent="0.25">
      <c r="A14192" s="5">
        <f>14184</f>
      </c>
      <c r="B14192" s="5" t="s">
        <v>14194</v>
      </c>
      <c r="C14192" s="5" t="s">
        <v>11</v>
      </c>
      <c r="D14192" s="5" t="s">
        <v>12</v>
      </c>
      <c r="E14192" s="5" t="s">
        <v>13</v>
      </c>
    </row>
    <row r="14193" spans="1:5" x14ac:dyDescent="0.25">
      <c r="A14193" s="5">
        <f>14185</f>
      </c>
      <c r="B14193" s="5" t="s">
        <v>14195</v>
      </c>
      <c r="C14193" s="5" t="s">
        <v>11</v>
      </c>
      <c r="D14193" s="5" t="s">
        <v>12</v>
      </c>
      <c r="E14193" s="5" t="s">
        <v>13</v>
      </c>
    </row>
    <row r="14194" spans="1:5" x14ac:dyDescent="0.25">
      <c r="A14194" s="5">
        <f>14186</f>
      </c>
      <c r="B14194" s="5" t="s">
        <v>14196</v>
      </c>
      <c r="C14194" s="5" t="s">
        <v>11</v>
      </c>
      <c r="D14194" s="5" t="s">
        <v>12</v>
      </c>
      <c r="E14194" s="5" t="s">
        <v>13</v>
      </c>
    </row>
    <row r="14195" spans="1:5" x14ac:dyDescent="0.25">
      <c r="A14195" s="5">
        <f>14187</f>
      </c>
      <c r="B14195" s="5" t="s">
        <v>14197</v>
      </c>
      <c r="C14195" s="5" t="s">
        <v>11</v>
      </c>
      <c r="D14195" s="5" t="s">
        <v>12</v>
      </c>
      <c r="E14195" s="5" t="s">
        <v>13</v>
      </c>
    </row>
    <row r="14196" spans="1:5" x14ac:dyDescent="0.25">
      <c r="A14196" s="5">
        <f>14188</f>
      </c>
      <c r="B14196" s="5" t="s">
        <v>14198</v>
      </c>
      <c r="C14196" s="5" t="s">
        <v>11</v>
      </c>
      <c r="D14196" s="5" t="s">
        <v>12</v>
      </c>
      <c r="E14196" s="5" t="s">
        <v>13</v>
      </c>
    </row>
    <row r="14197" spans="1:5" x14ac:dyDescent="0.25">
      <c r="A14197" s="5">
        <f>14189</f>
      </c>
      <c r="B14197" s="5" t="s">
        <v>14199</v>
      </c>
      <c r="C14197" s="5" t="s">
        <v>11</v>
      </c>
      <c r="D14197" s="5" t="s">
        <v>12</v>
      </c>
      <c r="E14197" s="5" t="s">
        <v>13</v>
      </c>
    </row>
    <row r="14198" spans="1:5" x14ac:dyDescent="0.25">
      <c r="A14198" s="5">
        <f>14190</f>
      </c>
      <c r="B14198" s="5" t="s">
        <v>14200</v>
      </c>
      <c r="C14198" s="5" t="s">
        <v>11</v>
      </c>
      <c r="D14198" s="5" t="s">
        <v>12</v>
      </c>
      <c r="E14198" s="5" t="s">
        <v>13</v>
      </c>
    </row>
    <row r="14199" spans="1:5" x14ac:dyDescent="0.25">
      <c r="A14199" s="5">
        <f>14191</f>
      </c>
      <c r="B14199" s="5" t="s">
        <v>14201</v>
      </c>
      <c r="C14199" s="5" t="s">
        <v>11</v>
      </c>
      <c r="D14199" s="5" t="s">
        <v>12</v>
      </c>
      <c r="E14199" s="5" t="s">
        <v>13</v>
      </c>
    </row>
    <row r="14200" spans="1:5" x14ac:dyDescent="0.25">
      <c r="A14200" s="5">
        <f>14192</f>
      </c>
      <c r="B14200" s="5" t="s">
        <v>14202</v>
      </c>
      <c r="C14200" s="5" t="s">
        <v>11</v>
      </c>
      <c r="D14200" s="5" t="s">
        <v>12</v>
      </c>
      <c r="E14200" s="5" t="s">
        <v>13</v>
      </c>
    </row>
    <row r="14201" spans="1:5" x14ac:dyDescent="0.25">
      <c r="A14201" s="5">
        <f>14193</f>
      </c>
      <c r="B14201" s="5" t="s">
        <v>14203</v>
      </c>
      <c r="C14201" s="5" t="s">
        <v>11</v>
      </c>
      <c r="D14201" s="5" t="s">
        <v>12</v>
      </c>
      <c r="E14201" s="5" t="s">
        <v>13</v>
      </c>
    </row>
    <row r="14202" spans="1:5" x14ac:dyDescent="0.25">
      <c r="A14202" s="5">
        <f>14194</f>
      </c>
      <c r="B14202" s="5" t="s">
        <v>14204</v>
      </c>
      <c r="C14202" s="5" t="s">
        <v>11</v>
      </c>
      <c r="D14202" s="5" t="s">
        <v>12</v>
      </c>
      <c r="E14202" s="5" t="s">
        <v>13</v>
      </c>
    </row>
    <row r="14203" spans="1:5" x14ac:dyDescent="0.25">
      <c r="A14203" s="5">
        <f>14195</f>
      </c>
      <c r="B14203" s="5" t="s">
        <v>14205</v>
      </c>
      <c r="C14203" s="5" t="s">
        <v>11</v>
      </c>
      <c r="D14203" s="5" t="s">
        <v>12</v>
      </c>
      <c r="E14203" s="5" t="s">
        <v>13</v>
      </c>
    </row>
    <row r="14204" spans="1:5" x14ac:dyDescent="0.25">
      <c r="A14204" s="5">
        <f>14196</f>
      </c>
      <c r="B14204" s="5" t="s">
        <v>14206</v>
      </c>
      <c r="C14204" s="5" t="s">
        <v>11</v>
      </c>
      <c r="D14204" s="5" t="s">
        <v>12</v>
      </c>
      <c r="E14204" s="5" t="s">
        <v>13</v>
      </c>
    </row>
    <row r="14205" spans="1:5" x14ac:dyDescent="0.25">
      <c r="A14205" s="5">
        <f>14197</f>
      </c>
      <c r="B14205" s="5" t="s">
        <v>14207</v>
      </c>
      <c r="C14205" s="5" t="s">
        <v>11</v>
      </c>
      <c r="D14205" s="5" t="s">
        <v>12</v>
      </c>
      <c r="E14205" s="5" t="s">
        <v>13</v>
      </c>
    </row>
    <row r="14206" spans="1:5" x14ac:dyDescent="0.25">
      <c r="A14206" s="5">
        <f>14198</f>
      </c>
      <c r="B14206" s="5" t="s">
        <v>14208</v>
      </c>
      <c r="C14206" s="5" t="s">
        <v>11</v>
      </c>
      <c r="D14206" s="5" t="s">
        <v>12</v>
      </c>
      <c r="E14206" s="5" t="s">
        <v>13</v>
      </c>
    </row>
    <row r="14207" spans="1:5" x14ac:dyDescent="0.25">
      <c r="A14207" s="5">
        <f>14199</f>
      </c>
      <c r="B14207" s="5" t="s">
        <v>14209</v>
      </c>
      <c r="C14207" s="5" t="s">
        <v>11</v>
      </c>
      <c r="D14207" s="5" t="s">
        <v>12</v>
      </c>
      <c r="E14207" s="5" t="s">
        <v>13</v>
      </c>
    </row>
    <row r="14208" spans="1:5" x14ac:dyDescent="0.25">
      <c r="A14208" s="5">
        <f>14200</f>
      </c>
      <c r="B14208" s="5" t="s">
        <v>14210</v>
      </c>
      <c r="C14208" s="5" t="s">
        <v>11</v>
      </c>
      <c r="D14208" s="5" t="s">
        <v>12</v>
      </c>
      <c r="E14208" s="5" t="s">
        <v>13</v>
      </c>
    </row>
    <row r="14209" spans="1:5" x14ac:dyDescent="0.25">
      <c r="A14209" s="5">
        <f>14201</f>
      </c>
      <c r="B14209" s="5" t="s">
        <v>14211</v>
      </c>
      <c r="C14209" s="5" t="s">
        <v>11</v>
      </c>
      <c r="D14209" s="5" t="s">
        <v>12</v>
      </c>
      <c r="E14209" s="5" t="s">
        <v>13</v>
      </c>
    </row>
    <row r="14210" spans="1:5" x14ac:dyDescent="0.25">
      <c r="A14210" s="5">
        <f>14202</f>
      </c>
      <c r="B14210" s="5" t="s">
        <v>14212</v>
      </c>
      <c r="C14210" s="5" t="s">
        <v>11</v>
      </c>
      <c r="D14210" s="5" t="s">
        <v>12</v>
      </c>
      <c r="E14210" s="5" t="s">
        <v>13</v>
      </c>
    </row>
    <row r="14211" spans="1:5" x14ac:dyDescent="0.25">
      <c r="A14211" s="5">
        <f>14203</f>
      </c>
      <c r="B14211" s="5" t="s">
        <v>14213</v>
      </c>
      <c r="C14211" s="5" t="s">
        <v>11</v>
      </c>
      <c r="D14211" s="5" t="s">
        <v>12</v>
      </c>
      <c r="E14211" s="5" t="s">
        <v>13</v>
      </c>
    </row>
    <row r="14212" spans="1:5" x14ac:dyDescent="0.25">
      <c r="A14212" s="5">
        <f>14204</f>
      </c>
      <c r="B14212" s="5" t="s">
        <v>14214</v>
      </c>
      <c r="C14212" s="5" t="s">
        <v>11</v>
      </c>
      <c r="D14212" s="5" t="s">
        <v>12</v>
      </c>
      <c r="E14212" s="5" t="s">
        <v>13</v>
      </c>
    </row>
    <row r="14213" spans="1:5" x14ac:dyDescent="0.25">
      <c r="A14213" s="5">
        <f>14205</f>
      </c>
      <c r="B14213" s="5" t="s">
        <v>14215</v>
      </c>
      <c r="C14213" s="5" t="s">
        <v>11</v>
      </c>
      <c r="D14213" s="5" t="s">
        <v>12</v>
      </c>
      <c r="E14213" s="5" t="s">
        <v>13</v>
      </c>
    </row>
    <row r="14214" spans="1:5" x14ac:dyDescent="0.25">
      <c r="A14214" s="5">
        <f>14206</f>
      </c>
      <c r="B14214" s="5" t="s">
        <v>14216</v>
      </c>
      <c r="C14214" s="5" t="s">
        <v>11</v>
      </c>
      <c r="D14214" s="5" t="s">
        <v>12</v>
      </c>
      <c r="E14214" s="5" t="s">
        <v>13</v>
      </c>
    </row>
    <row r="14215" spans="1:5" x14ac:dyDescent="0.25">
      <c r="A14215" s="5">
        <f>14207</f>
      </c>
      <c r="B14215" s="5" t="s">
        <v>14217</v>
      </c>
      <c r="C14215" s="5" t="s">
        <v>11</v>
      </c>
      <c r="D14215" s="5" t="s">
        <v>12</v>
      </c>
      <c r="E14215" s="5" t="s">
        <v>13</v>
      </c>
    </row>
    <row r="14216" spans="1:5" x14ac:dyDescent="0.25">
      <c r="A14216" s="5">
        <f>14208</f>
      </c>
      <c r="B14216" s="5" t="s">
        <v>14218</v>
      </c>
      <c r="C14216" s="5" t="s">
        <v>11</v>
      </c>
      <c r="D14216" s="5" t="s">
        <v>12</v>
      </c>
      <c r="E14216" s="5" t="s">
        <v>13</v>
      </c>
    </row>
    <row r="14217" spans="1:5" x14ac:dyDescent="0.25">
      <c r="A14217" s="5">
        <f>14209</f>
      </c>
      <c r="B14217" s="5" t="s">
        <v>14219</v>
      </c>
      <c r="C14217" s="5" t="s">
        <v>11</v>
      </c>
      <c r="D14217" s="5" t="s">
        <v>12</v>
      </c>
      <c r="E14217" s="5" t="s">
        <v>13</v>
      </c>
    </row>
    <row r="14218" spans="1:5" x14ac:dyDescent="0.25">
      <c r="A14218" s="5">
        <f>14210</f>
      </c>
      <c r="B14218" s="5" t="s">
        <v>14220</v>
      </c>
      <c r="C14218" s="5" t="s">
        <v>11</v>
      </c>
      <c r="D14218" s="5" t="s">
        <v>12</v>
      </c>
      <c r="E14218" s="5" t="s">
        <v>13</v>
      </c>
    </row>
    <row r="14219" spans="1:5" x14ac:dyDescent="0.25">
      <c r="A14219" s="5">
        <f>14211</f>
      </c>
      <c r="B14219" s="5" t="s">
        <v>14221</v>
      </c>
      <c r="C14219" s="5" t="s">
        <v>11</v>
      </c>
      <c r="D14219" s="5" t="s">
        <v>12</v>
      </c>
      <c r="E14219" s="5" t="s">
        <v>13</v>
      </c>
    </row>
    <row r="14220" spans="1:5" x14ac:dyDescent="0.25">
      <c r="A14220" s="5">
        <f>14212</f>
      </c>
      <c r="B14220" s="5" t="s">
        <v>14222</v>
      </c>
      <c r="C14220" s="5" t="s">
        <v>11</v>
      </c>
      <c r="D14220" s="5" t="s">
        <v>12</v>
      </c>
      <c r="E14220" s="5" t="s">
        <v>13</v>
      </c>
    </row>
    <row r="14221" spans="1:5" x14ac:dyDescent="0.25">
      <c r="A14221" s="5">
        <f>14213</f>
      </c>
      <c r="B14221" s="5" t="s">
        <v>14223</v>
      </c>
      <c r="C14221" s="5" t="s">
        <v>11</v>
      </c>
      <c r="D14221" s="5" t="s">
        <v>12</v>
      </c>
      <c r="E14221" s="5" t="s">
        <v>13</v>
      </c>
    </row>
    <row r="14222" spans="1:5" x14ac:dyDescent="0.25">
      <c r="A14222" s="5">
        <f>14214</f>
      </c>
      <c r="B14222" s="5" t="s">
        <v>14224</v>
      </c>
      <c r="C14222" s="5" t="s">
        <v>11</v>
      </c>
      <c r="D14222" s="5" t="s">
        <v>12</v>
      </c>
      <c r="E14222" s="5" t="s">
        <v>13</v>
      </c>
    </row>
    <row r="14223" spans="1:5" x14ac:dyDescent="0.25">
      <c r="A14223" s="5">
        <f>14215</f>
      </c>
      <c r="B14223" s="5" t="s">
        <v>14225</v>
      </c>
      <c r="C14223" s="5" t="s">
        <v>11</v>
      </c>
      <c r="D14223" s="5" t="s">
        <v>12</v>
      </c>
      <c r="E14223" s="5" t="s">
        <v>13</v>
      </c>
    </row>
    <row r="14224" spans="1:5" x14ac:dyDescent="0.25">
      <c r="A14224" s="5">
        <f>14216</f>
      </c>
      <c r="B14224" s="5" t="s">
        <v>14226</v>
      </c>
      <c r="C14224" s="5" t="s">
        <v>11</v>
      </c>
      <c r="D14224" s="5" t="s">
        <v>12</v>
      </c>
      <c r="E14224" s="5" t="s">
        <v>13</v>
      </c>
    </row>
    <row r="14225" spans="1:5" x14ac:dyDescent="0.25">
      <c r="A14225" s="5">
        <f>14217</f>
      </c>
      <c r="B14225" s="5" t="s">
        <v>14227</v>
      </c>
      <c r="C14225" s="5" t="s">
        <v>11</v>
      </c>
      <c r="D14225" s="5" t="s">
        <v>12</v>
      </c>
      <c r="E14225" s="5" t="s">
        <v>13</v>
      </c>
    </row>
    <row r="14226" spans="1:5" x14ac:dyDescent="0.25">
      <c r="A14226" s="5">
        <f>14218</f>
      </c>
      <c r="B14226" s="5" t="s">
        <v>14228</v>
      </c>
      <c r="C14226" s="5" t="s">
        <v>11</v>
      </c>
      <c r="D14226" s="5" t="s">
        <v>12</v>
      </c>
      <c r="E14226" s="5" t="s">
        <v>13</v>
      </c>
    </row>
    <row r="14227" spans="1:5" x14ac:dyDescent="0.25">
      <c r="A14227" s="5">
        <f>14219</f>
      </c>
      <c r="B14227" s="5" t="s">
        <v>14229</v>
      </c>
      <c r="C14227" s="5" t="s">
        <v>11</v>
      </c>
      <c r="D14227" s="5" t="s">
        <v>12</v>
      </c>
      <c r="E14227" s="5" t="s">
        <v>13</v>
      </c>
    </row>
    <row r="14228" spans="1:5" x14ac:dyDescent="0.25">
      <c r="A14228" s="5">
        <f>14220</f>
      </c>
      <c r="B14228" s="5" t="s">
        <v>14230</v>
      </c>
      <c r="C14228" s="5" t="s">
        <v>11</v>
      </c>
      <c r="D14228" s="5" t="s">
        <v>12</v>
      </c>
      <c r="E14228" s="5" t="s">
        <v>13</v>
      </c>
    </row>
    <row r="14229" spans="1:5" x14ac:dyDescent="0.25">
      <c r="A14229" s="5">
        <f>14221</f>
      </c>
      <c r="B14229" s="5" t="s">
        <v>14231</v>
      </c>
      <c r="C14229" s="5" t="s">
        <v>11</v>
      </c>
      <c r="D14229" s="5" t="s">
        <v>12</v>
      </c>
      <c r="E14229" s="5" t="s">
        <v>13</v>
      </c>
    </row>
    <row r="14230" spans="1:5" x14ac:dyDescent="0.25">
      <c r="A14230" s="5">
        <f>14222</f>
      </c>
      <c r="B14230" s="5" t="s">
        <v>14232</v>
      </c>
      <c r="C14230" s="5" t="s">
        <v>11</v>
      </c>
      <c r="D14230" s="5" t="s">
        <v>12</v>
      </c>
      <c r="E14230" s="5" t="s">
        <v>13</v>
      </c>
    </row>
    <row r="14231" spans="1:5" x14ac:dyDescent="0.25">
      <c r="A14231" s="5">
        <f>14223</f>
      </c>
      <c r="B14231" s="5" t="s">
        <v>14233</v>
      </c>
      <c r="C14231" s="5" t="s">
        <v>11</v>
      </c>
      <c r="D14231" s="5" t="s">
        <v>12</v>
      </c>
      <c r="E14231" s="5" t="s">
        <v>13</v>
      </c>
    </row>
    <row r="14232" spans="1:5" x14ac:dyDescent="0.25">
      <c r="A14232" s="5">
        <f>14224</f>
      </c>
      <c r="B14232" s="5" t="s">
        <v>14234</v>
      </c>
      <c r="C14232" s="5" t="s">
        <v>11</v>
      </c>
      <c r="D14232" s="5" t="s">
        <v>12</v>
      </c>
      <c r="E14232" s="5" t="s">
        <v>13</v>
      </c>
    </row>
    <row r="14233" spans="1:5" x14ac:dyDescent="0.25">
      <c r="A14233" s="5">
        <f>14225</f>
      </c>
      <c r="B14233" s="5" t="s">
        <v>14235</v>
      </c>
      <c r="C14233" s="5" t="s">
        <v>11</v>
      </c>
      <c r="D14233" s="5" t="s">
        <v>12</v>
      </c>
      <c r="E14233" s="5" t="s">
        <v>13</v>
      </c>
    </row>
    <row r="14234" spans="1:5" x14ac:dyDescent="0.25">
      <c r="A14234" s="5">
        <f>14226</f>
      </c>
      <c r="B14234" s="5" t="s">
        <v>14236</v>
      </c>
      <c r="C14234" s="5" t="s">
        <v>11</v>
      </c>
      <c r="D14234" s="5" t="s">
        <v>12</v>
      </c>
      <c r="E14234" s="5" t="s">
        <v>13</v>
      </c>
    </row>
    <row r="14235" spans="1:5" x14ac:dyDescent="0.25">
      <c r="A14235" s="5">
        <f>14227</f>
      </c>
      <c r="B14235" s="5" t="s">
        <v>14237</v>
      </c>
      <c r="C14235" s="5" t="s">
        <v>11</v>
      </c>
      <c r="D14235" s="5" t="s">
        <v>12</v>
      </c>
      <c r="E14235" s="5" t="s">
        <v>13</v>
      </c>
    </row>
    <row r="14236" spans="1:5" x14ac:dyDescent="0.25">
      <c r="A14236" s="5">
        <f>14228</f>
      </c>
      <c r="B14236" s="5" t="s">
        <v>14238</v>
      </c>
      <c r="C14236" s="5" t="s">
        <v>11</v>
      </c>
      <c r="D14236" s="5" t="s">
        <v>12</v>
      </c>
      <c r="E14236" s="5" t="s">
        <v>13</v>
      </c>
    </row>
    <row r="14237" spans="1:5" x14ac:dyDescent="0.25">
      <c r="A14237" s="5">
        <f>14229</f>
      </c>
      <c r="B14237" s="5" t="s">
        <v>14239</v>
      </c>
      <c r="C14237" s="5" t="s">
        <v>11</v>
      </c>
      <c r="D14237" s="5" t="s">
        <v>12</v>
      </c>
      <c r="E14237" s="5" t="s">
        <v>13</v>
      </c>
    </row>
    <row r="14238" spans="1:5" x14ac:dyDescent="0.25">
      <c r="A14238" s="5">
        <f>14230</f>
      </c>
      <c r="B14238" s="5" t="s">
        <v>14240</v>
      </c>
      <c r="C14238" s="5" t="s">
        <v>11</v>
      </c>
      <c r="D14238" s="5" t="s">
        <v>12</v>
      </c>
      <c r="E14238" s="5" t="s">
        <v>13</v>
      </c>
    </row>
    <row r="14239" spans="1:5" x14ac:dyDescent="0.25">
      <c r="A14239" s="5">
        <f>14231</f>
      </c>
      <c r="B14239" s="5" t="s">
        <v>14241</v>
      </c>
      <c r="C14239" s="5" t="s">
        <v>11</v>
      </c>
      <c r="D14239" s="5" t="s">
        <v>12</v>
      </c>
      <c r="E14239" s="5" t="s">
        <v>13</v>
      </c>
    </row>
    <row r="14240" spans="1:5" x14ac:dyDescent="0.25">
      <c r="A14240" s="5">
        <f>14232</f>
      </c>
      <c r="B14240" s="5" t="s">
        <v>14242</v>
      </c>
      <c r="C14240" s="5" t="s">
        <v>11</v>
      </c>
      <c r="D14240" s="5" t="s">
        <v>12</v>
      </c>
      <c r="E14240" s="5" t="s">
        <v>13</v>
      </c>
    </row>
    <row r="14241" spans="1:5" x14ac:dyDescent="0.25">
      <c r="A14241" s="5">
        <f>14233</f>
      </c>
      <c r="B14241" s="5" t="s">
        <v>14243</v>
      </c>
      <c r="C14241" s="5" t="s">
        <v>11</v>
      </c>
      <c r="D14241" s="5" t="s">
        <v>12</v>
      </c>
      <c r="E14241" s="5" t="s">
        <v>13</v>
      </c>
    </row>
    <row r="14242" spans="1:5" x14ac:dyDescent="0.25">
      <c r="A14242" s="5">
        <f>14234</f>
      </c>
      <c r="B14242" s="5" t="s">
        <v>14244</v>
      </c>
      <c r="C14242" s="5" t="s">
        <v>11</v>
      </c>
      <c r="D14242" s="5" t="s">
        <v>12</v>
      </c>
      <c r="E14242" s="5" t="s">
        <v>13</v>
      </c>
    </row>
    <row r="14243" spans="1:5" x14ac:dyDescent="0.25">
      <c r="A14243" s="5">
        <f>14235</f>
      </c>
      <c r="B14243" s="5" t="s">
        <v>14245</v>
      </c>
      <c r="C14243" s="5" t="s">
        <v>11</v>
      </c>
      <c r="D14243" s="5" t="s">
        <v>12</v>
      </c>
      <c r="E14243" s="5" t="s">
        <v>13</v>
      </c>
    </row>
    <row r="14244" spans="1:5" x14ac:dyDescent="0.25">
      <c r="A14244" s="5">
        <f>14236</f>
      </c>
      <c r="B14244" s="5" t="s">
        <v>14246</v>
      </c>
      <c r="C14244" s="5" t="s">
        <v>11</v>
      </c>
      <c r="D14244" s="5" t="s">
        <v>12</v>
      </c>
      <c r="E14244" s="5" t="s">
        <v>13</v>
      </c>
    </row>
    <row r="14245" spans="1:5" x14ac:dyDescent="0.25">
      <c r="A14245" s="5">
        <f>14237</f>
      </c>
      <c r="B14245" s="5" t="s">
        <v>14247</v>
      </c>
      <c r="C14245" s="5" t="s">
        <v>11</v>
      </c>
      <c r="D14245" s="5" t="s">
        <v>12</v>
      </c>
      <c r="E14245" s="5" t="s">
        <v>13</v>
      </c>
    </row>
    <row r="14246" spans="1:5" x14ac:dyDescent="0.25">
      <c r="A14246" s="5">
        <f>14238</f>
      </c>
      <c r="B14246" s="5" t="s">
        <v>14248</v>
      </c>
      <c r="C14246" s="5" t="s">
        <v>11</v>
      </c>
      <c r="D14246" s="5" t="s">
        <v>12</v>
      </c>
      <c r="E14246" s="5" t="s">
        <v>13</v>
      </c>
    </row>
    <row r="14247" spans="1:5" x14ac:dyDescent="0.25">
      <c r="A14247" s="5">
        <f>14239</f>
      </c>
      <c r="B14247" s="5" t="s">
        <v>14249</v>
      </c>
      <c r="C14247" s="5" t="s">
        <v>11</v>
      </c>
      <c r="D14247" s="5" t="s">
        <v>12</v>
      </c>
      <c r="E14247" s="5" t="s">
        <v>13</v>
      </c>
    </row>
    <row r="14248" spans="1:5" x14ac:dyDescent="0.25">
      <c r="A14248" s="5">
        <f>14240</f>
      </c>
      <c r="B14248" s="5" t="s">
        <v>14250</v>
      </c>
      <c r="C14248" s="5" t="s">
        <v>11</v>
      </c>
      <c r="D14248" s="5" t="s">
        <v>12</v>
      </c>
      <c r="E14248" s="5" t="s">
        <v>13</v>
      </c>
    </row>
    <row r="14249" spans="1:5" x14ac:dyDescent="0.25">
      <c r="A14249" s="5">
        <f>14241</f>
      </c>
      <c r="B14249" s="5" t="s">
        <v>14251</v>
      </c>
      <c r="C14249" s="5" t="s">
        <v>11</v>
      </c>
      <c r="D14249" s="5" t="s">
        <v>12</v>
      </c>
      <c r="E14249" s="5" t="s">
        <v>13</v>
      </c>
    </row>
    <row r="14250" spans="1:5" x14ac:dyDescent="0.25">
      <c r="A14250" s="5">
        <f>14242</f>
      </c>
      <c r="B14250" s="5" t="s">
        <v>14252</v>
      </c>
      <c r="C14250" s="5" t="s">
        <v>11</v>
      </c>
      <c r="D14250" s="5" t="s">
        <v>12</v>
      </c>
      <c r="E14250" s="5" t="s">
        <v>13</v>
      </c>
    </row>
    <row r="14251" spans="1:5" x14ac:dyDescent="0.25">
      <c r="A14251" s="5">
        <f>14243</f>
      </c>
      <c r="B14251" s="5" t="s">
        <v>14253</v>
      </c>
      <c r="C14251" s="5" t="s">
        <v>11</v>
      </c>
      <c r="D14251" s="5" t="s">
        <v>12</v>
      </c>
      <c r="E14251" s="5" t="s">
        <v>13</v>
      </c>
    </row>
    <row r="14252" spans="1:5" x14ac:dyDescent="0.25">
      <c r="A14252" s="5">
        <f>14244</f>
      </c>
      <c r="B14252" s="5" t="s">
        <v>14254</v>
      </c>
      <c r="C14252" s="5" t="s">
        <v>11</v>
      </c>
      <c r="D14252" s="5" t="s">
        <v>12</v>
      </c>
      <c r="E14252" s="5" t="s">
        <v>13</v>
      </c>
    </row>
    <row r="14253" spans="1:5" x14ac:dyDescent="0.25">
      <c r="A14253" s="5">
        <f>14245</f>
      </c>
      <c r="B14253" s="5" t="s">
        <v>14255</v>
      </c>
      <c r="C14253" s="5" t="s">
        <v>11</v>
      </c>
      <c r="D14253" s="5" t="s">
        <v>12</v>
      </c>
      <c r="E14253" s="5" t="s">
        <v>13</v>
      </c>
    </row>
    <row r="14254" spans="1:5" x14ac:dyDescent="0.25">
      <c r="A14254" s="5">
        <f>14246</f>
      </c>
      <c r="B14254" s="5" t="s">
        <v>14256</v>
      </c>
      <c r="C14254" s="5" t="s">
        <v>11</v>
      </c>
      <c r="D14254" s="5" t="s">
        <v>12</v>
      </c>
      <c r="E14254" s="5" t="s">
        <v>13</v>
      </c>
    </row>
    <row r="14255" spans="1:5" x14ac:dyDescent="0.25">
      <c r="A14255" s="5">
        <f>14247</f>
      </c>
      <c r="B14255" s="5" t="s">
        <v>14257</v>
      </c>
      <c r="C14255" s="5" t="s">
        <v>11</v>
      </c>
      <c r="D14255" s="5" t="s">
        <v>12</v>
      </c>
      <c r="E14255" s="5" t="s">
        <v>13</v>
      </c>
    </row>
    <row r="14256" spans="1:5" x14ac:dyDescent="0.25">
      <c r="A14256" s="5">
        <f>14248</f>
      </c>
      <c r="B14256" s="5" t="s">
        <v>14258</v>
      </c>
      <c r="C14256" s="5" t="s">
        <v>11</v>
      </c>
      <c r="D14256" s="5" t="s">
        <v>12</v>
      </c>
      <c r="E14256" s="5" t="s">
        <v>13</v>
      </c>
    </row>
    <row r="14257" spans="1:5" x14ac:dyDescent="0.25">
      <c r="A14257" s="5">
        <f>14249</f>
      </c>
      <c r="B14257" s="5" t="s">
        <v>14259</v>
      </c>
      <c r="C14257" s="5" t="s">
        <v>11</v>
      </c>
      <c r="D14257" s="5" t="s">
        <v>12</v>
      </c>
      <c r="E14257" s="5" t="s">
        <v>13</v>
      </c>
    </row>
    <row r="14258" spans="1:5" x14ac:dyDescent="0.25">
      <c r="A14258" s="5">
        <f>14250</f>
      </c>
      <c r="B14258" s="5" t="s">
        <v>14260</v>
      </c>
      <c r="C14258" s="5" t="s">
        <v>11</v>
      </c>
      <c r="D14258" s="5" t="s">
        <v>12</v>
      </c>
      <c r="E14258" s="5" t="s">
        <v>13</v>
      </c>
    </row>
    <row r="14259" spans="1:5" x14ac:dyDescent="0.25">
      <c r="A14259" s="5">
        <f>14251</f>
      </c>
      <c r="B14259" s="5" t="s">
        <v>14261</v>
      </c>
      <c r="C14259" s="5" t="s">
        <v>11</v>
      </c>
      <c r="D14259" s="5" t="s">
        <v>12</v>
      </c>
      <c r="E14259" s="5" t="s">
        <v>13</v>
      </c>
    </row>
    <row r="14260" spans="1:5" x14ac:dyDescent="0.25">
      <c r="A14260" s="5">
        <f>14252</f>
      </c>
      <c r="B14260" s="5" t="s">
        <v>14262</v>
      </c>
      <c r="C14260" s="5" t="s">
        <v>11</v>
      </c>
      <c r="D14260" s="5" t="s">
        <v>12</v>
      </c>
      <c r="E14260" s="5" t="s">
        <v>13</v>
      </c>
    </row>
    <row r="14261" spans="1:5" x14ac:dyDescent="0.25">
      <c r="A14261" s="5">
        <f>14253</f>
      </c>
      <c r="B14261" s="5" t="s">
        <v>14263</v>
      </c>
      <c r="C14261" s="5" t="s">
        <v>11</v>
      </c>
      <c r="D14261" s="5" t="s">
        <v>12</v>
      </c>
      <c r="E14261" s="5" t="s">
        <v>13</v>
      </c>
    </row>
    <row r="14262" spans="1:5" x14ac:dyDescent="0.25">
      <c r="A14262" s="5">
        <f>14254</f>
      </c>
      <c r="B14262" s="5" t="s">
        <v>14264</v>
      </c>
      <c r="C14262" s="5" t="s">
        <v>11</v>
      </c>
      <c r="D14262" s="5" t="s">
        <v>12</v>
      </c>
      <c r="E14262" s="5" t="s">
        <v>13</v>
      </c>
    </row>
    <row r="14263" spans="1:5" x14ac:dyDescent="0.25">
      <c r="A14263" s="5">
        <f>14255</f>
      </c>
      <c r="B14263" s="5" t="s">
        <v>14265</v>
      </c>
      <c r="C14263" s="5" t="s">
        <v>11</v>
      </c>
      <c r="D14263" s="5" t="s">
        <v>12</v>
      </c>
      <c r="E14263" s="5" t="s">
        <v>13</v>
      </c>
    </row>
    <row r="14264" spans="1:5" x14ac:dyDescent="0.25">
      <c r="A14264" s="5">
        <f>14256</f>
      </c>
      <c r="B14264" s="5" t="s">
        <v>14266</v>
      </c>
      <c r="C14264" s="5" t="s">
        <v>11</v>
      </c>
      <c r="D14264" s="5" t="s">
        <v>12</v>
      </c>
      <c r="E14264" s="5" t="s">
        <v>13</v>
      </c>
    </row>
    <row r="14265" spans="1:5" x14ac:dyDescent="0.25">
      <c r="A14265" s="5">
        <f>14257</f>
      </c>
      <c r="B14265" s="5" t="s">
        <v>14267</v>
      </c>
      <c r="C14265" s="5" t="s">
        <v>11</v>
      </c>
      <c r="D14265" s="5" t="s">
        <v>12</v>
      </c>
      <c r="E14265" s="5" t="s">
        <v>13</v>
      </c>
    </row>
    <row r="14266" spans="1:5" x14ac:dyDescent="0.25">
      <c r="A14266" s="5">
        <f>14258</f>
      </c>
      <c r="B14266" s="5" t="s">
        <v>14268</v>
      </c>
      <c r="C14266" s="5" t="s">
        <v>11</v>
      </c>
      <c r="D14266" s="5" t="s">
        <v>12</v>
      </c>
      <c r="E14266" s="5" t="s">
        <v>13</v>
      </c>
    </row>
    <row r="14267" spans="1:5" x14ac:dyDescent="0.25">
      <c r="A14267" s="5">
        <f>14259</f>
      </c>
      <c r="B14267" s="5" t="s">
        <v>14269</v>
      </c>
      <c r="C14267" s="5" t="s">
        <v>11</v>
      </c>
      <c r="D14267" s="5" t="s">
        <v>12</v>
      </c>
      <c r="E14267" s="5" t="s">
        <v>13</v>
      </c>
    </row>
    <row r="14268" spans="1:5" x14ac:dyDescent="0.25">
      <c r="A14268" s="5">
        <f>14260</f>
      </c>
      <c r="B14268" s="5" t="s">
        <v>14270</v>
      </c>
      <c r="C14268" s="5" t="s">
        <v>11</v>
      </c>
      <c r="D14268" s="5" t="s">
        <v>12</v>
      </c>
      <c r="E14268" s="5" t="s">
        <v>13</v>
      </c>
    </row>
    <row r="14269" spans="1:5" x14ac:dyDescent="0.25">
      <c r="A14269" s="5">
        <f>14261</f>
      </c>
      <c r="B14269" s="5" t="s">
        <v>14271</v>
      </c>
      <c r="C14269" s="5" t="s">
        <v>11</v>
      </c>
      <c r="D14269" s="5" t="s">
        <v>12</v>
      </c>
      <c r="E14269" s="5" t="s">
        <v>13</v>
      </c>
    </row>
    <row r="14270" spans="1:5" x14ac:dyDescent="0.25">
      <c r="A14270" s="5">
        <f>14262</f>
      </c>
      <c r="B14270" s="5" t="s">
        <v>14272</v>
      </c>
      <c r="C14270" s="5" t="s">
        <v>11</v>
      </c>
      <c r="D14270" s="5" t="s">
        <v>12</v>
      </c>
      <c r="E14270" s="5" t="s">
        <v>13</v>
      </c>
    </row>
    <row r="14271" spans="1:5" x14ac:dyDescent="0.25">
      <c r="A14271" s="5">
        <f>14263</f>
      </c>
      <c r="B14271" s="5" t="s">
        <v>14273</v>
      </c>
      <c r="C14271" s="5" t="s">
        <v>11</v>
      </c>
      <c r="D14271" s="5" t="s">
        <v>12</v>
      </c>
      <c r="E14271" s="5" t="s">
        <v>13</v>
      </c>
    </row>
    <row r="14272" spans="1:5" x14ac:dyDescent="0.25">
      <c r="A14272" s="5">
        <f>14264</f>
      </c>
      <c r="B14272" s="5" t="s">
        <v>14274</v>
      </c>
      <c r="C14272" s="5" t="s">
        <v>11</v>
      </c>
      <c r="D14272" s="5" t="s">
        <v>12</v>
      </c>
      <c r="E14272" s="5" t="s">
        <v>13</v>
      </c>
    </row>
    <row r="14273" spans="1:5" x14ac:dyDescent="0.25">
      <c r="A14273" s="5">
        <f>14265</f>
      </c>
      <c r="B14273" s="5" t="s">
        <v>14275</v>
      </c>
      <c r="C14273" s="5" t="s">
        <v>11</v>
      </c>
      <c r="D14273" s="5" t="s">
        <v>12</v>
      </c>
      <c r="E14273" s="5" t="s">
        <v>13</v>
      </c>
    </row>
    <row r="14274" spans="1:5" x14ac:dyDescent="0.25">
      <c r="A14274" s="5">
        <f>14266</f>
      </c>
      <c r="B14274" s="5" t="s">
        <v>14276</v>
      </c>
      <c r="C14274" s="5" t="s">
        <v>11</v>
      </c>
      <c r="D14274" s="5" t="s">
        <v>12</v>
      </c>
      <c r="E14274" s="5" t="s">
        <v>13</v>
      </c>
    </row>
    <row r="14275" spans="1:5" x14ac:dyDescent="0.25">
      <c r="A14275" s="5">
        <f>14267</f>
      </c>
      <c r="B14275" s="5" t="s">
        <v>14277</v>
      </c>
      <c r="C14275" s="5" t="s">
        <v>11</v>
      </c>
      <c r="D14275" s="5" t="s">
        <v>12</v>
      </c>
      <c r="E14275" s="5" t="s">
        <v>13</v>
      </c>
    </row>
    <row r="14276" spans="1:5" x14ac:dyDescent="0.25">
      <c r="A14276" s="5">
        <f>14268</f>
      </c>
      <c r="B14276" s="5" t="s">
        <v>14278</v>
      </c>
      <c r="C14276" s="5" t="s">
        <v>11</v>
      </c>
      <c r="D14276" s="5" t="s">
        <v>12</v>
      </c>
      <c r="E14276" s="5" t="s">
        <v>13</v>
      </c>
    </row>
    <row r="14277" spans="1:5" x14ac:dyDescent="0.25">
      <c r="A14277" s="5">
        <f>14269</f>
      </c>
      <c r="B14277" s="5" t="s">
        <v>14279</v>
      </c>
      <c r="C14277" s="5" t="s">
        <v>11</v>
      </c>
      <c r="D14277" s="5" t="s">
        <v>12</v>
      </c>
      <c r="E14277" s="5" t="s">
        <v>13</v>
      </c>
    </row>
    <row r="14278" spans="1:5" x14ac:dyDescent="0.25">
      <c r="A14278" s="5">
        <f>14270</f>
      </c>
      <c r="B14278" s="5" t="s">
        <v>14280</v>
      </c>
      <c r="C14278" s="5" t="s">
        <v>11</v>
      </c>
      <c r="D14278" s="5" t="s">
        <v>12</v>
      </c>
      <c r="E14278" s="5" t="s">
        <v>13</v>
      </c>
    </row>
    <row r="14279" spans="1:5" x14ac:dyDescent="0.25">
      <c r="A14279" s="5">
        <f>14271</f>
      </c>
      <c r="B14279" s="5" t="s">
        <v>14281</v>
      </c>
      <c r="C14279" s="5" t="s">
        <v>11</v>
      </c>
      <c r="D14279" s="5" t="s">
        <v>12</v>
      </c>
      <c r="E14279" s="5" t="s">
        <v>13</v>
      </c>
    </row>
    <row r="14280" spans="1:5" x14ac:dyDescent="0.25">
      <c r="A14280" s="5">
        <f>14272</f>
      </c>
      <c r="B14280" s="5" t="s">
        <v>14282</v>
      </c>
      <c r="C14280" s="5" t="s">
        <v>11</v>
      </c>
      <c r="D14280" s="5" t="s">
        <v>12</v>
      </c>
      <c r="E14280" s="5" t="s">
        <v>13</v>
      </c>
    </row>
    <row r="14281" spans="1:5" x14ac:dyDescent="0.25">
      <c r="A14281" s="5">
        <f>14273</f>
      </c>
      <c r="B14281" s="5" t="s">
        <v>14283</v>
      </c>
      <c r="C14281" s="5" t="s">
        <v>11</v>
      </c>
      <c r="D14281" s="5" t="s">
        <v>12</v>
      </c>
      <c r="E14281" s="5" t="s">
        <v>13</v>
      </c>
    </row>
    <row r="14282" spans="1:5" x14ac:dyDescent="0.25">
      <c r="A14282" s="5">
        <f>14274</f>
      </c>
      <c r="B14282" s="5" t="s">
        <v>14284</v>
      </c>
      <c r="C14282" s="5" t="s">
        <v>11</v>
      </c>
      <c r="D14282" s="5" t="s">
        <v>12</v>
      </c>
      <c r="E14282" s="5" t="s">
        <v>13</v>
      </c>
    </row>
    <row r="14283" spans="1:5" x14ac:dyDescent="0.25">
      <c r="A14283" s="5">
        <f>14275</f>
      </c>
      <c r="B14283" s="5" t="s">
        <v>14285</v>
      </c>
      <c r="C14283" s="5" t="s">
        <v>11</v>
      </c>
      <c r="D14283" s="5" t="s">
        <v>12</v>
      </c>
      <c r="E14283" s="5" t="s">
        <v>13</v>
      </c>
    </row>
    <row r="14284" spans="1:5" x14ac:dyDescent="0.25">
      <c r="A14284" s="5">
        <f>14276</f>
      </c>
      <c r="B14284" s="5" t="s">
        <v>14286</v>
      </c>
      <c r="C14284" s="5" t="s">
        <v>11</v>
      </c>
      <c r="D14284" s="5" t="s">
        <v>12</v>
      </c>
      <c r="E14284" s="5" t="s">
        <v>13</v>
      </c>
    </row>
    <row r="14285" spans="1:5" x14ac:dyDescent="0.25">
      <c r="A14285" s="5">
        <f>14277</f>
      </c>
      <c r="B14285" s="5" t="s">
        <v>14287</v>
      </c>
      <c r="C14285" s="5" t="s">
        <v>11</v>
      </c>
      <c r="D14285" s="5" t="s">
        <v>12</v>
      </c>
      <c r="E14285" s="5" t="s">
        <v>13</v>
      </c>
    </row>
    <row r="14286" spans="1:5" x14ac:dyDescent="0.25">
      <c r="A14286" s="5">
        <f>14278</f>
      </c>
      <c r="B14286" s="5" t="s">
        <v>14288</v>
      </c>
      <c r="C14286" s="5" t="s">
        <v>11</v>
      </c>
      <c r="D14286" s="5" t="s">
        <v>12</v>
      </c>
      <c r="E14286" s="5" t="s">
        <v>13</v>
      </c>
    </row>
    <row r="14287" spans="1:5" x14ac:dyDescent="0.25">
      <c r="A14287" s="5">
        <f>14279</f>
      </c>
      <c r="B14287" s="5" t="s">
        <v>14289</v>
      </c>
      <c r="C14287" s="5" t="s">
        <v>11</v>
      </c>
      <c r="D14287" s="5" t="s">
        <v>12</v>
      </c>
      <c r="E14287" s="5" t="s">
        <v>13</v>
      </c>
    </row>
    <row r="14288" spans="1:5" x14ac:dyDescent="0.25">
      <c r="A14288" s="5">
        <f>14280</f>
      </c>
      <c r="B14288" s="5" t="s">
        <v>14290</v>
      </c>
      <c r="C14288" s="5" t="s">
        <v>11</v>
      </c>
      <c r="D14288" s="5" t="s">
        <v>12</v>
      </c>
      <c r="E14288" s="5" t="s">
        <v>13</v>
      </c>
    </row>
    <row r="14289" spans="1:5" x14ac:dyDescent="0.25">
      <c r="A14289" s="5">
        <f>14281</f>
      </c>
      <c r="B14289" s="5" t="s">
        <v>14291</v>
      </c>
      <c r="C14289" s="5" t="s">
        <v>11</v>
      </c>
      <c r="D14289" s="5" t="s">
        <v>12</v>
      </c>
      <c r="E14289" s="5" t="s">
        <v>13</v>
      </c>
    </row>
    <row r="14290" spans="1:5" x14ac:dyDescent="0.25">
      <c r="A14290" s="5">
        <f>14282</f>
      </c>
      <c r="B14290" s="5" t="s">
        <v>14292</v>
      </c>
      <c r="C14290" s="5" t="s">
        <v>11</v>
      </c>
      <c r="D14290" s="5" t="s">
        <v>12</v>
      </c>
      <c r="E14290" s="5" t="s">
        <v>13</v>
      </c>
    </row>
    <row r="14291" spans="1:5" x14ac:dyDescent="0.25">
      <c r="A14291" s="5">
        <f>14283</f>
      </c>
      <c r="B14291" s="5" t="s">
        <v>14293</v>
      </c>
      <c r="C14291" s="5" t="s">
        <v>11</v>
      </c>
      <c r="D14291" s="5" t="s">
        <v>12</v>
      </c>
      <c r="E14291" s="5" t="s">
        <v>13</v>
      </c>
    </row>
    <row r="14292" spans="1:5" x14ac:dyDescent="0.25">
      <c r="A14292" s="5">
        <f>14284</f>
      </c>
      <c r="B14292" s="5" t="s">
        <v>14294</v>
      </c>
      <c r="C14292" s="5" t="s">
        <v>11</v>
      </c>
      <c r="D14292" s="5" t="s">
        <v>12</v>
      </c>
      <c r="E14292" s="5" t="s">
        <v>13</v>
      </c>
    </row>
    <row r="14293" spans="1:5" x14ac:dyDescent="0.25">
      <c r="A14293" s="5">
        <f>14285</f>
      </c>
      <c r="B14293" s="5" t="s">
        <v>14295</v>
      </c>
      <c r="C14293" s="5" t="s">
        <v>11</v>
      </c>
      <c r="D14293" s="5" t="s">
        <v>12</v>
      </c>
      <c r="E14293" s="5" t="s">
        <v>13</v>
      </c>
    </row>
    <row r="14294" spans="1:5" x14ac:dyDescent="0.25">
      <c r="A14294" s="5">
        <f>14286</f>
      </c>
      <c r="B14294" s="5" t="s">
        <v>14296</v>
      </c>
      <c r="C14294" s="5" t="s">
        <v>11</v>
      </c>
      <c r="D14294" s="5" t="s">
        <v>12</v>
      </c>
      <c r="E14294" s="5" t="s">
        <v>13</v>
      </c>
    </row>
    <row r="14295" spans="1:5" x14ac:dyDescent="0.25">
      <c r="A14295" s="5">
        <f>14287</f>
      </c>
      <c r="B14295" s="5" t="s">
        <v>14297</v>
      </c>
      <c r="C14295" s="5" t="s">
        <v>11</v>
      </c>
      <c r="D14295" s="5" t="s">
        <v>12</v>
      </c>
      <c r="E14295" s="5" t="s">
        <v>13</v>
      </c>
    </row>
    <row r="14296" spans="1:5" x14ac:dyDescent="0.25">
      <c r="A14296" s="5">
        <f>14288</f>
      </c>
      <c r="B14296" s="5" t="s">
        <v>14298</v>
      </c>
      <c r="C14296" s="5" t="s">
        <v>11</v>
      </c>
      <c r="D14296" s="5" t="s">
        <v>12</v>
      </c>
      <c r="E14296" s="5" t="s">
        <v>13</v>
      </c>
    </row>
    <row r="14297" spans="1:5" x14ac:dyDescent="0.25">
      <c r="A14297" s="5">
        <f>14289</f>
      </c>
      <c r="B14297" s="5" t="s">
        <v>14299</v>
      </c>
      <c r="C14297" s="5" t="s">
        <v>11</v>
      </c>
      <c r="D14297" s="5" t="s">
        <v>12</v>
      </c>
      <c r="E14297" s="5" t="s">
        <v>13</v>
      </c>
    </row>
    <row r="14298" spans="1:5" x14ac:dyDescent="0.25">
      <c r="A14298" s="5">
        <f>14290</f>
      </c>
      <c r="B14298" s="5" t="s">
        <v>14300</v>
      </c>
      <c r="C14298" s="5" t="s">
        <v>11</v>
      </c>
      <c r="D14298" s="5" t="s">
        <v>12</v>
      </c>
      <c r="E14298" s="5" t="s">
        <v>13</v>
      </c>
    </row>
    <row r="14299" spans="1:5" x14ac:dyDescent="0.25">
      <c r="A14299" s="5">
        <f>14291</f>
      </c>
      <c r="B14299" s="5" t="s">
        <v>14301</v>
      </c>
      <c r="C14299" s="5" t="s">
        <v>11</v>
      </c>
      <c r="D14299" s="5" t="s">
        <v>12</v>
      </c>
      <c r="E14299" s="5" t="s">
        <v>13</v>
      </c>
    </row>
    <row r="14300" spans="1:5" x14ac:dyDescent="0.25">
      <c r="A14300" s="5">
        <f>14292</f>
      </c>
      <c r="B14300" s="5" t="s">
        <v>14302</v>
      </c>
      <c r="C14300" s="5" t="s">
        <v>11</v>
      </c>
      <c r="D14300" s="5" t="s">
        <v>12</v>
      </c>
      <c r="E14300" s="5" t="s">
        <v>13</v>
      </c>
    </row>
    <row r="14301" spans="1:5" x14ac:dyDescent="0.25">
      <c r="A14301" s="5">
        <f>14293</f>
      </c>
      <c r="B14301" s="5" t="s">
        <v>14303</v>
      </c>
      <c r="C14301" s="5" t="s">
        <v>11</v>
      </c>
      <c r="D14301" s="5" t="s">
        <v>12</v>
      </c>
      <c r="E14301" s="5" t="s">
        <v>13</v>
      </c>
    </row>
    <row r="14302" spans="1:5" x14ac:dyDescent="0.25">
      <c r="A14302" s="5">
        <f>14294</f>
      </c>
      <c r="B14302" s="5" t="s">
        <v>14304</v>
      </c>
      <c r="C14302" s="5" t="s">
        <v>11</v>
      </c>
      <c r="D14302" s="5" t="s">
        <v>12</v>
      </c>
      <c r="E14302" s="5" t="s">
        <v>13</v>
      </c>
    </row>
    <row r="14303" spans="1:5" x14ac:dyDescent="0.25">
      <c r="A14303" s="5">
        <f>14295</f>
      </c>
      <c r="B14303" s="5" t="s">
        <v>14305</v>
      </c>
      <c r="C14303" s="5" t="s">
        <v>11</v>
      </c>
      <c r="D14303" s="5" t="s">
        <v>12</v>
      </c>
      <c r="E14303" s="5" t="s">
        <v>13</v>
      </c>
    </row>
    <row r="14304" spans="1:5" x14ac:dyDescent="0.25">
      <c r="A14304" s="5">
        <f>14296</f>
      </c>
      <c r="B14304" s="5" t="s">
        <v>14306</v>
      </c>
      <c r="C14304" s="5" t="s">
        <v>11</v>
      </c>
      <c r="D14304" s="5" t="s">
        <v>12</v>
      </c>
      <c r="E14304" s="5" t="s">
        <v>13</v>
      </c>
    </row>
    <row r="14305" spans="1:5" x14ac:dyDescent="0.25">
      <c r="A14305" s="5">
        <f>14297</f>
      </c>
      <c r="B14305" s="5" t="s">
        <v>14307</v>
      </c>
      <c r="C14305" s="5" t="s">
        <v>11</v>
      </c>
      <c r="D14305" s="5" t="s">
        <v>12</v>
      </c>
      <c r="E14305" s="5" t="s">
        <v>13</v>
      </c>
    </row>
    <row r="14306" spans="1:5" x14ac:dyDescent="0.25">
      <c r="A14306" s="5">
        <f>14298</f>
      </c>
      <c r="B14306" s="5" t="s">
        <v>14308</v>
      </c>
      <c r="C14306" s="5" t="s">
        <v>11</v>
      </c>
      <c r="D14306" s="5" t="s">
        <v>12</v>
      </c>
      <c r="E14306" s="5" t="s">
        <v>13</v>
      </c>
    </row>
    <row r="14307" spans="1:5" x14ac:dyDescent="0.25">
      <c r="A14307" s="5">
        <f>14299</f>
      </c>
      <c r="B14307" s="5" t="s">
        <v>14309</v>
      </c>
      <c r="C14307" s="5" t="s">
        <v>11</v>
      </c>
      <c r="D14307" s="5" t="s">
        <v>12</v>
      </c>
      <c r="E14307" s="5" t="s">
        <v>13</v>
      </c>
    </row>
    <row r="14308" spans="1:5" x14ac:dyDescent="0.25">
      <c r="A14308" s="5">
        <f>14300</f>
      </c>
      <c r="B14308" s="5" t="s">
        <v>14310</v>
      </c>
      <c r="C14308" s="5" t="s">
        <v>11</v>
      </c>
      <c r="D14308" s="5" t="s">
        <v>12</v>
      </c>
      <c r="E14308" s="5" t="s">
        <v>13</v>
      </c>
    </row>
    <row r="14309" spans="1:5" x14ac:dyDescent="0.25">
      <c r="A14309" s="5">
        <f>14301</f>
      </c>
      <c r="B14309" s="5" t="s">
        <v>14311</v>
      </c>
      <c r="C14309" s="5" t="s">
        <v>11</v>
      </c>
      <c r="D14309" s="5" t="s">
        <v>12</v>
      </c>
      <c r="E14309" s="5" t="s">
        <v>13</v>
      </c>
    </row>
    <row r="14310" spans="1:5" x14ac:dyDescent="0.25">
      <c r="A14310" s="5">
        <f>14302</f>
      </c>
      <c r="B14310" s="5" t="s">
        <v>14312</v>
      </c>
      <c r="C14310" s="5" t="s">
        <v>11</v>
      </c>
      <c r="D14310" s="5" t="s">
        <v>12</v>
      </c>
      <c r="E14310" s="5" t="s">
        <v>13</v>
      </c>
    </row>
    <row r="14311" spans="1:5" x14ac:dyDescent="0.25">
      <c r="A14311" s="5">
        <f>14303</f>
      </c>
      <c r="B14311" s="5" t="s">
        <v>14313</v>
      </c>
      <c r="C14311" s="5" t="s">
        <v>11</v>
      </c>
      <c r="D14311" s="5" t="s">
        <v>12</v>
      </c>
      <c r="E14311" s="5" t="s">
        <v>13</v>
      </c>
    </row>
    <row r="14312" spans="1:5" x14ac:dyDescent="0.25">
      <c r="A14312" s="5">
        <f>14304</f>
      </c>
      <c r="B14312" s="5" t="s">
        <v>14314</v>
      </c>
      <c r="C14312" s="5" t="s">
        <v>11</v>
      </c>
      <c r="D14312" s="5" t="s">
        <v>12</v>
      </c>
      <c r="E14312" s="5" t="s">
        <v>13</v>
      </c>
    </row>
    <row r="14313" spans="1:5" x14ac:dyDescent="0.25">
      <c r="A14313" s="5">
        <f>14305</f>
      </c>
      <c r="B14313" s="5" t="s">
        <v>14315</v>
      </c>
      <c r="C14313" s="5" t="s">
        <v>11</v>
      </c>
      <c r="D14313" s="5" t="s">
        <v>12</v>
      </c>
      <c r="E14313" s="5" t="s">
        <v>13</v>
      </c>
    </row>
    <row r="14314" spans="1:5" x14ac:dyDescent="0.25">
      <c r="A14314" s="5">
        <f>14306</f>
      </c>
      <c r="B14314" s="5" t="s">
        <v>14316</v>
      </c>
      <c r="C14314" s="5" t="s">
        <v>11</v>
      </c>
      <c r="D14314" s="5" t="s">
        <v>12</v>
      </c>
      <c r="E14314" s="5" t="s">
        <v>13</v>
      </c>
    </row>
    <row r="14315" spans="1:5" x14ac:dyDescent="0.25">
      <c r="A14315" s="5">
        <f>14307</f>
      </c>
      <c r="B14315" s="5" t="s">
        <v>14317</v>
      </c>
      <c r="C14315" s="5" t="s">
        <v>11</v>
      </c>
      <c r="D14315" s="5" t="s">
        <v>12</v>
      </c>
      <c r="E14315" s="5" t="s">
        <v>13</v>
      </c>
    </row>
    <row r="14316" spans="1:5" x14ac:dyDescent="0.25">
      <c r="A14316" s="5">
        <f>14308</f>
      </c>
      <c r="B14316" s="5" t="s">
        <v>14318</v>
      </c>
      <c r="C14316" s="5" t="s">
        <v>11</v>
      </c>
      <c r="D14316" s="5" t="s">
        <v>12</v>
      </c>
      <c r="E14316" s="5" t="s">
        <v>13</v>
      </c>
    </row>
    <row r="14317" spans="1:5" x14ac:dyDescent="0.25">
      <c r="A14317" s="5">
        <f>14309</f>
      </c>
      <c r="B14317" s="5" t="s">
        <v>14319</v>
      </c>
      <c r="C14317" s="5" t="s">
        <v>11</v>
      </c>
      <c r="D14317" s="5" t="s">
        <v>12</v>
      </c>
      <c r="E14317" s="5" t="s">
        <v>13</v>
      </c>
    </row>
    <row r="14318" spans="1:5" x14ac:dyDescent="0.25">
      <c r="A14318" s="5">
        <f>14310</f>
      </c>
      <c r="B14318" s="5" t="s">
        <v>14320</v>
      </c>
      <c r="C14318" s="5" t="s">
        <v>11</v>
      </c>
      <c r="D14318" s="5" t="s">
        <v>12</v>
      </c>
      <c r="E14318" s="5" t="s">
        <v>13</v>
      </c>
    </row>
    <row r="14319" spans="1:5" x14ac:dyDescent="0.25">
      <c r="A14319" s="5">
        <f>14311</f>
      </c>
      <c r="B14319" s="5" t="s">
        <v>14321</v>
      </c>
      <c r="C14319" s="5" t="s">
        <v>11</v>
      </c>
      <c r="D14319" s="5" t="s">
        <v>12</v>
      </c>
      <c r="E14319" s="5" t="s">
        <v>13</v>
      </c>
    </row>
    <row r="14320" spans="1:5" x14ac:dyDescent="0.25">
      <c r="A14320" s="5">
        <f>14312</f>
      </c>
      <c r="B14320" s="5" t="s">
        <v>14322</v>
      </c>
      <c r="C14320" s="5" t="s">
        <v>11</v>
      </c>
      <c r="D14320" s="5" t="s">
        <v>12</v>
      </c>
      <c r="E14320" s="5" t="s">
        <v>13</v>
      </c>
    </row>
    <row r="14321" spans="1:5" x14ac:dyDescent="0.25">
      <c r="A14321" s="5">
        <f>14313</f>
      </c>
      <c r="B14321" s="5" t="s">
        <v>14323</v>
      </c>
      <c r="C14321" s="5" t="s">
        <v>11</v>
      </c>
      <c r="D14321" s="5" t="s">
        <v>12</v>
      </c>
      <c r="E14321" s="5" t="s">
        <v>13</v>
      </c>
    </row>
    <row r="14322" spans="1:5" x14ac:dyDescent="0.25">
      <c r="A14322" s="5">
        <f>14314</f>
      </c>
      <c r="B14322" s="5" t="s">
        <v>14324</v>
      </c>
      <c r="C14322" s="5" t="s">
        <v>11</v>
      </c>
      <c r="D14322" s="5" t="s">
        <v>12</v>
      </c>
      <c r="E14322" s="5" t="s">
        <v>13</v>
      </c>
    </row>
    <row r="14323" spans="1:5" x14ac:dyDescent="0.25">
      <c r="A14323" s="5">
        <f>14315</f>
      </c>
      <c r="B14323" s="5" t="s">
        <v>14325</v>
      </c>
      <c r="C14323" s="5" t="s">
        <v>11</v>
      </c>
      <c r="D14323" s="5" t="s">
        <v>12</v>
      </c>
      <c r="E14323" s="5" t="s">
        <v>13</v>
      </c>
    </row>
    <row r="14324" spans="1:5" x14ac:dyDescent="0.25">
      <c r="A14324" s="5">
        <f>14316</f>
      </c>
      <c r="B14324" s="5" t="s">
        <v>14326</v>
      </c>
      <c r="C14324" s="5" t="s">
        <v>11</v>
      </c>
      <c r="D14324" s="5" t="s">
        <v>12</v>
      </c>
      <c r="E14324" s="5" t="s">
        <v>13</v>
      </c>
    </row>
    <row r="14325" spans="1:5" x14ac:dyDescent="0.25">
      <c r="A14325" s="5">
        <f>14317</f>
      </c>
      <c r="B14325" s="5" t="s">
        <v>14327</v>
      </c>
      <c r="C14325" s="5" t="s">
        <v>11</v>
      </c>
      <c r="D14325" s="5" t="s">
        <v>12</v>
      </c>
      <c r="E14325" s="5" t="s">
        <v>13</v>
      </c>
    </row>
    <row r="14326" spans="1:5" x14ac:dyDescent="0.25">
      <c r="A14326" s="5">
        <f>14318</f>
      </c>
      <c r="B14326" s="5" t="s">
        <v>14328</v>
      </c>
      <c r="C14326" s="5" t="s">
        <v>11</v>
      </c>
      <c r="D14326" s="5" t="s">
        <v>12</v>
      </c>
      <c r="E14326" s="5" t="s">
        <v>13</v>
      </c>
    </row>
    <row r="14327" spans="1:5" x14ac:dyDescent="0.25">
      <c r="A14327" s="5">
        <f>14319</f>
      </c>
      <c r="B14327" s="5" t="s">
        <v>14329</v>
      </c>
      <c r="C14327" s="5" t="s">
        <v>11</v>
      </c>
      <c r="D14327" s="5" t="s">
        <v>12</v>
      </c>
      <c r="E14327" s="5" t="s">
        <v>13</v>
      </c>
    </row>
    <row r="14328" spans="1:5" x14ac:dyDescent="0.25">
      <c r="A14328" s="5">
        <f>14320</f>
      </c>
      <c r="B14328" s="5" t="s">
        <v>14330</v>
      </c>
      <c r="C14328" s="5" t="s">
        <v>11</v>
      </c>
      <c r="D14328" s="5" t="s">
        <v>12</v>
      </c>
      <c r="E14328" s="5" t="s">
        <v>13</v>
      </c>
    </row>
    <row r="14329" spans="1:5" x14ac:dyDescent="0.25">
      <c r="A14329" s="5">
        <f>14321</f>
      </c>
      <c r="B14329" s="5" t="s">
        <v>14331</v>
      </c>
      <c r="C14329" s="5" t="s">
        <v>11</v>
      </c>
      <c r="D14329" s="5" t="s">
        <v>12</v>
      </c>
      <c r="E14329" s="5" t="s">
        <v>13</v>
      </c>
    </row>
    <row r="14330" spans="1:5" x14ac:dyDescent="0.25">
      <c r="A14330" s="5">
        <f>14322</f>
      </c>
      <c r="B14330" s="5" t="s">
        <v>14332</v>
      </c>
      <c r="C14330" s="5" t="s">
        <v>11</v>
      </c>
      <c r="D14330" s="5" t="s">
        <v>12</v>
      </c>
      <c r="E14330" s="5" t="s">
        <v>13</v>
      </c>
    </row>
    <row r="14331" spans="1:5" x14ac:dyDescent="0.25">
      <c r="A14331" s="5">
        <f>14323</f>
      </c>
      <c r="B14331" s="5" t="s">
        <v>14333</v>
      </c>
      <c r="C14331" s="5" t="s">
        <v>11</v>
      </c>
      <c r="D14331" s="5" t="s">
        <v>12</v>
      </c>
      <c r="E14331" s="5" t="s">
        <v>13</v>
      </c>
    </row>
    <row r="14332" spans="1:5" x14ac:dyDescent="0.25">
      <c r="A14332" s="5">
        <f>14324</f>
      </c>
      <c r="B14332" s="5" t="s">
        <v>14334</v>
      </c>
      <c r="C14332" s="5" t="s">
        <v>11</v>
      </c>
      <c r="D14332" s="5" t="s">
        <v>12</v>
      </c>
      <c r="E14332" s="5" t="s">
        <v>13</v>
      </c>
    </row>
    <row r="14333" spans="1:5" x14ac:dyDescent="0.25">
      <c r="A14333" s="5">
        <f>14325</f>
      </c>
      <c r="B14333" s="5" t="s">
        <v>14335</v>
      </c>
      <c r="C14333" s="5" t="s">
        <v>11</v>
      </c>
      <c r="D14333" s="5" t="s">
        <v>12</v>
      </c>
      <c r="E14333" s="5" t="s">
        <v>13</v>
      </c>
    </row>
    <row r="14334" spans="1:5" x14ac:dyDescent="0.25">
      <c r="A14334" s="5">
        <f>14326</f>
      </c>
      <c r="B14334" s="5" t="s">
        <v>14336</v>
      </c>
      <c r="C14334" s="5" t="s">
        <v>11</v>
      </c>
      <c r="D14334" s="5" t="s">
        <v>12</v>
      </c>
      <c r="E14334" s="5" t="s">
        <v>13</v>
      </c>
    </row>
    <row r="14335" spans="1:5" x14ac:dyDescent="0.25">
      <c r="A14335" s="5">
        <f>14327</f>
      </c>
      <c r="B14335" s="5" t="s">
        <v>14337</v>
      </c>
      <c r="C14335" s="5" t="s">
        <v>11</v>
      </c>
      <c r="D14335" s="5" t="s">
        <v>12</v>
      </c>
      <c r="E14335" s="5" t="s">
        <v>13</v>
      </c>
    </row>
    <row r="14336" spans="1:5" x14ac:dyDescent="0.25">
      <c r="A14336" s="5">
        <f>14328</f>
      </c>
      <c r="B14336" s="5" t="s">
        <v>14338</v>
      </c>
      <c r="C14336" s="5" t="s">
        <v>11</v>
      </c>
      <c r="D14336" s="5" t="s">
        <v>12</v>
      </c>
      <c r="E14336" s="5" t="s">
        <v>13</v>
      </c>
    </row>
    <row r="14337" spans="1:5" x14ac:dyDescent="0.25">
      <c r="A14337" s="5">
        <f>14329</f>
      </c>
      <c r="B14337" s="5" t="s">
        <v>14339</v>
      </c>
      <c r="C14337" s="5" t="s">
        <v>11</v>
      </c>
      <c r="D14337" s="5" t="s">
        <v>12</v>
      </c>
      <c r="E14337" s="5" t="s">
        <v>13</v>
      </c>
    </row>
    <row r="14338" spans="1:5" x14ac:dyDescent="0.25">
      <c r="A14338" s="5">
        <f>14330</f>
      </c>
      <c r="B14338" s="5" t="s">
        <v>14340</v>
      </c>
      <c r="C14338" s="5" t="s">
        <v>11</v>
      </c>
      <c r="D14338" s="5" t="s">
        <v>12</v>
      </c>
      <c r="E14338" s="5" t="s">
        <v>13</v>
      </c>
    </row>
    <row r="14339" spans="1:5" x14ac:dyDescent="0.25">
      <c r="A14339" s="5">
        <f>14331</f>
      </c>
      <c r="B14339" s="5" t="s">
        <v>14341</v>
      </c>
      <c r="C14339" s="5" t="s">
        <v>11</v>
      </c>
      <c r="D14339" s="5" t="s">
        <v>12</v>
      </c>
      <c r="E14339" s="5" t="s">
        <v>13</v>
      </c>
    </row>
    <row r="14340" spans="1:5" x14ac:dyDescent="0.25">
      <c r="A14340" s="5">
        <f>14332</f>
      </c>
      <c r="B14340" s="5" t="s">
        <v>14342</v>
      </c>
      <c r="C14340" s="5" t="s">
        <v>11</v>
      </c>
      <c r="D14340" s="5" t="s">
        <v>12</v>
      </c>
      <c r="E14340" s="5" t="s">
        <v>13</v>
      </c>
    </row>
    <row r="14341" spans="1:5" x14ac:dyDescent="0.25">
      <c r="A14341" s="5">
        <f>14333</f>
      </c>
      <c r="B14341" s="5" t="s">
        <v>14343</v>
      </c>
      <c r="C14341" s="5" t="s">
        <v>11</v>
      </c>
      <c r="D14341" s="5" t="s">
        <v>12</v>
      </c>
      <c r="E14341" s="5" t="s">
        <v>13</v>
      </c>
    </row>
    <row r="14342" spans="1:5" x14ac:dyDescent="0.25">
      <c r="A14342" s="5">
        <f>14334</f>
      </c>
      <c r="B14342" s="5" t="s">
        <v>14344</v>
      </c>
      <c r="C14342" s="5" t="s">
        <v>11</v>
      </c>
      <c r="D14342" s="5" t="s">
        <v>12</v>
      </c>
      <c r="E14342" s="5" t="s">
        <v>13</v>
      </c>
    </row>
    <row r="14343" spans="1:5" x14ac:dyDescent="0.25">
      <c r="A14343" s="5">
        <f>14335</f>
      </c>
      <c r="B14343" s="5" t="s">
        <v>14345</v>
      </c>
      <c r="C14343" s="5" t="s">
        <v>11</v>
      </c>
      <c r="D14343" s="5" t="s">
        <v>12</v>
      </c>
      <c r="E14343" s="5" t="s">
        <v>13</v>
      </c>
    </row>
    <row r="14344" spans="1:5" x14ac:dyDescent="0.25">
      <c r="A14344" s="5">
        <f>14336</f>
      </c>
      <c r="B14344" s="5" t="s">
        <v>14346</v>
      </c>
      <c r="C14344" s="5" t="s">
        <v>11</v>
      </c>
      <c r="D14344" s="5" t="s">
        <v>12</v>
      </c>
      <c r="E14344" s="5" t="s">
        <v>13</v>
      </c>
    </row>
    <row r="14345" spans="1:5" x14ac:dyDescent="0.25">
      <c r="A14345" s="5">
        <f>14337</f>
      </c>
      <c r="B14345" s="5" t="s">
        <v>14347</v>
      </c>
      <c r="C14345" s="5" t="s">
        <v>11</v>
      </c>
      <c r="D14345" s="5" t="s">
        <v>12</v>
      </c>
      <c r="E14345" s="5" t="s">
        <v>13</v>
      </c>
    </row>
    <row r="14346" spans="1:5" x14ac:dyDescent="0.25">
      <c r="A14346" s="5">
        <f>14338</f>
      </c>
      <c r="B14346" s="5" t="s">
        <v>14348</v>
      </c>
      <c r="C14346" s="5" t="s">
        <v>11</v>
      </c>
      <c r="D14346" s="5" t="s">
        <v>12</v>
      </c>
      <c r="E14346" s="5" t="s">
        <v>13</v>
      </c>
    </row>
    <row r="14347" spans="1:5" x14ac:dyDescent="0.25">
      <c r="A14347" s="5">
        <f>14339</f>
      </c>
      <c r="B14347" s="5" t="s">
        <v>14349</v>
      </c>
      <c r="C14347" s="5" t="s">
        <v>11</v>
      </c>
      <c r="D14347" s="5" t="s">
        <v>12</v>
      </c>
      <c r="E14347" s="5" t="s">
        <v>13</v>
      </c>
    </row>
    <row r="14348" spans="1:5" x14ac:dyDescent="0.25">
      <c r="A14348" s="5">
        <f>14340</f>
      </c>
      <c r="B14348" s="5" t="s">
        <v>14350</v>
      </c>
      <c r="C14348" s="5" t="s">
        <v>11</v>
      </c>
      <c r="D14348" s="5" t="s">
        <v>12</v>
      </c>
      <c r="E14348" s="5" t="s">
        <v>13</v>
      </c>
    </row>
    <row r="14349" spans="1:5" x14ac:dyDescent="0.25">
      <c r="A14349" s="5">
        <f>14341</f>
      </c>
      <c r="B14349" s="5" t="s">
        <v>14351</v>
      </c>
      <c r="C14349" s="5" t="s">
        <v>11</v>
      </c>
      <c r="D14349" s="5" t="s">
        <v>12</v>
      </c>
      <c r="E14349" s="5" t="s">
        <v>13</v>
      </c>
    </row>
    <row r="14350" spans="1:5" x14ac:dyDescent="0.25">
      <c r="A14350" s="5">
        <f>14342</f>
      </c>
      <c r="B14350" s="5" t="s">
        <v>14352</v>
      </c>
      <c r="C14350" s="5" t="s">
        <v>11</v>
      </c>
      <c r="D14350" s="5" t="s">
        <v>12</v>
      </c>
      <c r="E14350" s="5" t="s">
        <v>13</v>
      </c>
    </row>
    <row r="14351" spans="1:5" x14ac:dyDescent="0.25">
      <c r="A14351" s="5">
        <f>14343</f>
      </c>
      <c r="B14351" s="5" t="s">
        <v>14353</v>
      </c>
      <c r="C14351" s="5" t="s">
        <v>11</v>
      </c>
      <c r="D14351" s="5" t="s">
        <v>12</v>
      </c>
      <c r="E14351" s="5" t="s">
        <v>13</v>
      </c>
    </row>
    <row r="14352" spans="1:5" x14ac:dyDescent="0.25">
      <c r="A14352" s="5">
        <f>14344</f>
      </c>
      <c r="B14352" s="5" t="s">
        <v>14354</v>
      </c>
      <c r="C14352" s="5" t="s">
        <v>11</v>
      </c>
      <c r="D14352" s="5" t="s">
        <v>12</v>
      </c>
      <c r="E14352" s="5" t="s">
        <v>13</v>
      </c>
    </row>
    <row r="14353" spans="1:5" x14ac:dyDescent="0.25">
      <c r="A14353" s="5">
        <f>14345</f>
      </c>
      <c r="B14353" s="5" t="s">
        <v>14355</v>
      </c>
      <c r="C14353" s="5" t="s">
        <v>11</v>
      </c>
      <c r="D14353" s="5" t="s">
        <v>12</v>
      </c>
      <c r="E14353" s="5" t="s">
        <v>13</v>
      </c>
    </row>
    <row r="14354" spans="1:5" x14ac:dyDescent="0.25">
      <c r="A14354" s="5">
        <f>14346</f>
      </c>
      <c r="B14354" s="5" t="s">
        <v>14356</v>
      </c>
      <c r="C14354" s="5" t="s">
        <v>11</v>
      </c>
      <c r="D14354" s="5" t="s">
        <v>12</v>
      </c>
      <c r="E14354" s="5" t="s">
        <v>13</v>
      </c>
    </row>
    <row r="14355" spans="1:5" x14ac:dyDescent="0.25">
      <c r="A14355" s="5">
        <f>14347</f>
      </c>
      <c r="B14355" s="5" t="s">
        <v>14357</v>
      </c>
      <c r="C14355" s="5" t="s">
        <v>11</v>
      </c>
      <c r="D14355" s="5" t="s">
        <v>12</v>
      </c>
      <c r="E14355" s="5" t="s">
        <v>13</v>
      </c>
    </row>
    <row r="14356" spans="1:5" x14ac:dyDescent="0.25">
      <c r="A14356" s="5">
        <f>14348</f>
      </c>
      <c r="B14356" s="5" t="s">
        <v>14358</v>
      </c>
      <c r="C14356" s="5" t="s">
        <v>11</v>
      </c>
      <c r="D14356" s="5" t="s">
        <v>12</v>
      </c>
      <c r="E14356" s="5" t="s">
        <v>13</v>
      </c>
    </row>
    <row r="14357" spans="1:5" x14ac:dyDescent="0.25">
      <c r="A14357" s="5">
        <f>14349</f>
      </c>
      <c r="B14357" s="5" t="s">
        <v>14359</v>
      </c>
      <c r="C14357" s="5" t="s">
        <v>11</v>
      </c>
      <c r="D14357" s="5" t="s">
        <v>12</v>
      </c>
      <c r="E14357" s="5" t="s">
        <v>13</v>
      </c>
    </row>
    <row r="14358" spans="1:5" x14ac:dyDescent="0.25">
      <c r="A14358" s="5">
        <f>14350</f>
      </c>
      <c r="B14358" s="5" t="s">
        <v>14360</v>
      </c>
      <c r="C14358" s="5" t="s">
        <v>11</v>
      </c>
      <c r="D14358" s="5" t="s">
        <v>12</v>
      </c>
      <c r="E14358" s="5" t="s">
        <v>13</v>
      </c>
    </row>
    <row r="14359" spans="1:5" x14ac:dyDescent="0.25">
      <c r="A14359" s="5">
        <f>14351</f>
      </c>
      <c r="B14359" s="5" t="s">
        <v>14361</v>
      </c>
      <c r="C14359" s="5" t="s">
        <v>11</v>
      </c>
      <c r="D14359" s="5" t="s">
        <v>12</v>
      </c>
      <c r="E14359" s="5" t="s">
        <v>13</v>
      </c>
    </row>
    <row r="14360" spans="1:5" x14ac:dyDescent="0.25">
      <c r="A14360" s="5">
        <f>14352</f>
      </c>
      <c r="B14360" s="5" t="s">
        <v>14362</v>
      </c>
      <c r="C14360" s="5" t="s">
        <v>11</v>
      </c>
      <c r="D14360" s="5" t="s">
        <v>12</v>
      </c>
      <c r="E14360" s="5" t="s">
        <v>13</v>
      </c>
    </row>
    <row r="14361" spans="1:5" x14ac:dyDescent="0.25">
      <c r="A14361" s="5">
        <f>14353</f>
      </c>
      <c r="B14361" s="5" t="s">
        <v>14363</v>
      </c>
      <c r="C14361" s="5" t="s">
        <v>11</v>
      </c>
      <c r="D14361" s="5" t="s">
        <v>12</v>
      </c>
      <c r="E14361" s="5" t="s">
        <v>13</v>
      </c>
    </row>
    <row r="14362" spans="1:5" x14ac:dyDescent="0.25">
      <c r="A14362" s="5">
        <f>14354</f>
      </c>
      <c r="B14362" s="5" t="s">
        <v>14364</v>
      </c>
      <c r="C14362" s="5" t="s">
        <v>11</v>
      </c>
      <c r="D14362" s="5" t="s">
        <v>12</v>
      </c>
      <c r="E14362" s="5" t="s">
        <v>13</v>
      </c>
    </row>
    <row r="14363" spans="1:5" x14ac:dyDescent="0.25">
      <c r="A14363" s="5">
        <f>14355</f>
      </c>
      <c r="B14363" s="5" t="s">
        <v>14365</v>
      </c>
      <c r="C14363" s="5" t="s">
        <v>11</v>
      </c>
      <c r="D14363" s="5" t="s">
        <v>12</v>
      </c>
      <c r="E14363" s="5" t="s">
        <v>13</v>
      </c>
    </row>
    <row r="14364" spans="1:5" x14ac:dyDescent="0.25">
      <c r="A14364" s="5">
        <f>14356</f>
      </c>
      <c r="B14364" s="5" t="s">
        <v>14366</v>
      </c>
      <c r="C14364" s="5" t="s">
        <v>11</v>
      </c>
      <c r="D14364" s="5" t="s">
        <v>12</v>
      </c>
      <c r="E14364" s="5" t="s">
        <v>13</v>
      </c>
    </row>
    <row r="14365" spans="1:5" x14ac:dyDescent="0.25">
      <c r="A14365" s="5">
        <f>14357</f>
      </c>
      <c r="B14365" s="5" t="s">
        <v>14367</v>
      </c>
      <c r="C14365" s="5" t="s">
        <v>11</v>
      </c>
      <c r="D14365" s="5" t="s">
        <v>12</v>
      </c>
      <c r="E14365" s="5" t="s">
        <v>13</v>
      </c>
    </row>
    <row r="14366" spans="1:5" x14ac:dyDescent="0.25">
      <c r="A14366" s="5">
        <f>14358</f>
      </c>
      <c r="B14366" s="5" t="s">
        <v>14368</v>
      </c>
      <c r="C14366" s="5" t="s">
        <v>11</v>
      </c>
      <c r="D14366" s="5" t="s">
        <v>12</v>
      </c>
      <c r="E14366" s="5" t="s">
        <v>13</v>
      </c>
    </row>
    <row r="14367" spans="1:5" x14ac:dyDescent="0.25">
      <c r="A14367" s="5">
        <f>14359</f>
      </c>
      <c r="B14367" s="5" t="s">
        <v>14369</v>
      </c>
      <c r="C14367" s="5" t="s">
        <v>11</v>
      </c>
      <c r="D14367" s="5" t="s">
        <v>12</v>
      </c>
      <c r="E14367" s="5" t="s">
        <v>13</v>
      </c>
    </row>
    <row r="14368" spans="1:5" x14ac:dyDescent="0.25">
      <c r="A14368" s="5">
        <f>14360</f>
      </c>
      <c r="B14368" s="5" t="s">
        <v>14370</v>
      </c>
      <c r="C14368" s="5" t="s">
        <v>11</v>
      </c>
      <c r="D14368" s="5" t="s">
        <v>12</v>
      </c>
      <c r="E14368" s="5" t="s">
        <v>13</v>
      </c>
    </row>
    <row r="14369" spans="1:5" x14ac:dyDescent="0.25">
      <c r="A14369" s="5">
        <f>14361</f>
      </c>
      <c r="B14369" s="5" t="s">
        <v>14371</v>
      </c>
      <c r="C14369" s="5" t="s">
        <v>11</v>
      </c>
      <c r="D14369" s="5" t="s">
        <v>12</v>
      </c>
      <c r="E14369" s="5" t="s">
        <v>13</v>
      </c>
    </row>
    <row r="14370" spans="1:5" x14ac:dyDescent="0.25">
      <c r="A14370" s="5">
        <f>14362</f>
      </c>
      <c r="B14370" s="5" t="s">
        <v>14372</v>
      </c>
      <c r="C14370" s="5" t="s">
        <v>11</v>
      </c>
      <c r="D14370" s="5" t="s">
        <v>12</v>
      </c>
      <c r="E14370" s="5" t="s">
        <v>13</v>
      </c>
    </row>
    <row r="14371" spans="1:5" x14ac:dyDescent="0.25">
      <c r="A14371" s="5">
        <f>14363</f>
      </c>
      <c r="B14371" s="5" t="s">
        <v>14373</v>
      </c>
      <c r="C14371" s="5" t="s">
        <v>11</v>
      </c>
      <c r="D14371" s="5" t="s">
        <v>12</v>
      </c>
      <c r="E14371" s="5" t="s">
        <v>13</v>
      </c>
    </row>
    <row r="14372" spans="1:5" x14ac:dyDescent="0.25">
      <c r="A14372" s="5">
        <f>14364</f>
      </c>
      <c r="B14372" s="5" t="s">
        <v>14374</v>
      </c>
      <c r="C14372" s="5" t="s">
        <v>11</v>
      </c>
      <c r="D14372" s="5" t="s">
        <v>12</v>
      </c>
      <c r="E14372" s="5" t="s">
        <v>13</v>
      </c>
    </row>
    <row r="14373" spans="1:5" x14ac:dyDescent="0.25">
      <c r="A14373" s="5">
        <f>14365</f>
      </c>
      <c r="B14373" s="5" t="s">
        <v>14375</v>
      </c>
      <c r="C14373" s="5" t="s">
        <v>11</v>
      </c>
      <c r="D14373" s="5" t="s">
        <v>12</v>
      </c>
      <c r="E14373" s="5" t="s">
        <v>13</v>
      </c>
    </row>
    <row r="14374" spans="1:5" x14ac:dyDescent="0.25">
      <c r="A14374" s="5">
        <f>14366</f>
      </c>
      <c r="B14374" s="5" t="s">
        <v>14376</v>
      </c>
      <c r="C14374" s="5" t="s">
        <v>11</v>
      </c>
      <c r="D14374" s="5" t="s">
        <v>12</v>
      </c>
      <c r="E14374" s="5" t="s">
        <v>13</v>
      </c>
    </row>
    <row r="14375" spans="1:5" x14ac:dyDescent="0.25">
      <c r="A14375" s="5">
        <f>14367</f>
      </c>
      <c r="B14375" s="5" t="s">
        <v>14377</v>
      </c>
      <c r="C14375" s="5" t="s">
        <v>11</v>
      </c>
      <c r="D14375" s="5" t="s">
        <v>12</v>
      </c>
      <c r="E14375" s="5" t="s">
        <v>13</v>
      </c>
    </row>
    <row r="14376" spans="1:5" x14ac:dyDescent="0.25">
      <c r="A14376" s="5">
        <f>14368</f>
      </c>
      <c r="B14376" s="5" t="s">
        <v>14378</v>
      </c>
      <c r="C14376" s="5" t="s">
        <v>11</v>
      </c>
      <c r="D14376" s="5" t="s">
        <v>12</v>
      </c>
      <c r="E14376" s="5" t="s">
        <v>13</v>
      </c>
    </row>
    <row r="14377" spans="1:5" x14ac:dyDescent="0.25">
      <c r="A14377" s="5">
        <f>14369</f>
      </c>
      <c r="B14377" s="5" t="s">
        <v>14379</v>
      </c>
      <c r="C14377" s="5" t="s">
        <v>11</v>
      </c>
      <c r="D14377" s="5" t="s">
        <v>12</v>
      </c>
      <c r="E14377" s="5" t="s">
        <v>13</v>
      </c>
    </row>
    <row r="14378" spans="1:5" x14ac:dyDescent="0.25">
      <c r="A14378" s="5">
        <f>14370</f>
      </c>
      <c r="B14378" s="5" t="s">
        <v>14380</v>
      </c>
      <c r="C14378" s="5" t="s">
        <v>11</v>
      </c>
      <c r="D14378" s="5" t="s">
        <v>12</v>
      </c>
      <c r="E14378" s="5" t="s">
        <v>13</v>
      </c>
    </row>
    <row r="14379" spans="1:5" x14ac:dyDescent="0.25">
      <c r="A14379" s="5">
        <f>14371</f>
      </c>
      <c r="B14379" s="5" t="s">
        <v>14381</v>
      </c>
      <c r="C14379" s="5" t="s">
        <v>11</v>
      </c>
      <c r="D14379" s="5" t="s">
        <v>12</v>
      </c>
      <c r="E14379" s="5" t="s">
        <v>13</v>
      </c>
    </row>
    <row r="14380" spans="1:5" x14ac:dyDescent="0.25">
      <c r="A14380" s="5">
        <f>14372</f>
      </c>
      <c r="B14380" s="5" t="s">
        <v>14382</v>
      </c>
      <c r="C14380" s="5" t="s">
        <v>11</v>
      </c>
      <c r="D14380" s="5" t="s">
        <v>12</v>
      </c>
      <c r="E14380" s="5" t="s">
        <v>13</v>
      </c>
    </row>
    <row r="14381" spans="1:5" x14ac:dyDescent="0.25">
      <c r="A14381" s="5">
        <f>14373</f>
      </c>
      <c r="B14381" s="5" t="s">
        <v>14383</v>
      </c>
      <c r="C14381" s="5" t="s">
        <v>11</v>
      </c>
      <c r="D14381" s="5" t="s">
        <v>12</v>
      </c>
      <c r="E14381" s="5" t="s">
        <v>13</v>
      </c>
    </row>
    <row r="14382" spans="1:5" x14ac:dyDescent="0.25">
      <c r="A14382" s="5">
        <f>14374</f>
      </c>
      <c r="B14382" s="5" t="s">
        <v>14384</v>
      </c>
      <c r="C14382" s="5" t="s">
        <v>11</v>
      </c>
      <c r="D14382" s="5" t="s">
        <v>12</v>
      </c>
      <c r="E14382" s="5" t="s">
        <v>13</v>
      </c>
    </row>
    <row r="14383" spans="1:5" x14ac:dyDescent="0.25">
      <c r="A14383" s="5">
        <f>14375</f>
      </c>
      <c r="B14383" s="5" t="s">
        <v>14385</v>
      </c>
      <c r="C14383" s="5" t="s">
        <v>11</v>
      </c>
      <c r="D14383" s="5" t="s">
        <v>12</v>
      </c>
      <c r="E14383" s="5" t="s">
        <v>13</v>
      </c>
    </row>
    <row r="14384" spans="1:5" x14ac:dyDescent="0.25">
      <c r="A14384" s="5">
        <f>14376</f>
      </c>
      <c r="B14384" s="5" t="s">
        <v>14386</v>
      </c>
      <c r="C14384" s="5" t="s">
        <v>11</v>
      </c>
      <c r="D14384" s="5" t="s">
        <v>12</v>
      </c>
      <c r="E14384" s="5" t="s">
        <v>13</v>
      </c>
    </row>
    <row r="14385" spans="1:5" x14ac:dyDescent="0.25">
      <c r="A14385" s="5">
        <f>14377</f>
      </c>
      <c r="B14385" s="5" t="s">
        <v>14387</v>
      </c>
      <c r="C14385" s="5" t="s">
        <v>11</v>
      </c>
      <c r="D14385" s="5" t="s">
        <v>12</v>
      </c>
      <c r="E14385" s="5" t="s">
        <v>13</v>
      </c>
    </row>
    <row r="14386" spans="1:5" x14ac:dyDescent="0.25">
      <c r="A14386" s="5">
        <f>14378</f>
      </c>
      <c r="B14386" s="5" t="s">
        <v>14388</v>
      </c>
      <c r="C14386" s="5" t="s">
        <v>11</v>
      </c>
      <c r="D14386" s="5" t="s">
        <v>12</v>
      </c>
      <c r="E14386" s="5" t="s">
        <v>13</v>
      </c>
    </row>
    <row r="14387" spans="1:5" x14ac:dyDescent="0.25">
      <c r="A14387" s="5">
        <f>14379</f>
      </c>
      <c r="B14387" s="5" t="s">
        <v>14389</v>
      </c>
      <c r="C14387" s="5" t="s">
        <v>11</v>
      </c>
      <c r="D14387" s="5" t="s">
        <v>12</v>
      </c>
      <c r="E14387" s="5" t="s">
        <v>13</v>
      </c>
    </row>
    <row r="14388" spans="1:5" x14ac:dyDescent="0.25">
      <c r="A14388" s="5">
        <f>14380</f>
      </c>
      <c r="B14388" s="5" t="s">
        <v>14390</v>
      </c>
      <c r="C14388" s="5" t="s">
        <v>11</v>
      </c>
      <c r="D14388" s="5" t="s">
        <v>12</v>
      </c>
      <c r="E14388" s="5" t="s">
        <v>13</v>
      </c>
    </row>
    <row r="14389" spans="1:5" x14ac:dyDescent="0.25">
      <c r="A14389" s="5">
        <f>14381</f>
      </c>
      <c r="B14389" s="5" t="s">
        <v>14391</v>
      </c>
      <c r="C14389" s="5" t="s">
        <v>11</v>
      </c>
      <c r="D14389" s="5" t="s">
        <v>12</v>
      </c>
      <c r="E14389" s="5" t="s">
        <v>13</v>
      </c>
    </row>
    <row r="14390" spans="1:5" x14ac:dyDescent="0.25">
      <c r="A14390" s="5">
        <f>14382</f>
      </c>
      <c r="B14390" s="5" t="s">
        <v>14392</v>
      </c>
      <c r="C14390" s="5" t="s">
        <v>11</v>
      </c>
      <c r="D14390" s="5" t="s">
        <v>12</v>
      </c>
      <c r="E14390" s="5" t="s">
        <v>13</v>
      </c>
    </row>
    <row r="14391" spans="1:5" x14ac:dyDescent="0.25">
      <c r="A14391" s="5">
        <f>14383</f>
      </c>
      <c r="B14391" s="5" t="s">
        <v>14393</v>
      </c>
      <c r="C14391" s="5" t="s">
        <v>11</v>
      </c>
      <c r="D14391" s="5" t="s">
        <v>12</v>
      </c>
      <c r="E14391" s="5" t="s">
        <v>13</v>
      </c>
    </row>
    <row r="14392" spans="1:5" x14ac:dyDescent="0.25">
      <c r="A14392" s="5">
        <f>14384</f>
      </c>
      <c r="B14392" s="5" t="s">
        <v>14394</v>
      </c>
      <c r="C14392" s="5" t="s">
        <v>11</v>
      </c>
      <c r="D14392" s="5" t="s">
        <v>12</v>
      </c>
      <c r="E14392" s="5" t="s">
        <v>13</v>
      </c>
    </row>
    <row r="14393" spans="1:5" x14ac:dyDescent="0.25">
      <c r="A14393" s="5">
        <f>14385</f>
      </c>
      <c r="B14393" s="5" t="s">
        <v>14395</v>
      </c>
      <c r="C14393" s="5" t="s">
        <v>11</v>
      </c>
      <c r="D14393" s="5" t="s">
        <v>12</v>
      </c>
      <c r="E14393" s="5" t="s">
        <v>13</v>
      </c>
    </row>
    <row r="14394" spans="1:5" x14ac:dyDescent="0.25">
      <c r="A14394" s="5">
        <f>14386</f>
      </c>
      <c r="B14394" s="5" t="s">
        <v>14396</v>
      </c>
      <c r="C14394" s="5" t="s">
        <v>11</v>
      </c>
      <c r="D14394" s="5" t="s">
        <v>12</v>
      </c>
      <c r="E14394" s="5" t="s">
        <v>13</v>
      </c>
    </row>
    <row r="14395" spans="1:5" x14ac:dyDescent="0.25">
      <c r="A14395" s="5">
        <f>14387</f>
      </c>
      <c r="B14395" s="5" t="s">
        <v>14397</v>
      </c>
      <c r="C14395" s="5" t="s">
        <v>11</v>
      </c>
      <c r="D14395" s="5" t="s">
        <v>12</v>
      </c>
      <c r="E14395" s="5" t="s">
        <v>13</v>
      </c>
    </row>
    <row r="14396" spans="1:5" x14ac:dyDescent="0.25">
      <c r="A14396" s="5">
        <f>14388</f>
      </c>
      <c r="B14396" s="5" t="s">
        <v>14398</v>
      </c>
      <c r="C14396" s="5" t="s">
        <v>11</v>
      </c>
      <c r="D14396" s="5" t="s">
        <v>12</v>
      </c>
      <c r="E14396" s="5" t="s">
        <v>13</v>
      </c>
    </row>
    <row r="14397" spans="1:5" x14ac:dyDescent="0.25">
      <c r="A14397" s="5">
        <f>14389</f>
      </c>
      <c r="B14397" s="5" t="s">
        <v>14399</v>
      </c>
      <c r="C14397" s="5" t="s">
        <v>11</v>
      </c>
      <c r="D14397" s="5" t="s">
        <v>12</v>
      </c>
      <c r="E14397" s="5" t="s">
        <v>13</v>
      </c>
    </row>
    <row r="14398" spans="1:5" x14ac:dyDescent="0.25">
      <c r="A14398" s="5">
        <f>14390</f>
      </c>
      <c r="B14398" s="5" t="s">
        <v>14400</v>
      </c>
      <c r="C14398" s="5" t="s">
        <v>11</v>
      </c>
      <c r="D14398" s="5" t="s">
        <v>12</v>
      </c>
      <c r="E14398" s="5" t="s">
        <v>13</v>
      </c>
    </row>
    <row r="14399" spans="1:5" x14ac:dyDescent="0.25">
      <c r="A14399" s="5">
        <f>14391</f>
      </c>
      <c r="B14399" s="5" t="s">
        <v>14401</v>
      </c>
      <c r="C14399" s="5" t="s">
        <v>11</v>
      </c>
      <c r="D14399" s="5" t="s">
        <v>12</v>
      </c>
      <c r="E14399" s="5" t="s">
        <v>13</v>
      </c>
    </row>
    <row r="14400" spans="1:5" x14ac:dyDescent="0.25">
      <c r="A14400" s="5">
        <f>14392</f>
      </c>
      <c r="B14400" s="5" t="s">
        <v>14402</v>
      </c>
      <c r="C14400" s="5" t="s">
        <v>11</v>
      </c>
      <c r="D14400" s="5" t="s">
        <v>12</v>
      </c>
      <c r="E14400" s="5" t="s">
        <v>13</v>
      </c>
    </row>
    <row r="14401" spans="1:5" x14ac:dyDescent="0.25">
      <c r="A14401" s="5">
        <f>14393</f>
      </c>
      <c r="B14401" s="5" t="s">
        <v>14403</v>
      </c>
      <c r="C14401" s="5" t="s">
        <v>11</v>
      </c>
      <c r="D14401" s="5" t="s">
        <v>12</v>
      </c>
      <c r="E14401" s="5" t="s">
        <v>13</v>
      </c>
    </row>
    <row r="14402" spans="1:5" x14ac:dyDescent="0.25">
      <c r="A14402" s="5">
        <f>14394</f>
      </c>
      <c r="B14402" s="5" t="s">
        <v>14404</v>
      </c>
      <c r="C14402" s="5" t="s">
        <v>11</v>
      </c>
      <c r="D14402" s="5" t="s">
        <v>12</v>
      </c>
      <c r="E14402" s="5" t="s">
        <v>13</v>
      </c>
    </row>
    <row r="14403" spans="1:5" x14ac:dyDescent="0.25">
      <c r="A14403" s="5">
        <f>14395</f>
      </c>
      <c r="B14403" s="5" t="s">
        <v>14405</v>
      </c>
      <c r="C14403" s="5" t="s">
        <v>11</v>
      </c>
      <c r="D14403" s="5" t="s">
        <v>12</v>
      </c>
      <c r="E14403" s="5" t="s">
        <v>13</v>
      </c>
    </row>
    <row r="14404" spans="1:5" x14ac:dyDescent="0.25">
      <c r="A14404" s="5">
        <f>14396</f>
      </c>
      <c r="B14404" s="5" t="s">
        <v>14406</v>
      </c>
      <c r="C14404" s="5" t="s">
        <v>11</v>
      </c>
      <c r="D14404" s="5" t="s">
        <v>12</v>
      </c>
      <c r="E14404" s="5" t="s">
        <v>13</v>
      </c>
    </row>
    <row r="14405" spans="1:5" x14ac:dyDescent="0.25">
      <c r="A14405" s="5">
        <f>14397</f>
      </c>
      <c r="B14405" s="5" t="s">
        <v>14407</v>
      </c>
      <c r="C14405" s="5" t="s">
        <v>11</v>
      </c>
      <c r="D14405" s="5" t="s">
        <v>12</v>
      </c>
      <c r="E14405" s="5" t="s">
        <v>13</v>
      </c>
    </row>
    <row r="14406" spans="1:5" x14ac:dyDescent="0.25">
      <c r="A14406" s="5">
        <f>14398</f>
      </c>
      <c r="B14406" s="5" t="s">
        <v>14408</v>
      </c>
      <c r="C14406" s="5" t="s">
        <v>11</v>
      </c>
      <c r="D14406" s="5" t="s">
        <v>12</v>
      </c>
      <c r="E14406" s="5" t="s">
        <v>13</v>
      </c>
    </row>
    <row r="14407" spans="1:5" x14ac:dyDescent="0.25">
      <c r="A14407" s="5">
        <f>14399</f>
      </c>
      <c r="B14407" s="5" t="s">
        <v>14409</v>
      </c>
      <c r="C14407" s="5" t="s">
        <v>11</v>
      </c>
      <c r="D14407" s="5" t="s">
        <v>12</v>
      </c>
      <c r="E14407" s="5" t="s">
        <v>13</v>
      </c>
    </row>
    <row r="14408" spans="1:5" x14ac:dyDescent="0.25">
      <c r="A14408" s="5">
        <f>14400</f>
      </c>
      <c r="B14408" s="5" t="s">
        <v>14410</v>
      </c>
      <c r="C14408" s="5" t="s">
        <v>11</v>
      </c>
      <c r="D14408" s="5" t="s">
        <v>12</v>
      </c>
      <c r="E14408" s="5" t="s">
        <v>13</v>
      </c>
    </row>
    <row r="14409" spans="1:5" x14ac:dyDescent="0.25">
      <c r="A14409" s="5">
        <f>14401</f>
      </c>
      <c r="B14409" s="5" t="s">
        <v>14411</v>
      </c>
      <c r="C14409" s="5" t="s">
        <v>11</v>
      </c>
      <c r="D14409" s="5" t="s">
        <v>12</v>
      </c>
      <c r="E14409" s="5" t="s">
        <v>13</v>
      </c>
    </row>
    <row r="14410" spans="1:5" x14ac:dyDescent="0.25">
      <c r="A14410" s="5">
        <f>14402</f>
      </c>
      <c r="B14410" s="5" t="s">
        <v>14412</v>
      </c>
      <c r="C14410" s="5" t="s">
        <v>11</v>
      </c>
      <c r="D14410" s="5" t="s">
        <v>12</v>
      </c>
      <c r="E14410" s="5" t="s">
        <v>13</v>
      </c>
    </row>
    <row r="14411" spans="1:5" x14ac:dyDescent="0.25">
      <c r="A14411" s="5">
        <f>14403</f>
      </c>
      <c r="B14411" s="5" t="s">
        <v>14413</v>
      </c>
      <c r="C14411" s="5" t="s">
        <v>11</v>
      </c>
      <c r="D14411" s="5" t="s">
        <v>12</v>
      </c>
      <c r="E14411" s="5" t="s">
        <v>13</v>
      </c>
    </row>
    <row r="14412" spans="1:5" x14ac:dyDescent="0.25">
      <c r="A14412" s="5">
        <f>14404</f>
      </c>
      <c r="B14412" s="5" t="s">
        <v>14414</v>
      </c>
      <c r="C14412" s="5" t="s">
        <v>11</v>
      </c>
      <c r="D14412" s="5" t="s">
        <v>12</v>
      </c>
      <c r="E14412" s="5" t="s">
        <v>13</v>
      </c>
    </row>
    <row r="14413" spans="1:5" x14ac:dyDescent="0.25">
      <c r="A14413" s="5">
        <f>14405</f>
      </c>
      <c r="B14413" s="5" t="s">
        <v>14415</v>
      </c>
      <c r="C14413" s="5" t="s">
        <v>11</v>
      </c>
      <c r="D14413" s="5" t="s">
        <v>12</v>
      </c>
      <c r="E14413" s="5" t="s">
        <v>13</v>
      </c>
    </row>
    <row r="14414" spans="1:5" x14ac:dyDescent="0.25">
      <c r="A14414" s="5">
        <f>14406</f>
      </c>
      <c r="B14414" s="5" t="s">
        <v>14416</v>
      </c>
      <c r="C14414" s="5" t="s">
        <v>11</v>
      </c>
      <c r="D14414" s="5" t="s">
        <v>12</v>
      </c>
      <c r="E14414" s="5" t="s">
        <v>13</v>
      </c>
    </row>
    <row r="14415" spans="1:5" x14ac:dyDescent="0.25">
      <c r="A14415" s="5">
        <f>14407</f>
      </c>
      <c r="B14415" s="5" t="s">
        <v>14417</v>
      </c>
      <c r="C14415" s="5" t="s">
        <v>11</v>
      </c>
      <c r="D14415" s="5" t="s">
        <v>12</v>
      </c>
      <c r="E14415" s="5" t="s">
        <v>13</v>
      </c>
    </row>
    <row r="14416" spans="1:5" x14ac:dyDescent="0.25">
      <c r="A14416" s="5">
        <f>14408</f>
      </c>
      <c r="B14416" s="5" t="s">
        <v>14418</v>
      </c>
      <c r="C14416" s="5" t="s">
        <v>11</v>
      </c>
      <c r="D14416" s="5" t="s">
        <v>12</v>
      </c>
      <c r="E14416" s="5" t="s">
        <v>13</v>
      </c>
    </row>
    <row r="14417" spans="1:5" x14ac:dyDescent="0.25">
      <c r="A14417" s="5">
        <f>14409</f>
      </c>
      <c r="B14417" s="5" t="s">
        <v>14419</v>
      </c>
      <c r="C14417" s="5" t="s">
        <v>11</v>
      </c>
      <c r="D14417" s="5" t="s">
        <v>12</v>
      </c>
      <c r="E14417" s="5" t="s">
        <v>13</v>
      </c>
    </row>
    <row r="14418" spans="1:5" x14ac:dyDescent="0.25">
      <c r="A14418" s="5">
        <f>14410</f>
      </c>
      <c r="B14418" s="5" t="s">
        <v>14420</v>
      </c>
      <c r="C14418" s="5" t="s">
        <v>11</v>
      </c>
      <c r="D14418" s="5" t="s">
        <v>12</v>
      </c>
      <c r="E14418" s="5" t="s">
        <v>13</v>
      </c>
    </row>
    <row r="14419" spans="1:5" x14ac:dyDescent="0.25">
      <c r="A14419" s="5">
        <f>14411</f>
      </c>
      <c r="B14419" s="5" t="s">
        <v>14421</v>
      </c>
      <c r="C14419" s="5" t="s">
        <v>11</v>
      </c>
      <c r="D14419" s="5" t="s">
        <v>12</v>
      </c>
      <c r="E14419" s="5" t="s">
        <v>13</v>
      </c>
    </row>
    <row r="14420" spans="1:5" x14ac:dyDescent="0.25">
      <c r="A14420" s="5">
        <f>14412</f>
      </c>
      <c r="B14420" s="5" t="s">
        <v>14422</v>
      </c>
      <c r="C14420" s="5" t="s">
        <v>11</v>
      </c>
      <c r="D14420" s="5" t="s">
        <v>12</v>
      </c>
      <c r="E14420" s="5" t="s">
        <v>13</v>
      </c>
    </row>
    <row r="14421" spans="1:5" x14ac:dyDescent="0.25">
      <c r="A14421" s="5">
        <f>14413</f>
      </c>
      <c r="B14421" s="5" t="s">
        <v>14423</v>
      </c>
      <c r="C14421" s="5" t="s">
        <v>11</v>
      </c>
      <c r="D14421" s="5" t="s">
        <v>12</v>
      </c>
      <c r="E14421" s="5" t="s">
        <v>13</v>
      </c>
    </row>
    <row r="14422" spans="1:5" x14ac:dyDescent="0.25">
      <c r="A14422" s="5">
        <f>14414</f>
      </c>
      <c r="B14422" s="5" t="s">
        <v>14424</v>
      </c>
      <c r="C14422" s="5" t="s">
        <v>11</v>
      </c>
      <c r="D14422" s="5" t="s">
        <v>12</v>
      </c>
      <c r="E14422" s="5" t="s">
        <v>13</v>
      </c>
    </row>
    <row r="14423" spans="1:5" x14ac:dyDescent="0.25">
      <c r="A14423" s="5">
        <f>14415</f>
      </c>
      <c r="B14423" s="5" t="s">
        <v>14425</v>
      </c>
      <c r="C14423" s="5" t="s">
        <v>11</v>
      </c>
      <c r="D14423" s="5" t="s">
        <v>12</v>
      </c>
      <c r="E14423" s="5" t="s">
        <v>13</v>
      </c>
    </row>
    <row r="14424" spans="1:5" x14ac:dyDescent="0.25">
      <c r="A14424" s="5">
        <f>14416</f>
      </c>
      <c r="B14424" s="5" t="s">
        <v>14426</v>
      </c>
      <c r="C14424" s="5" t="s">
        <v>11</v>
      </c>
      <c r="D14424" s="5" t="s">
        <v>12</v>
      </c>
      <c r="E14424" s="5" t="s">
        <v>13</v>
      </c>
    </row>
    <row r="14425" spans="1:5" x14ac:dyDescent="0.25">
      <c r="A14425" s="5">
        <f>14417</f>
      </c>
      <c r="B14425" s="5" t="s">
        <v>14427</v>
      </c>
      <c r="C14425" s="5" t="s">
        <v>11</v>
      </c>
      <c r="D14425" s="5" t="s">
        <v>12</v>
      </c>
      <c r="E14425" s="5" t="s">
        <v>13</v>
      </c>
    </row>
    <row r="14426" spans="1:5" x14ac:dyDescent="0.25">
      <c r="A14426" s="5">
        <f>14418</f>
      </c>
      <c r="B14426" s="5" t="s">
        <v>14428</v>
      </c>
      <c r="C14426" s="5" t="s">
        <v>11</v>
      </c>
      <c r="D14426" s="5" t="s">
        <v>12</v>
      </c>
      <c r="E14426" s="5" t="s">
        <v>13</v>
      </c>
    </row>
    <row r="14427" spans="1:5" x14ac:dyDescent="0.25">
      <c r="A14427" s="5">
        <f>14419</f>
      </c>
      <c r="B14427" s="5" t="s">
        <v>14429</v>
      </c>
      <c r="C14427" s="5" t="s">
        <v>11</v>
      </c>
      <c r="D14427" s="5" t="s">
        <v>12</v>
      </c>
      <c r="E14427" s="5" t="s">
        <v>13</v>
      </c>
    </row>
    <row r="14428" spans="1:5" x14ac:dyDescent="0.25">
      <c r="A14428" s="5">
        <f>14420</f>
      </c>
      <c r="B14428" s="5" t="s">
        <v>14430</v>
      </c>
      <c r="C14428" s="5" t="s">
        <v>11</v>
      </c>
      <c r="D14428" s="5" t="s">
        <v>12</v>
      </c>
      <c r="E14428" s="5" t="s">
        <v>13</v>
      </c>
    </row>
    <row r="14429" spans="1:5" x14ac:dyDescent="0.25">
      <c r="A14429" s="5">
        <f>14421</f>
      </c>
      <c r="B14429" s="5" t="s">
        <v>14431</v>
      </c>
      <c r="C14429" s="5" t="s">
        <v>11</v>
      </c>
      <c r="D14429" s="5" t="s">
        <v>12</v>
      </c>
      <c r="E14429" s="5" t="s">
        <v>13</v>
      </c>
    </row>
    <row r="14430" spans="1:5" x14ac:dyDescent="0.25">
      <c r="A14430" s="5">
        <f>14422</f>
      </c>
      <c r="B14430" s="5" t="s">
        <v>14432</v>
      </c>
      <c r="C14430" s="5" t="s">
        <v>11</v>
      </c>
      <c r="D14430" s="5" t="s">
        <v>12</v>
      </c>
      <c r="E14430" s="5" t="s">
        <v>13</v>
      </c>
    </row>
    <row r="14431" spans="1:5" x14ac:dyDescent="0.25">
      <c r="A14431" s="5">
        <f>14423</f>
      </c>
      <c r="B14431" s="5" t="s">
        <v>14433</v>
      </c>
      <c r="C14431" s="5" t="s">
        <v>11</v>
      </c>
      <c r="D14431" s="5" t="s">
        <v>12</v>
      </c>
      <c r="E14431" s="5" t="s">
        <v>13</v>
      </c>
    </row>
    <row r="14432" spans="1:5" x14ac:dyDescent="0.25">
      <c r="A14432" s="5">
        <f>14424</f>
      </c>
      <c r="B14432" s="5" t="s">
        <v>14434</v>
      </c>
      <c r="C14432" s="5" t="s">
        <v>11</v>
      </c>
      <c r="D14432" s="5" t="s">
        <v>12</v>
      </c>
      <c r="E14432" s="5" t="s">
        <v>13</v>
      </c>
    </row>
    <row r="14433" spans="1:5" x14ac:dyDescent="0.25">
      <c r="A14433" s="5">
        <f>14425</f>
      </c>
      <c r="B14433" s="5" t="s">
        <v>14435</v>
      </c>
      <c r="C14433" s="5" t="s">
        <v>11</v>
      </c>
      <c r="D14433" s="5" t="s">
        <v>12</v>
      </c>
      <c r="E14433" s="5" t="s">
        <v>13</v>
      </c>
    </row>
    <row r="14434" spans="1:5" x14ac:dyDescent="0.25">
      <c r="A14434" s="5">
        <f>14426</f>
      </c>
      <c r="B14434" s="5" t="s">
        <v>14436</v>
      </c>
      <c r="C14434" s="5" t="s">
        <v>11</v>
      </c>
      <c r="D14434" s="5" t="s">
        <v>12</v>
      </c>
      <c r="E14434" s="5" t="s">
        <v>13</v>
      </c>
    </row>
    <row r="14435" spans="1:5" x14ac:dyDescent="0.25">
      <c r="A14435" s="5">
        <f>14427</f>
      </c>
      <c r="B14435" s="5" t="s">
        <v>14437</v>
      </c>
      <c r="C14435" s="5" t="s">
        <v>11</v>
      </c>
      <c r="D14435" s="5" t="s">
        <v>12</v>
      </c>
      <c r="E14435" s="5" t="s">
        <v>13</v>
      </c>
    </row>
    <row r="14436" spans="1:5" x14ac:dyDescent="0.25">
      <c r="A14436" s="5">
        <f>14428</f>
      </c>
      <c r="B14436" s="5" t="s">
        <v>14438</v>
      </c>
      <c r="C14436" s="5" t="s">
        <v>11</v>
      </c>
      <c r="D14436" s="5" t="s">
        <v>12</v>
      </c>
      <c r="E14436" s="5" t="s">
        <v>13</v>
      </c>
    </row>
    <row r="14437" spans="1:5" x14ac:dyDescent="0.25">
      <c r="A14437" s="5">
        <f>14429</f>
      </c>
      <c r="B14437" s="5" t="s">
        <v>14439</v>
      </c>
      <c r="C14437" s="5" t="s">
        <v>11</v>
      </c>
      <c r="D14437" s="5" t="s">
        <v>12</v>
      </c>
      <c r="E14437" s="5" t="s">
        <v>13</v>
      </c>
    </row>
    <row r="14438" spans="1:5" x14ac:dyDescent="0.25">
      <c r="A14438" s="5">
        <f>14430</f>
      </c>
      <c r="B14438" s="5" t="s">
        <v>14440</v>
      </c>
      <c r="C14438" s="5" t="s">
        <v>11</v>
      </c>
      <c r="D14438" s="5" t="s">
        <v>12</v>
      </c>
      <c r="E14438" s="5" t="s">
        <v>13</v>
      </c>
    </row>
    <row r="14439" spans="1:5" x14ac:dyDescent="0.25">
      <c r="A14439" s="5">
        <f>14431</f>
      </c>
      <c r="B14439" s="5" t="s">
        <v>14441</v>
      </c>
      <c r="C14439" s="5" t="s">
        <v>11</v>
      </c>
      <c r="D14439" s="5" t="s">
        <v>12</v>
      </c>
      <c r="E14439" s="5" t="s">
        <v>13</v>
      </c>
    </row>
    <row r="14440" spans="1:5" x14ac:dyDescent="0.25">
      <c r="A14440" s="5">
        <f>14432</f>
      </c>
      <c r="B14440" s="5" t="s">
        <v>14442</v>
      </c>
      <c r="C14440" s="5" t="s">
        <v>11</v>
      </c>
      <c r="D14440" s="5" t="s">
        <v>12</v>
      </c>
      <c r="E14440" s="5" t="s">
        <v>13</v>
      </c>
    </row>
    <row r="14441" spans="1:5" x14ac:dyDescent="0.25">
      <c r="A14441" s="5">
        <f>14433</f>
      </c>
      <c r="B14441" s="5" t="s">
        <v>14443</v>
      </c>
      <c r="C14441" s="5" t="s">
        <v>11</v>
      </c>
      <c r="D14441" s="5" t="s">
        <v>12</v>
      </c>
      <c r="E14441" s="5" t="s">
        <v>13</v>
      </c>
    </row>
    <row r="14442" spans="1:5" x14ac:dyDescent="0.25">
      <c r="A14442" s="5">
        <f>14434</f>
      </c>
      <c r="B14442" s="5" t="s">
        <v>14444</v>
      </c>
      <c r="C14442" s="5" t="s">
        <v>11</v>
      </c>
      <c r="D14442" s="5" t="s">
        <v>12</v>
      </c>
      <c r="E14442" s="5" t="s">
        <v>13</v>
      </c>
    </row>
    <row r="14443" spans="1:5" x14ac:dyDescent="0.25">
      <c r="A14443" s="5">
        <f>14435</f>
      </c>
      <c r="B14443" s="5" t="s">
        <v>14445</v>
      </c>
      <c r="C14443" s="5" t="s">
        <v>11</v>
      </c>
      <c r="D14443" s="5" t="s">
        <v>12</v>
      </c>
      <c r="E14443" s="5" t="s">
        <v>13</v>
      </c>
    </row>
    <row r="14444" spans="1:5" x14ac:dyDescent="0.25">
      <c r="A14444" s="5">
        <f>14436</f>
      </c>
      <c r="B14444" s="5" t="s">
        <v>14446</v>
      </c>
      <c r="C14444" s="5" t="s">
        <v>11</v>
      </c>
      <c r="D14444" s="5" t="s">
        <v>12</v>
      </c>
      <c r="E14444" s="5" t="s">
        <v>13</v>
      </c>
    </row>
    <row r="14445" spans="1:5" x14ac:dyDescent="0.25">
      <c r="A14445" s="5">
        <f>14437</f>
      </c>
      <c r="B14445" s="5" t="s">
        <v>14447</v>
      </c>
      <c r="C14445" s="5" t="s">
        <v>11</v>
      </c>
      <c r="D14445" s="5" t="s">
        <v>12</v>
      </c>
      <c r="E14445" s="5" t="s">
        <v>13</v>
      </c>
    </row>
    <row r="14446" spans="1:5" x14ac:dyDescent="0.25">
      <c r="A14446" s="5">
        <f>14438</f>
      </c>
      <c r="B14446" s="5" t="s">
        <v>14448</v>
      </c>
      <c r="C14446" s="5" t="s">
        <v>11</v>
      </c>
      <c r="D14446" s="5" t="s">
        <v>12</v>
      </c>
      <c r="E14446" s="5" t="s">
        <v>13</v>
      </c>
    </row>
    <row r="14447" spans="1:5" x14ac:dyDescent="0.25">
      <c r="A14447" s="5">
        <f>14439</f>
      </c>
      <c r="B14447" s="5" t="s">
        <v>14449</v>
      </c>
      <c r="C14447" s="5" t="s">
        <v>11</v>
      </c>
      <c r="D14447" s="5" t="s">
        <v>12</v>
      </c>
      <c r="E14447" s="5" t="s">
        <v>13</v>
      </c>
    </row>
    <row r="14448" spans="1:5" x14ac:dyDescent="0.25">
      <c r="A14448" s="5">
        <f>14440</f>
      </c>
      <c r="B14448" s="5" t="s">
        <v>14450</v>
      </c>
      <c r="C14448" s="5" t="s">
        <v>11</v>
      </c>
      <c r="D14448" s="5" t="s">
        <v>12</v>
      </c>
      <c r="E14448" s="5" t="s">
        <v>13</v>
      </c>
    </row>
    <row r="14449" spans="1:5" x14ac:dyDescent="0.25">
      <c r="A14449" s="5">
        <f>14441</f>
      </c>
      <c r="B14449" s="5" t="s">
        <v>14451</v>
      </c>
      <c r="C14449" s="5" t="s">
        <v>11</v>
      </c>
      <c r="D14449" s="5" t="s">
        <v>12</v>
      </c>
      <c r="E14449" s="5" t="s">
        <v>13</v>
      </c>
    </row>
    <row r="14450" spans="1:5" x14ac:dyDescent="0.25">
      <c r="A14450" s="5">
        <f>14442</f>
      </c>
      <c r="B14450" s="5" t="s">
        <v>14452</v>
      </c>
      <c r="C14450" s="5" t="s">
        <v>11</v>
      </c>
      <c r="D14450" s="5" t="s">
        <v>12</v>
      </c>
      <c r="E14450" s="5" t="s">
        <v>13</v>
      </c>
    </row>
    <row r="14451" spans="1:5" x14ac:dyDescent="0.25">
      <c r="A14451" s="5">
        <f>14443</f>
      </c>
      <c r="B14451" s="5" t="s">
        <v>14453</v>
      </c>
      <c r="C14451" s="5" t="s">
        <v>11</v>
      </c>
      <c r="D14451" s="5" t="s">
        <v>12</v>
      </c>
      <c r="E14451" s="5" t="s">
        <v>13</v>
      </c>
    </row>
    <row r="14452" spans="1:5" x14ac:dyDescent="0.25">
      <c r="A14452" s="5">
        <f>14444</f>
      </c>
      <c r="B14452" s="5" t="s">
        <v>14454</v>
      </c>
      <c r="C14452" s="5" t="s">
        <v>11</v>
      </c>
      <c r="D14452" s="5" t="s">
        <v>12</v>
      </c>
      <c r="E14452" s="5" t="s">
        <v>13</v>
      </c>
    </row>
    <row r="14453" spans="1:5" x14ac:dyDescent="0.25">
      <c r="A14453" s="5">
        <f>14445</f>
      </c>
      <c r="B14453" s="5" t="s">
        <v>14455</v>
      </c>
      <c r="C14453" s="5" t="s">
        <v>11</v>
      </c>
      <c r="D14453" s="5" t="s">
        <v>12</v>
      </c>
      <c r="E14453" s="5" t="s">
        <v>13</v>
      </c>
    </row>
    <row r="14454" spans="1:5" x14ac:dyDescent="0.25">
      <c r="A14454" s="5">
        <f>14446</f>
      </c>
      <c r="B14454" s="5" t="s">
        <v>14456</v>
      </c>
      <c r="C14454" s="5" t="s">
        <v>11</v>
      </c>
      <c r="D14454" s="5" t="s">
        <v>12</v>
      </c>
      <c r="E14454" s="5" t="s">
        <v>13</v>
      </c>
    </row>
    <row r="14455" spans="1:5" x14ac:dyDescent="0.25">
      <c r="A14455" s="5">
        <f>14447</f>
      </c>
      <c r="B14455" s="5" t="s">
        <v>14457</v>
      </c>
      <c r="C14455" s="5" t="s">
        <v>11</v>
      </c>
      <c r="D14455" s="5" t="s">
        <v>12</v>
      </c>
      <c r="E14455" s="5" t="s">
        <v>13</v>
      </c>
    </row>
    <row r="14456" spans="1:5" x14ac:dyDescent="0.25">
      <c r="A14456" s="5">
        <f>14448</f>
      </c>
      <c r="B14456" s="5" t="s">
        <v>14458</v>
      </c>
      <c r="C14456" s="5" t="s">
        <v>11</v>
      </c>
      <c r="D14456" s="5" t="s">
        <v>12</v>
      </c>
      <c r="E14456" s="5" t="s">
        <v>13</v>
      </c>
    </row>
    <row r="14457" spans="1:5" x14ac:dyDescent="0.25">
      <c r="A14457" s="5">
        <f>14449</f>
      </c>
      <c r="B14457" s="5" t="s">
        <v>14459</v>
      </c>
      <c r="C14457" s="5" t="s">
        <v>11</v>
      </c>
      <c r="D14457" s="5" t="s">
        <v>12</v>
      </c>
      <c r="E14457" s="5" t="s">
        <v>13</v>
      </c>
    </row>
    <row r="14458" spans="1:5" x14ac:dyDescent="0.25">
      <c r="A14458" s="5">
        <f>14450</f>
      </c>
      <c r="B14458" s="5" t="s">
        <v>14460</v>
      </c>
      <c r="C14458" s="5" t="s">
        <v>11</v>
      </c>
      <c r="D14458" s="5" t="s">
        <v>12</v>
      </c>
      <c r="E14458" s="5" t="s">
        <v>13</v>
      </c>
    </row>
    <row r="14459" spans="1:5" x14ac:dyDescent="0.25">
      <c r="A14459" s="5">
        <f>14451</f>
      </c>
      <c r="B14459" s="5" t="s">
        <v>14461</v>
      </c>
      <c r="C14459" s="5" t="s">
        <v>11</v>
      </c>
      <c r="D14459" s="5" t="s">
        <v>12</v>
      </c>
      <c r="E14459" s="5" t="s">
        <v>13</v>
      </c>
    </row>
    <row r="14460" spans="1:5" x14ac:dyDescent="0.25">
      <c r="A14460" s="5">
        <f>14452</f>
      </c>
      <c r="B14460" s="5" t="s">
        <v>14462</v>
      </c>
      <c r="C14460" s="5" t="s">
        <v>11</v>
      </c>
      <c r="D14460" s="5" t="s">
        <v>12</v>
      </c>
      <c r="E14460" s="5" t="s">
        <v>13</v>
      </c>
    </row>
    <row r="14461" spans="1:5" x14ac:dyDescent="0.25">
      <c r="A14461" s="5">
        <f>14453</f>
      </c>
      <c r="B14461" s="5" t="s">
        <v>14463</v>
      </c>
      <c r="C14461" s="5" t="s">
        <v>11</v>
      </c>
      <c r="D14461" s="5" t="s">
        <v>12</v>
      </c>
      <c r="E14461" s="5" t="s">
        <v>13</v>
      </c>
    </row>
    <row r="14462" spans="1:5" x14ac:dyDescent="0.25">
      <c r="A14462" s="5">
        <f>14454</f>
      </c>
      <c r="B14462" s="5" t="s">
        <v>14464</v>
      </c>
      <c r="C14462" s="5" t="s">
        <v>11</v>
      </c>
      <c r="D14462" s="5" t="s">
        <v>12</v>
      </c>
      <c r="E14462" s="5" t="s">
        <v>13</v>
      </c>
    </row>
    <row r="14463" spans="1:5" x14ac:dyDescent="0.25">
      <c r="A14463" s="5">
        <f>14455</f>
      </c>
      <c r="B14463" s="5" t="s">
        <v>14465</v>
      </c>
      <c r="C14463" s="5" t="s">
        <v>11</v>
      </c>
      <c r="D14463" s="5" t="s">
        <v>12</v>
      </c>
      <c r="E14463" s="5" t="s">
        <v>13</v>
      </c>
    </row>
    <row r="14464" spans="1:5" x14ac:dyDescent="0.25">
      <c r="A14464" s="5">
        <f>14456</f>
      </c>
      <c r="B14464" s="5" t="s">
        <v>14466</v>
      </c>
      <c r="C14464" s="5" t="s">
        <v>11</v>
      </c>
      <c r="D14464" s="5" t="s">
        <v>12</v>
      </c>
      <c r="E14464" s="5" t="s">
        <v>13</v>
      </c>
    </row>
    <row r="14465" spans="1:5" x14ac:dyDescent="0.25">
      <c r="A14465" s="5">
        <f>14457</f>
      </c>
      <c r="B14465" s="5" t="s">
        <v>14467</v>
      </c>
      <c r="C14465" s="5" t="s">
        <v>11</v>
      </c>
      <c r="D14465" s="5" t="s">
        <v>12</v>
      </c>
      <c r="E14465" s="5" t="s">
        <v>13</v>
      </c>
    </row>
    <row r="14466" spans="1:5" x14ac:dyDescent="0.25">
      <c r="A14466" s="5">
        <f>14458</f>
      </c>
      <c r="B14466" s="5" t="s">
        <v>14468</v>
      </c>
      <c r="C14466" s="5" t="s">
        <v>11</v>
      </c>
      <c r="D14466" s="5" t="s">
        <v>12</v>
      </c>
      <c r="E14466" s="5" t="s">
        <v>13</v>
      </c>
    </row>
    <row r="14467" spans="1:5" x14ac:dyDescent="0.25">
      <c r="A14467" s="5">
        <f>14459</f>
      </c>
      <c r="B14467" s="5" t="s">
        <v>14469</v>
      </c>
      <c r="C14467" s="5" t="s">
        <v>11</v>
      </c>
      <c r="D14467" s="5" t="s">
        <v>12</v>
      </c>
      <c r="E14467" s="5" t="s">
        <v>13</v>
      </c>
    </row>
    <row r="14468" spans="1:5" x14ac:dyDescent="0.25">
      <c r="A14468" s="5">
        <f>14460</f>
      </c>
      <c r="B14468" s="5" t="s">
        <v>14470</v>
      </c>
      <c r="C14468" s="5" t="s">
        <v>11</v>
      </c>
      <c r="D14468" s="5" t="s">
        <v>12</v>
      </c>
      <c r="E14468" s="5" t="s">
        <v>13</v>
      </c>
    </row>
    <row r="14469" spans="1:5" x14ac:dyDescent="0.25">
      <c r="A14469" s="5">
        <f>14461</f>
      </c>
      <c r="B14469" s="5" t="s">
        <v>14471</v>
      </c>
      <c r="C14469" s="5" t="s">
        <v>11</v>
      </c>
      <c r="D14469" s="5" t="s">
        <v>12</v>
      </c>
      <c r="E14469" s="5" t="s">
        <v>13</v>
      </c>
    </row>
    <row r="14470" spans="1:5" x14ac:dyDescent="0.25">
      <c r="A14470" s="5">
        <f>14462</f>
      </c>
      <c r="B14470" s="5" t="s">
        <v>14472</v>
      </c>
      <c r="C14470" s="5" t="s">
        <v>11</v>
      </c>
      <c r="D14470" s="5" t="s">
        <v>12</v>
      </c>
      <c r="E14470" s="5" t="s">
        <v>13</v>
      </c>
    </row>
    <row r="14471" spans="1:5" x14ac:dyDescent="0.25">
      <c r="A14471" s="5">
        <f>14463</f>
      </c>
      <c r="B14471" s="5" t="s">
        <v>14473</v>
      </c>
      <c r="C14471" s="5" t="s">
        <v>11</v>
      </c>
      <c r="D14471" s="5" t="s">
        <v>12</v>
      </c>
      <c r="E14471" s="5" t="s">
        <v>13</v>
      </c>
    </row>
    <row r="14472" spans="1:5" x14ac:dyDescent="0.25">
      <c r="A14472" s="5">
        <f>14464</f>
      </c>
      <c r="B14472" s="5" t="s">
        <v>14474</v>
      </c>
      <c r="C14472" s="5" t="s">
        <v>11</v>
      </c>
      <c r="D14472" s="5" t="s">
        <v>12</v>
      </c>
      <c r="E14472" s="5" t="s">
        <v>13</v>
      </c>
    </row>
    <row r="14473" spans="1:5" x14ac:dyDescent="0.25">
      <c r="A14473" s="5">
        <f>14465</f>
      </c>
      <c r="B14473" s="5" t="s">
        <v>14475</v>
      </c>
      <c r="C14473" s="5" t="s">
        <v>11</v>
      </c>
      <c r="D14473" s="5" t="s">
        <v>12</v>
      </c>
      <c r="E14473" s="5" t="s">
        <v>13</v>
      </c>
    </row>
    <row r="14474" spans="1:5" x14ac:dyDescent="0.25">
      <c r="A14474" s="5">
        <f>14466</f>
      </c>
      <c r="B14474" s="5" t="s">
        <v>14476</v>
      </c>
      <c r="C14474" s="5" t="s">
        <v>11</v>
      </c>
      <c r="D14474" s="5" t="s">
        <v>12</v>
      </c>
      <c r="E14474" s="5" t="s">
        <v>13</v>
      </c>
    </row>
    <row r="14475" spans="1:5" x14ac:dyDescent="0.25">
      <c r="A14475" s="5">
        <f>14467</f>
      </c>
      <c r="B14475" s="5" t="s">
        <v>14477</v>
      </c>
      <c r="C14475" s="5" t="s">
        <v>11</v>
      </c>
      <c r="D14475" s="5" t="s">
        <v>12</v>
      </c>
      <c r="E14475" s="5" t="s">
        <v>13</v>
      </c>
    </row>
    <row r="14476" spans="1:5" x14ac:dyDescent="0.25">
      <c r="A14476" s="5">
        <f>14468</f>
      </c>
      <c r="B14476" s="5" t="s">
        <v>14478</v>
      </c>
      <c r="C14476" s="5" t="s">
        <v>11</v>
      </c>
      <c r="D14476" s="5" t="s">
        <v>12</v>
      </c>
      <c r="E14476" s="5" t="s">
        <v>13</v>
      </c>
    </row>
    <row r="14477" spans="1:5" x14ac:dyDescent="0.25">
      <c r="A14477" s="5">
        <f>14469</f>
      </c>
      <c r="B14477" s="5" t="s">
        <v>14479</v>
      </c>
      <c r="C14477" s="5" t="s">
        <v>11</v>
      </c>
      <c r="D14477" s="5" t="s">
        <v>12</v>
      </c>
      <c r="E14477" s="5" t="s">
        <v>13</v>
      </c>
    </row>
    <row r="14478" spans="1:5" x14ac:dyDescent="0.25">
      <c r="A14478" s="5">
        <f>14470</f>
      </c>
      <c r="B14478" s="5" t="s">
        <v>14480</v>
      </c>
      <c r="C14478" s="5" t="s">
        <v>11</v>
      </c>
      <c r="D14478" s="5" t="s">
        <v>12</v>
      </c>
      <c r="E14478" s="5" t="s">
        <v>13</v>
      </c>
    </row>
    <row r="14479" spans="1:5" x14ac:dyDescent="0.25">
      <c r="A14479" s="5">
        <f>14471</f>
      </c>
      <c r="B14479" s="5" t="s">
        <v>14481</v>
      </c>
      <c r="C14479" s="5" t="s">
        <v>11</v>
      </c>
      <c r="D14479" s="5" t="s">
        <v>12</v>
      </c>
      <c r="E14479" s="5" t="s">
        <v>13</v>
      </c>
    </row>
    <row r="14480" spans="1:5" x14ac:dyDescent="0.25">
      <c r="A14480" s="5">
        <f>14472</f>
      </c>
      <c r="B14480" s="5" t="s">
        <v>14482</v>
      </c>
      <c r="C14480" s="5" t="s">
        <v>11</v>
      </c>
      <c r="D14480" s="5" t="s">
        <v>12</v>
      </c>
      <c r="E14480" s="5" t="s">
        <v>13</v>
      </c>
    </row>
    <row r="14481" spans="1:5" x14ac:dyDescent="0.25">
      <c r="A14481" s="5">
        <f>14473</f>
      </c>
      <c r="B14481" s="5" t="s">
        <v>14483</v>
      </c>
      <c r="C14481" s="5" t="s">
        <v>11</v>
      </c>
      <c r="D14481" s="5" t="s">
        <v>12</v>
      </c>
      <c r="E14481" s="5" t="s">
        <v>13</v>
      </c>
    </row>
    <row r="14482" spans="1:5" x14ac:dyDescent="0.25">
      <c r="A14482" s="5">
        <f>14474</f>
      </c>
      <c r="B14482" s="5" t="s">
        <v>14484</v>
      </c>
      <c r="C14482" s="5" t="s">
        <v>11</v>
      </c>
      <c r="D14482" s="5" t="s">
        <v>12</v>
      </c>
      <c r="E14482" s="5" t="s">
        <v>13</v>
      </c>
    </row>
    <row r="14483" spans="1:5" x14ac:dyDescent="0.25">
      <c r="A14483" s="5">
        <f>14475</f>
      </c>
      <c r="B14483" s="5" t="s">
        <v>14485</v>
      </c>
      <c r="C14483" s="5" t="s">
        <v>11</v>
      </c>
      <c r="D14483" s="5" t="s">
        <v>12</v>
      </c>
      <c r="E14483" s="5" t="s">
        <v>13</v>
      </c>
    </row>
    <row r="14484" spans="1:5" x14ac:dyDescent="0.25">
      <c r="A14484" s="5">
        <f>14476</f>
      </c>
      <c r="B14484" s="5" t="s">
        <v>14486</v>
      </c>
      <c r="C14484" s="5" t="s">
        <v>11</v>
      </c>
      <c r="D14484" s="5" t="s">
        <v>12</v>
      </c>
      <c r="E14484" s="5" t="s">
        <v>13</v>
      </c>
    </row>
    <row r="14485" spans="1:5" x14ac:dyDescent="0.25">
      <c r="A14485" s="5">
        <f>14477</f>
      </c>
      <c r="B14485" s="5" t="s">
        <v>14487</v>
      </c>
      <c r="C14485" s="5" t="s">
        <v>11</v>
      </c>
      <c r="D14485" s="5" t="s">
        <v>12</v>
      </c>
      <c r="E14485" s="5" t="s">
        <v>13</v>
      </c>
    </row>
    <row r="14486" spans="1:5" x14ac:dyDescent="0.25">
      <c r="A14486" s="5">
        <f>14478</f>
      </c>
      <c r="B14486" s="5" t="s">
        <v>14488</v>
      </c>
      <c r="C14486" s="5" t="s">
        <v>11</v>
      </c>
      <c r="D14486" s="5" t="s">
        <v>12</v>
      </c>
      <c r="E14486" s="5" t="s">
        <v>13</v>
      </c>
    </row>
    <row r="14487" spans="1:5" x14ac:dyDescent="0.25">
      <c r="A14487" s="5">
        <f>14479</f>
      </c>
      <c r="B14487" s="5" t="s">
        <v>14489</v>
      </c>
      <c r="C14487" s="5" t="s">
        <v>11</v>
      </c>
      <c r="D14487" s="5" t="s">
        <v>12</v>
      </c>
      <c r="E14487" s="5" t="s">
        <v>13</v>
      </c>
    </row>
    <row r="14488" spans="1:5" x14ac:dyDescent="0.25">
      <c r="A14488" s="5">
        <f>14480</f>
      </c>
      <c r="B14488" s="5" t="s">
        <v>14490</v>
      </c>
      <c r="C14488" s="5" t="s">
        <v>11</v>
      </c>
      <c r="D14488" s="5" t="s">
        <v>12</v>
      </c>
      <c r="E14488" s="5" t="s">
        <v>13</v>
      </c>
    </row>
    <row r="14489" spans="1:5" x14ac:dyDescent="0.25">
      <c r="A14489" s="5">
        <f>14481</f>
      </c>
      <c r="B14489" s="5" t="s">
        <v>14491</v>
      </c>
      <c r="C14489" s="5" t="s">
        <v>11</v>
      </c>
      <c r="D14489" s="5" t="s">
        <v>12</v>
      </c>
      <c r="E14489" s="5" t="s">
        <v>13</v>
      </c>
    </row>
    <row r="14490" spans="1:5" x14ac:dyDescent="0.25">
      <c r="A14490" s="5">
        <f>14482</f>
      </c>
      <c r="B14490" s="5" t="s">
        <v>14492</v>
      </c>
      <c r="C14490" s="5" t="s">
        <v>11</v>
      </c>
      <c r="D14490" s="5" t="s">
        <v>12</v>
      </c>
      <c r="E14490" s="5" t="s">
        <v>13</v>
      </c>
    </row>
    <row r="14491" spans="1:5" x14ac:dyDescent="0.25">
      <c r="A14491" s="5">
        <f>14483</f>
      </c>
      <c r="B14491" s="5" t="s">
        <v>14493</v>
      </c>
      <c r="C14491" s="5" t="s">
        <v>11</v>
      </c>
      <c r="D14491" s="5" t="s">
        <v>12</v>
      </c>
      <c r="E14491" s="5" t="s">
        <v>13</v>
      </c>
    </row>
    <row r="14492" spans="1:5" x14ac:dyDescent="0.25">
      <c r="A14492" s="5">
        <f>14484</f>
      </c>
      <c r="B14492" s="5" t="s">
        <v>14494</v>
      </c>
      <c r="C14492" s="5" t="s">
        <v>11</v>
      </c>
      <c r="D14492" s="5" t="s">
        <v>12</v>
      </c>
      <c r="E14492" s="5" t="s">
        <v>13</v>
      </c>
    </row>
    <row r="14493" spans="1:5" x14ac:dyDescent="0.25">
      <c r="A14493" s="5">
        <f>14485</f>
      </c>
      <c r="B14493" s="5" t="s">
        <v>14495</v>
      </c>
      <c r="C14493" s="5" t="s">
        <v>11</v>
      </c>
      <c r="D14493" s="5" t="s">
        <v>12</v>
      </c>
      <c r="E14493" s="5" t="s">
        <v>13</v>
      </c>
    </row>
    <row r="14494" spans="1:5" x14ac:dyDescent="0.25">
      <c r="A14494" s="5">
        <f>14486</f>
      </c>
      <c r="B14494" s="5" t="s">
        <v>14496</v>
      </c>
      <c r="C14494" s="5" t="s">
        <v>11</v>
      </c>
      <c r="D14494" s="5" t="s">
        <v>12</v>
      </c>
      <c r="E14494" s="5" t="s">
        <v>13</v>
      </c>
    </row>
    <row r="14495" spans="1:5" x14ac:dyDescent="0.25">
      <c r="A14495" s="5">
        <f>14487</f>
      </c>
      <c r="B14495" s="5" t="s">
        <v>14497</v>
      </c>
      <c r="C14495" s="5" t="s">
        <v>11</v>
      </c>
      <c r="D14495" s="5" t="s">
        <v>12</v>
      </c>
      <c r="E14495" s="5" t="s">
        <v>13</v>
      </c>
    </row>
    <row r="14496" spans="1:5" x14ac:dyDescent="0.25">
      <c r="A14496" s="5">
        <f>14488</f>
      </c>
      <c r="B14496" s="5" t="s">
        <v>14498</v>
      </c>
      <c r="C14496" s="5" t="s">
        <v>11</v>
      </c>
      <c r="D14496" s="5" t="s">
        <v>12</v>
      </c>
      <c r="E14496" s="5" t="s">
        <v>13</v>
      </c>
    </row>
    <row r="14497" spans="1:5" x14ac:dyDescent="0.25">
      <c r="A14497" s="5">
        <f>14489</f>
      </c>
      <c r="B14497" s="5" t="s">
        <v>14499</v>
      </c>
      <c r="C14497" s="5" t="s">
        <v>11</v>
      </c>
      <c r="D14497" s="5" t="s">
        <v>12</v>
      </c>
      <c r="E14497" s="5" t="s">
        <v>13</v>
      </c>
    </row>
    <row r="14498" spans="1:5" x14ac:dyDescent="0.25">
      <c r="A14498" s="5">
        <f>14490</f>
      </c>
      <c r="B14498" s="5" t="s">
        <v>14500</v>
      </c>
      <c r="C14498" s="5" t="s">
        <v>11</v>
      </c>
      <c r="D14498" s="5" t="s">
        <v>12</v>
      </c>
      <c r="E14498" s="5" t="s">
        <v>13</v>
      </c>
    </row>
    <row r="14499" spans="1:5" x14ac:dyDescent="0.25">
      <c r="A14499" s="5">
        <f>14491</f>
      </c>
      <c r="B14499" s="5" t="s">
        <v>14501</v>
      </c>
      <c r="C14499" s="5" t="s">
        <v>11</v>
      </c>
      <c r="D14499" s="5" t="s">
        <v>12</v>
      </c>
      <c r="E14499" s="5" t="s">
        <v>13</v>
      </c>
    </row>
    <row r="14500" spans="1:5" x14ac:dyDescent="0.25">
      <c r="A14500" s="5">
        <f>14492</f>
      </c>
      <c r="B14500" s="5" t="s">
        <v>14502</v>
      </c>
      <c r="C14500" s="5" t="s">
        <v>11</v>
      </c>
      <c r="D14500" s="5" t="s">
        <v>12</v>
      </c>
      <c r="E14500" s="5" t="s">
        <v>13</v>
      </c>
    </row>
    <row r="14501" spans="1:5" x14ac:dyDescent="0.25">
      <c r="A14501" s="5">
        <f>14493</f>
      </c>
      <c r="B14501" s="5" t="s">
        <v>14503</v>
      </c>
      <c r="C14501" s="5" t="s">
        <v>11</v>
      </c>
      <c r="D14501" s="5" t="s">
        <v>12</v>
      </c>
      <c r="E14501" s="5" t="s">
        <v>13</v>
      </c>
    </row>
    <row r="14502" spans="1:5" x14ac:dyDescent="0.25">
      <c r="A14502" s="5">
        <f>14494</f>
      </c>
      <c r="B14502" s="5" t="s">
        <v>14504</v>
      </c>
      <c r="C14502" s="5" t="s">
        <v>11</v>
      </c>
      <c r="D14502" s="5" t="s">
        <v>12</v>
      </c>
      <c r="E14502" s="5" t="s">
        <v>13</v>
      </c>
    </row>
    <row r="14503" spans="1:5" x14ac:dyDescent="0.25">
      <c r="A14503" s="5">
        <f>14495</f>
      </c>
      <c r="B14503" s="5" t="s">
        <v>14505</v>
      </c>
      <c r="C14503" s="5" t="s">
        <v>11</v>
      </c>
      <c r="D14503" s="5" t="s">
        <v>12</v>
      </c>
      <c r="E14503" s="5" t="s">
        <v>13</v>
      </c>
    </row>
    <row r="14504" spans="1:5" x14ac:dyDescent="0.25">
      <c r="A14504" s="5">
        <f>14496</f>
      </c>
      <c r="B14504" s="5" t="s">
        <v>14506</v>
      </c>
      <c r="C14504" s="5" t="s">
        <v>11</v>
      </c>
      <c r="D14504" s="5" t="s">
        <v>12</v>
      </c>
      <c r="E14504" s="5" t="s">
        <v>13</v>
      </c>
    </row>
    <row r="14505" spans="1:5" x14ac:dyDescent="0.25">
      <c r="A14505" s="5">
        <f>14497</f>
      </c>
      <c r="B14505" s="5" t="s">
        <v>14507</v>
      </c>
      <c r="C14505" s="5" t="s">
        <v>11</v>
      </c>
      <c r="D14505" s="5" t="s">
        <v>12</v>
      </c>
      <c r="E14505" s="5" t="s">
        <v>13</v>
      </c>
    </row>
    <row r="14506" spans="1:5" x14ac:dyDescent="0.25">
      <c r="A14506" s="5">
        <f>14498</f>
      </c>
      <c r="B14506" s="5" t="s">
        <v>14508</v>
      </c>
      <c r="C14506" s="5" t="s">
        <v>11</v>
      </c>
      <c r="D14506" s="5" t="s">
        <v>12</v>
      </c>
      <c r="E14506" s="5" t="s">
        <v>13</v>
      </c>
    </row>
    <row r="14507" spans="1:5" x14ac:dyDescent="0.25">
      <c r="A14507" s="5">
        <f>14499</f>
      </c>
      <c r="B14507" s="5" t="s">
        <v>14509</v>
      </c>
      <c r="C14507" s="5" t="s">
        <v>11</v>
      </c>
      <c r="D14507" s="5" t="s">
        <v>12</v>
      </c>
      <c r="E14507" s="5" t="s">
        <v>13</v>
      </c>
    </row>
    <row r="14508" spans="1:5" x14ac:dyDescent="0.25">
      <c r="A14508" s="5">
        <f>14500</f>
      </c>
      <c r="B14508" s="5" t="s">
        <v>14510</v>
      </c>
      <c r="C14508" s="5" t="s">
        <v>11</v>
      </c>
      <c r="D14508" s="5" t="s">
        <v>12</v>
      </c>
      <c r="E14508" s="5" t="s">
        <v>13</v>
      </c>
    </row>
    <row r="14509" spans="1:5" x14ac:dyDescent="0.25">
      <c r="A14509" s="5">
        <f>14501</f>
      </c>
      <c r="B14509" s="5" t="s">
        <v>14511</v>
      </c>
      <c r="C14509" s="5" t="s">
        <v>11</v>
      </c>
      <c r="D14509" s="5" t="s">
        <v>12</v>
      </c>
      <c r="E14509" s="5" t="s">
        <v>13</v>
      </c>
    </row>
    <row r="14510" spans="1:5" x14ac:dyDescent="0.25">
      <c r="A14510" s="5">
        <f>14502</f>
      </c>
      <c r="B14510" s="5" t="s">
        <v>14512</v>
      </c>
      <c r="C14510" s="5" t="s">
        <v>11</v>
      </c>
      <c r="D14510" s="5" t="s">
        <v>12</v>
      </c>
      <c r="E14510" s="5" t="s">
        <v>13</v>
      </c>
    </row>
    <row r="14511" spans="1:5" x14ac:dyDescent="0.25">
      <c r="A14511" s="5">
        <f>14503</f>
      </c>
      <c r="B14511" s="5" t="s">
        <v>14513</v>
      </c>
      <c r="C14511" s="5" t="s">
        <v>11</v>
      </c>
      <c r="D14511" s="5" t="s">
        <v>12</v>
      </c>
      <c r="E14511" s="5" t="s">
        <v>13</v>
      </c>
    </row>
    <row r="14512" spans="1:5" x14ac:dyDescent="0.25">
      <c r="A14512" s="5">
        <f>14504</f>
      </c>
      <c r="B14512" s="5" t="s">
        <v>14514</v>
      </c>
      <c r="C14512" s="5" t="s">
        <v>11</v>
      </c>
      <c r="D14512" s="5" t="s">
        <v>12</v>
      </c>
      <c r="E14512" s="5" t="s">
        <v>13</v>
      </c>
    </row>
    <row r="14513" spans="1:5" x14ac:dyDescent="0.25">
      <c r="A14513" s="5">
        <f>14505</f>
      </c>
      <c r="B14513" s="5" t="s">
        <v>14515</v>
      </c>
      <c r="C14513" s="5" t="s">
        <v>11</v>
      </c>
      <c r="D14513" s="5" t="s">
        <v>12</v>
      </c>
      <c r="E14513" s="5" t="s">
        <v>13</v>
      </c>
    </row>
    <row r="14514" spans="1:5" x14ac:dyDescent="0.25">
      <c r="A14514" s="5">
        <f>14506</f>
      </c>
      <c r="B14514" s="5" t="s">
        <v>14516</v>
      </c>
      <c r="C14514" s="5" t="s">
        <v>11</v>
      </c>
      <c r="D14514" s="5" t="s">
        <v>12</v>
      </c>
      <c r="E14514" s="5" t="s">
        <v>13</v>
      </c>
    </row>
    <row r="14515" spans="1:5" x14ac:dyDescent="0.25">
      <c r="A14515" s="5">
        <f>14507</f>
      </c>
      <c r="B14515" s="5" t="s">
        <v>14517</v>
      </c>
      <c r="C14515" s="5" t="s">
        <v>11</v>
      </c>
      <c r="D14515" s="5" t="s">
        <v>12</v>
      </c>
      <c r="E14515" s="5" t="s">
        <v>13</v>
      </c>
    </row>
    <row r="14516" spans="1:5" x14ac:dyDescent="0.25">
      <c r="A14516" s="5">
        <f>14508</f>
      </c>
      <c r="B14516" s="5" t="s">
        <v>14518</v>
      </c>
      <c r="C14516" s="5" t="s">
        <v>11</v>
      </c>
      <c r="D14516" s="5" t="s">
        <v>12</v>
      </c>
      <c r="E14516" s="5" t="s">
        <v>13</v>
      </c>
    </row>
    <row r="14517" spans="1:5" x14ac:dyDescent="0.25">
      <c r="A14517" s="5">
        <f>14509</f>
      </c>
      <c r="B14517" s="5" t="s">
        <v>14519</v>
      </c>
      <c r="C14517" s="5" t="s">
        <v>11</v>
      </c>
      <c r="D14517" s="5" t="s">
        <v>12</v>
      </c>
      <c r="E14517" s="5" t="s">
        <v>13</v>
      </c>
    </row>
    <row r="14518" spans="1:5" x14ac:dyDescent="0.25">
      <c r="A14518" s="5">
        <f>14510</f>
      </c>
      <c r="B14518" s="5" t="s">
        <v>14520</v>
      </c>
      <c r="C14518" s="5" t="s">
        <v>11</v>
      </c>
      <c r="D14518" s="5" t="s">
        <v>12</v>
      </c>
      <c r="E14518" s="5" t="s">
        <v>13</v>
      </c>
    </row>
    <row r="14519" spans="1:5" x14ac:dyDescent="0.25">
      <c r="A14519" s="5">
        <f>14511</f>
      </c>
      <c r="B14519" s="5" t="s">
        <v>14521</v>
      </c>
      <c r="C14519" s="5" t="s">
        <v>11</v>
      </c>
      <c r="D14519" s="5" t="s">
        <v>12</v>
      </c>
      <c r="E14519" s="5" t="s">
        <v>13</v>
      </c>
    </row>
    <row r="14520" spans="1:5" x14ac:dyDescent="0.25">
      <c r="A14520" s="5">
        <f>14512</f>
      </c>
      <c r="B14520" s="5" t="s">
        <v>14522</v>
      </c>
      <c r="C14520" s="5" t="s">
        <v>11</v>
      </c>
      <c r="D14520" s="5" t="s">
        <v>12</v>
      </c>
      <c r="E14520" s="5" t="s">
        <v>13</v>
      </c>
    </row>
    <row r="14521" spans="1:5" x14ac:dyDescent="0.25">
      <c r="A14521" s="5">
        <f>14513</f>
      </c>
      <c r="B14521" s="5" t="s">
        <v>14523</v>
      </c>
      <c r="C14521" s="5" t="s">
        <v>11</v>
      </c>
      <c r="D14521" s="5" t="s">
        <v>12</v>
      </c>
      <c r="E14521" s="5" t="s">
        <v>13</v>
      </c>
    </row>
    <row r="14522" spans="1:5" x14ac:dyDescent="0.25">
      <c r="A14522" s="5">
        <f>14514</f>
      </c>
      <c r="B14522" s="5" t="s">
        <v>14524</v>
      </c>
      <c r="C14522" s="5" t="s">
        <v>11</v>
      </c>
      <c r="D14522" s="5" t="s">
        <v>12</v>
      </c>
      <c r="E14522" s="5" t="s">
        <v>13</v>
      </c>
    </row>
    <row r="14523" spans="1:5" x14ac:dyDescent="0.25">
      <c r="A14523" s="5">
        <f>14515</f>
      </c>
      <c r="B14523" s="5" t="s">
        <v>14525</v>
      </c>
      <c r="C14523" s="5" t="s">
        <v>11</v>
      </c>
      <c r="D14523" s="5" t="s">
        <v>12</v>
      </c>
      <c r="E14523" s="5" t="s">
        <v>13</v>
      </c>
    </row>
    <row r="14524" spans="1:5" x14ac:dyDescent="0.25">
      <c r="A14524" s="5">
        <f>14516</f>
      </c>
      <c r="B14524" s="5" t="s">
        <v>14526</v>
      </c>
      <c r="C14524" s="5" t="s">
        <v>11</v>
      </c>
      <c r="D14524" s="5" t="s">
        <v>12</v>
      </c>
      <c r="E14524" s="5" t="s">
        <v>13</v>
      </c>
    </row>
    <row r="14525" spans="1:5" x14ac:dyDescent="0.25">
      <c r="A14525" s="5">
        <f>14517</f>
      </c>
      <c r="B14525" s="5" t="s">
        <v>14527</v>
      </c>
      <c r="C14525" s="5" t="s">
        <v>11</v>
      </c>
      <c r="D14525" s="5" t="s">
        <v>12</v>
      </c>
      <c r="E14525" s="5" t="s">
        <v>13</v>
      </c>
    </row>
    <row r="14526" spans="1:5" x14ac:dyDescent="0.25">
      <c r="A14526" s="5">
        <f>14518</f>
      </c>
      <c r="B14526" s="5" t="s">
        <v>14528</v>
      </c>
      <c r="C14526" s="5" t="s">
        <v>11</v>
      </c>
      <c r="D14526" s="5" t="s">
        <v>12</v>
      </c>
      <c r="E14526" s="5" t="s">
        <v>13</v>
      </c>
    </row>
    <row r="14527" spans="1:5" x14ac:dyDescent="0.25">
      <c r="A14527" s="5">
        <f>14519</f>
      </c>
      <c r="B14527" s="5" t="s">
        <v>14529</v>
      </c>
      <c r="C14527" s="5" t="s">
        <v>11</v>
      </c>
      <c r="D14527" s="5" t="s">
        <v>12</v>
      </c>
      <c r="E14527" s="5" t="s">
        <v>13</v>
      </c>
    </row>
    <row r="14528" spans="1:5" x14ac:dyDescent="0.25">
      <c r="A14528" s="5">
        <f>14520</f>
      </c>
      <c r="B14528" s="5" t="s">
        <v>14530</v>
      </c>
      <c r="C14528" s="5" t="s">
        <v>11</v>
      </c>
      <c r="D14528" s="5" t="s">
        <v>12</v>
      </c>
      <c r="E14528" s="5" t="s">
        <v>13</v>
      </c>
    </row>
    <row r="14529" spans="1:5" x14ac:dyDescent="0.25">
      <c r="A14529" s="5">
        <f>14521</f>
      </c>
      <c r="B14529" s="5" t="s">
        <v>14531</v>
      </c>
      <c r="C14529" s="5" t="s">
        <v>11</v>
      </c>
      <c r="D14529" s="5" t="s">
        <v>12</v>
      </c>
      <c r="E14529" s="5" t="s">
        <v>13</v>
      </c>
    </row>
    <row r="14530" spans="1:5" x14ac:dyDescent="0.25">
      <c r="A14530" s="5">
        <f>14522</f>
      </c>
      <c r="B14530" s="5" t="s">
        <v>14532</v>
      </c>
      <c r="C14530" s="5" t="s">
        <v>11</v>
      </c>
      <c r="D14530" s="5" t="s">
        <v>12</v>
      </c>
      <c r="E14530" s="5" t="s">
        <v>13</v>
      </c>
    </row>
    <row r="14531" spans="1:5" x14ac:dyDescent="0.25">
      <c r="A14531" s="5">
        <f>14523</f>
      </c>
      <c r="B14531" s="5" t="s">
        <v>14533</v>
      </c>
      <c r="C14531" s="5" t="s">
        <v>11</v>
      </c>
      <c r="D14531" s="5" t="s">
        <v>12</v>
      </c>
      <c r="E14531" s="5" t="s">
        <v>13</v>
      </c>
    </row>
    <row r="14532" spans="1:5" x14ac:dyDescent="0.25">
      <c r="A14532" s="5">
        <f>14524</f>
      </c>
      <c r="B14532" s="5" t="s">
        <v>14534</v>
      </c>
      <c r="C14532" s="5" t="s">
        <v>11</v>
      </c>
      <c r="D14532" s="5" t="s">
        <v>12</v>
      </c>
      <c r="E14532" s="5" t="s">
        <v>13</v>
      </c>
    </row>
    <row r="14533" spans="1:5" x14ac:dyDescent="0.25">
      <c r="A14533" s="5">
        <f>14525</f>
      </c>
      <c r="B14533" s="5" t="s">
        <v>14535</v>
      </c>
      <c r="C14533" s="5" t="s">
        <v>11</v>
      </c>
      <c r="D14533" s="5" t="s">
        <v>12</v>
      </c>
      <c r="E14533" s="5" t="s">
        <v>13</v>
      </c>
    </row>
    <row r="14534" spans="1:5" x14ac:dyDescent="0.25">
      <c r="A14534" s="5">
        <f>14526</f>
      </c>
      <c r="B14534" s="5" t="s">
        <v>14536</v>
      </c>
      <c r="C14534" s="5" t="s">
        <v>11</v>
      </c>
      <c r="D14534" s="5" t="s">
        <v>12</v>
      </c>
      <c r="E14534" s="5" t="s">
        <v>13</v>
      </c>
    </row>
    <row r="14535" spans="1:5" x14ac:dyDescent="0.25">
      <c r="A14535" s="5">
        <f>14527</f>
      </c>
      <c r="B14535" s="5" t="s">
        <v>14537</v>
      </c>
      <c r="C14535" s="5" t="s">
        <v>11</v>
      </c>
      <c r="D14535" s="5" t="s">
        <v>12</v>
      </c>
      <c r="E14535" s="5" t="s">
        <v>13</v>
      </c>
    </row>
    <row r="14536" spans="1:5" x14ac:dyDescent="0.25">
      <c r="A14536" s="5">
        <f>14528</f>
      </c>
      <c r="B14536" s="5" t="s">
        <v>14538</v>
      </c>
      <c r="C14536" s="5" t="s">
        <v>11</v>
      </c>
      <c r="D14536" s="5" t="s">
        <v>12</v>
      </c>
      <c r="E14536" s="5" t="s">
        <v>13</v>
      </c>
    </row>
    <row r="14537" spans="1:5" x14ac:dyDescent="0.25">
      <c r="A14537" s="5">
        <f>14529</f>
      </c>
      <c r="B14537" s="5" t="s">
        <v>14539</v>
      </c>
      <c r="C14537" s="5" t="s">
        <v>11</v>
      </c>
      <c r="D14537" s="5" t="s">
        <v>12</v>
      </c>
      <c r="E14537" s="5" t="s">
        <v>13</v>
      </c>
    </row>
    <row r="14538" spans="1:5" x14ac:dyDescent="0.25">
      <c r="A14538" s="5">
        <f>14530</f>
      </c>
      <c r="B14538" s="5" t="s">
        <v>14540</v>
      </c>
      <c r="C14538" s="5" t="s">
        <v>11</v>
      </c>
      <c r="D14538" s="5" t="s">
        <v>12</v>
      </c>
      <c r="E14538" s="5" t="s">
        <v>13</v>
      </c>
    </row>
    <row r="14539" spans="1:5" x14ac:dyDescent="0.25">
      <c r="A14539" s="5">
        <f>14531</f>
      </c>
      <c r="B14539" s="5" t="s">
        <v>14541</v>
      </c>
      <c r="C14539" s="5" t="s">
        <v>11</v>
      </c>
      <c r="D14539" s="5" t="s">
        <v>12</v>
      </c>
      <c r="E14539" s="5" t="s">
        <v>13</v>
      </c>
    </row>
    <row r="14540" spans="1:5" x14ac:dyDescent="0.25">
      <c r="A14540" s="5">
        <f>14532</f>
      </c>
      <c r="B14540" s="5" t="s">
        <v>14542</v>
      </c>
      <c r="C14540" s="5" t="s">
        <v>11</v>
      </c>
      <c r="D14540" s="5" t="s">
        <v>12</v>
      </c>
      <c r="E14540" s="5" t="s">
        <v>13</v>
      </c>
    </row>
    <row r="14541" spans="1:5" x14ac:dyDescent="0.25">
      <c r="A14541" s="5">
        <f>14533</f>
      </c>
      <c r="B14541" s="5" t="s">
        <v>14543</v>
      </c>
      <c r="C14541" s="5" t="s">
        <v>11</v>
      </c>
      <c r="D14541" s="5" t="s">
        <v>12</v>
      </c>
      <c r="E14541" s="5" t="s">
        <v>13</v>
      </c>
    </row>
    <row r="14542" spans="1:5" x14ac:dyDescent="0.25">
      <c r="A14542" s="5">
        <f>14534</f>
      </c>
      <c r="B14542" s="5" t="s">
        <v>14544</v>
      </c>
      <c r="C14542" s="5" t="s">
        <v>11</v>
      </c>
      <c r="D14542" s="5" t="s">
        <v>12</v>
      </c>
      <c r="E14542" s="5" t="s">
        <v>13</v>
      </c>
    </row>
    <row r="14543" spans="1:5" x14ac:dyDescent="0.25">
      <c r="A14543" s="5">
        <f>14535</f>
      </c>
      <c r="B14543" s="5" t="s">
        <v>14545</v>
      </c>
      <c r="C14543" s="5" t="s">
        <v>11</v>
      </c>
      <c r="D14543" s="5" t="s">
        <v>12</v>
      </c>
      <c r="E14543" s="5" t="s">
        <v>13</v>
      </c>
    </row>
    <row r="14544" spans="1:5" x14ac:dyDescent="0.25">
      <c r="A14544" s="5">
        <f>14536</f>
      </c>
      <c r="B14544" s="5" t="s">
        <v>14546</v>
      </c>
      <c r="C14544" s="5" t="s">
        <v>11</v>
      </c>
      <c r="D14544" s="5" t="s">
        <v>12</v>
      </c>
      <c r="E14544" s="5" t="s">
        <v>13</v>
      </c>
    </row>
    <row r="14545" spans="1:5" x14ac:dyDescent="0.25">
      <c r="A14545" s="5">
        <f>14537</f>
      </c>
      <c r="B14545" s="5" t="s">
        <v>14547</v>
      </c>
      <c r="C14545" s="5" t="s">
        <v>11</v>
      </c>
      <c r="D14545" s="5" t="s">
        <v>12</v>
      </c>
      <c r="E14545" s="5" t="s">
        <v>13</v>
      </c>
    </row>
    <row r="14546" spans="1:5" x14ac:dyDescent="0.25">
      <c r="A14546" s="5">
        <f>14538</f>
      </c>
      <c r="B14546" s="5" t="s">
        <v>14548</v>
      </c>
      <c r="C14546" s="5" t="s">
        <v>11</v>
      </c>
      <c r="D14546" s="5" t="s">
        <v>12</v>
      </c>
      <c r="E14546" s="5" t="s">
        <v>13</v>
      </c>
    </row>
    <row r="14547" spans="1:5" x14ac:dyDescent="0.25">
      <c r="A14547" s="5">
        <f>14539</f>
      </c>
      <c r="B14547" s="5" t="s">
        <v>14549</v>
      </c>
      <c r="C14547" s="5" t="s">
        <v>11</v>
      </c>
      <c r="D14547" s="5" t="s">
        <v>12</v>
      </c>
      <c r="E14547" s="5" t="s">
        <v>13</v>
      </c>
    </row>
    <row r="14548" spans="1:5" x14ac:dyDescent="0.25">
      <c r="A14548" s="5">
        <f>14540</f>
      </c>
      <c r="B14548" s="5" t="s">
        <v>14550</v>
      </c>
      <c r="C14548" s="5" t="s">
        <v>11</v>
      </c>
      <c r="D14548" s="5" t="s">
        <v>12</v>
      </c>
      <c r="E14548" s="5" t="s">
        <v>13</v>
      </c>
    </row>
    <row r="14549" spans="1:5" x14ac:dyDescent="0.25">
      <c r="A14549" s="5">
        <f>14541</f>
      </c>
      <c r="B14549" s="5" t="s">
        <v>14551</v>
      </c>
      <c r="C14549" s="5" t="s">
        <v>11</v>
      </c>
      <c r="D14549" s="5" t="s">
        <v>12</v>
      </c>
      <c r="E14549" s="5" t="s">
        <v>13</v>
      </c>
    </row>
    <row r="14550" spans="1:5" x14ac:dyDescent="0.25">
      <c r="A14550" s="5">
        <f>14542</f>
      </c>
      <c r="B14550" s="5" t="s">
        <v>14552</v>
      </c>
      <c r="C14550" s="5" t="s">
        <v>11</v>
      </c>
      <c r="D14550" s="5" t="s">
        <v>12</v>
      </c>
      <c r="E14550" s="5" t="s">
        <v>13</v>
      </c>
    </row>
    <row r="14551" spans="1:5" x14ac:dyDescent="0.25">
      <c r="A14551" s="5">
        <f>14543</f>
      </c>
      <c r="B14551" s="5" t="s">
        <v>14553</v>
      </c>
      <c r="C14551" s="5" t="s">
        <v>11</v>
      </c>
      <c r="D14551" s="5" t="s">
        <v>12</v>
      </c>
      <c r="E14551" s="5" t="s">
        <v>13</v>
      </c>
    </row>
    <row r="14552" spans="1:5" x14ac:dyDescent="0.25">
      <c r="A14552" s="5">
        <f>14544</f>
      </c>
      <c r="B14552" s="5" t="s">
        <v>14554</v>
      </c>
      <c r="C14552" s="5" t="s">
        <v>11</v>
      </c>
      <c r="D14552" s="5" t="s">
        <v>12</v>
      </c>
      <c r="E14552" s="5" t="s">
        <v>13</v>
      </c>
    </row>
    <row r="14553" spans="1:5" x14ac:dyDescent="0.25">
      <c r="A14553" s="5">
        <f>14545</f>
      </c>
      <c r="B14553" s="5" t="s">
        <v>14555</v>
      </c>
      <c r="C14553" s="5" t="s">
        <v>11</v>
      </c>
      <c r="D14553" s="5" t="s">
        <v>12</v>
      </c>
      <c r="E14553" s="5" t="s">
        <v>13</v>
      </c>
    </row>
    <row r="14554" spans="1:5" x14ac:dyDescent="0.25">
      <c r="A14554" s="5">
        <f>14546</f>
      </c>
      <c r="B14554" s="5" t="s">
        <v>14556</v>
      </c>
      <c r="C14554" s="5" t="s">
        <v>11</v>
      </c>
      <c r="D14554" s="5" t="s">
        <v>12</v>
      </c>
      <c r="E14554" s="5" t="s">
        <v>13</v>
      </c>
    </row>
    <row r="14555" spans="1:5" x14ac:dyDescent="0.25">
      <c r="A14555" s="5">
        <f>14547</f>
      </c>
      <c r="B14555" s="5" t="s">
        <v>14557</v>
      </c>
      <c r="C14555" s="5" t="s">
        <v>11</v>
      </c>
      <c r="D14555" s="5" t="s">
        <v>12</v>
      </c>
      <c r="E14555" s="5" t="s">
        <v>13</v>
      </c>
    </row>
    <row r="14556" spans="1:5" x14ac:dyDescent="0.25">
      <c r="A14556" s="5">
        <f>14548</f>
      </c>
      <c r="B14556" s="5" t="s">
        <v>14558</v>
      </c>
      <c r="C14556" s="5" t="s">
        <v>11</v>
      </c>
      <c r="D14556" s="5" t="s">
        <v>12</v>
      </c>
      <c r="E14556" s="5" t="s">
        <v>13</v>
      </c>
    </row>
    <row r="14557" spans="1:5" x14ac:dyDescent="0.25">
      <c r="A14557" s="5">
        <f>14549</f>
      </c>
      <c r="B14557" s="5" t="s">
        <v>14559</v>
      </c>
      <c r="C14557" s="5" t="s">
        <v>11</v>
      </c>
      <c r="D14557" s="5" t="s">
        <v>12</v>
      </c>
      <c r="E14557" s="5" t="s">
        <v>13</v>
      </c>
    </row>
    <row r="14558" spans="1:5" x14ac:dyDescent="0.25">
      <c r="A14558" s="5">
        <f>14550</f>
      </c>
      <c r="B14558" s="5" t="s">
        <v>14560</v>
      </c>
      <c r="C14558" s="5" t="s">
        <v>11</v>
      </c>
      <c r="D14558" s="5" t="s">
        <v>12</v>
      </c>
      <c r="E14558" s="5" t="s">
        <v>13</v>
      </c>
    </row>
    <row r="14559" spans="1:5" x14ac:dyDescent="0.25">
      <c r="A14559" s="5">
        <f>14551</f>
      </c>
      <c r="B14559" s="5" t="s">
        <v>14561</v>
      </c>
      <c r="C14559" s="5" t="s">
        <v>11</v>
      </c>
      <c r="D14559" s="5" t="s">
        <v>12</v>
      </c>
      <c r="E14559" s="5" t="s">
        <v>13</v>
      </c>
    </row>
    <row r="14560" spans="1:5" x14ac:dyDescent="0.25">
      <c r="A14560" s="5">
        <f>14552</f>
      </c>
      <c r="B14560" s="5" t="s">
        <v>14562</v>
      </c>
      <c r="C14560" s="5" t="s">
        <v>11</v>
      </c>
      <c r="D14560" s="5" t="s">
        <v>12</v>
      </c>
      <c r="E14560" s="5" t="s">
        <v>13</v>
      </c>
    </row>
    <row r="14561" spans="1:5" x14ac:dyDescent="0.25">
      <c r="A14561" s="5">
        <f>14553</f>
      </c>
      <c r="B14561" s="5" t="s">
        <v>14563</v>
      </c>
      <c r="C14561" s="5" t="s">
        <v>11</v>
      </c>
      <c r="D14561" s="5" t="s">
        <v>12</v>
      </c>
      <c r="E14561" s="5" t="s">
        <v>13</v>
      </c>
    </row>
    <row r="14562" spans="1:5" x14ac:dyDescent="0.25">
      <c r="A14562" s="5">
        <f>14554</f>
      </c>
      <c r="B14562" s="5" t="s">
        <v>14564</v>
      </c>
      <c r="C14562" s="5" t="s">
        <v>11</v>
      </c>
      <c r="D14562" s="5" t="s">
        <v>12</v>
      </c>
      <c r="E14562" s="5" t="s">
        <v>13</v>
      </c>
    </row>
    <row r="14563" spans="1:5" x14ac:dyDescent="0.25">
      <c r="A14563" s="5">
        <f>14555</f>
      </c>
      <c r="B14563" s="5" t="s">
        <v>14565</v>
      </c>
      <c r="C14563" s="5" t="s">
        <v>11</v>
      </c>
      <c r="D14563" s="5" t="s">
        <v>12</v>
      </c>
      <c r="E14563" s="5" t="s">
        <v>13</v>
      </c>
    </row>
    <row r="14564" spans="1:5" x14ac:dyDescent="0.25">
      <c r="A14564" s="5">
        <f>14556</f>
      </c>
      <c r="B14564" s="5" t="s">
        <v>14566</v>
      </c>
      <c r="C14564" s="5" t="s">
        <v>11</v>
      </c>
      <c r="D14564" s="5" t="s">
        <v>12</v>
      </c>
      <c r="E14564" s="5" t="s">
        <v>13</v>
      </c>
    </row>
    <row r="14565" spans="1:5" x14ac:dyDescent="0.25">
      <c r="A14565" s="5">
        <f>14557</f>
      </c>
      <c r="B14565" s="5" t="s">
        <v>14567</v>
      </c>
      <c r="C14565" s="5" t="s">
        <v>11</v>
      </c>
      <c r="D14565" s="5" t="s">
        <v>12</v>
      </c>
      <c r="E14565" s="5" t="s">
        <v>13</v>
      </c>
    </row>
    <row r="14566" spans="1:5" x14ac:dyDescent="0.25">
      <c r="A14566" s="5">
        <f>14558</f>
      </c>
      <c r="B14566" s="5" t="s">
        <v>14568</v>
      </c>
      <c r="C14566" s="5" t="s">
        <v>11</v>
      </c>
      <c r="D14566" s="5" t="s">
        <v>12</v>
      </c>
      <c r="E14566" s="5" t="s">
        <v>13</v>
      </c>
    </row>
    <row r="14567" spans="1:5" x14ac:dyDescent="0.25">
      <c r="A14567" s="5">
        <f>14559</f>
      </c>
      <c r="B14567" s="5" t="s">
        <v>14569</v>
      </c>
      <c r="C14567" s="5" t="s">
        <v>11</v>
      </c>
      <c r="D14567" s="5" t="s">
        <v>12</v>
      </c>
      <c r="E14567" s="5" t="s">
        <v>13</v>
      </c>
    </row>
    <row r="14568" spans="1:5" x14ac:dyDescent="0.25">
      <c r="A14568" s="5">
        <f>14560</f>
      </c>
      <c r="B14568" s="5" t="s">
        <v>14570</v>
      </c>
      <c r="C14568" s="5" t="s">
        <v>11</v>
      </c>
      <c r="D14568" s="5" t="s">
        <v>12</v>
      </c>
      <c r="E14568" s="5" t="s">
        <v>13</v>
      </c>
    </row>
    <row r="14569" spans="1:5" x14ac:dyDescent="0.25">
      <c r="A14569" s="5">
        <f>14561</f>
      </c>
      <c r="B14569" s="5" t="s">
        <v>14571</v>
      </c>
      <c r="C14569" s="5" t="s">
        <v>11</v>
      </c>
      <c r="D14569" s="5" t="s">
        <v>12</v>
      </c>
      <c r="E14569" s="5" t="s">
        <v>13</v>
      </c>
    </row>
    <row r="14570" spans="1:5" x14ac:dyDescent="0.25">
      <c r="A14570" s="5">
        <f>14562</f>
      </c>
      <c r="B14570" s="5" t="s">
        <v>14572</v>
      </c>
      <c r="C14570" s="5" t="s">
        <v>11</v>
      </c>
      <c r="D14570" s="5" t="s">
        <v>12</v>
      </c>
      <c r="E14570" s="5" t="s">
        <v>13</v>
      </c>
    </row>
    <row r="14571" spans="1:5" x14ac:dyDescent="0.25">
      <c r="A14571" s="5">
        <f>14563</f>
      </c>
      <c r="B14571" s="5" t="s">
        <v>14573</v>
      </c>
      <c r="C14571" s="5" t="s">
        <v>11</v>
      </c>
      <c r="D14571" s="5" t="s">
        <v>12</v>
      </c>
      <c r="E14571" s="5" t="s">
        <v>13</v>
      </c>
    </row>
    <row r="14572" spans="1:5" x14ac:dyDescent="0.25">
      <c r="A14572" s="5">
        <f>14564</f>
      </c>
      <c r="B14572" s="5" t="s">
        <v>14574</v>
      </c>
      <c r="C14572" s="5" t="s">
        <v>11</v>
      </c>
      <c r="D14572" s="5" t="s">
        <v>12</v>
      </c>
      <c r="E14572" s="5" t="s">
        <v>13</v>
      </c>
    </row>
    <row r="14573" spans="1:5" x14ac:dyDescent="0.25">
      <c r="A14573" s="5">
        <f>14565</f>
      </c>
      <c r="B14573" s="5" t="s">
        <v>14575</v>
      </c>
      <c r="C14573" s="5" t="s">
        <v>11</v>
      </c>
      <c r="D14573" s="5" t="s">
        <v>12</v>
      </c>
      <c r="E14573" s="5" t="s">
        <v>13</v>
      </c>
    </row>
    <row r="14574" spans="1:5" x14ac:dyDescent="0.25">
      <c r="A14574" s="5">
        <f>14566</f>
      </c>
      <c r="B14574" s="5" t="s">
        <v>14576</v>
      </c>
      <c r="C14574" s="5" t="s">
        <v>11</v>
      </c>
      <c r="D14574" s="5" t="s">
        <v>12</v>
      </c>
      <c r="E14574" s="5" t="s">
        <v>13</v>
      </c>
    </row>
    <row r="14575" spans="1:5" x14ac:dyDescent="0.25">
      <c r="A14575" s="5">
        <f>14567</f>
      </c>
      <c r="B14575" s="5" t="s">
        <v>14577</v>
      </c>
      <c r="C14575" s="5" t="s">
        <v>11</v>
      </c>
      <c r="D14575" s="5" t="s">
        <v>12</v>
      </c>
      <c r="E14575" s="5" t="s">
        <v>13</v>
      </c>
    </row>
    <row r="14576" spans="1:5" x14ac:dyDescent="0.25">
      <c r="A14576" s="5">
        <f>14568</f>
      </c>
      <c r="B14576" s="5" t="s">
        <v>14578</v>
      </c>
      <c r="C14576" s="5" t="s">
        <v>11</v>
      </c>
      <c r="D14576" s="5" t="s">
        <v>12</v>
      </c>
      <c r="E14576" s="5" t="s">
        <v>13</v>
      </c>
    </row>
    <row r="14577" spans="1:5" x14ac:dyDescent="0.25">
      <c r="A14577" s="5">
        <f>14569</f>
      </c>
      <c r="B14577" s="5" t="s">
        <v>14579</v>
      </c>
      <c r="C14577" s="5" t="s">
        <v>11</v>
      </c>
      <c r="D14577" s="5" t="s">
        <v>12</v>
      </c>
      <c r="E14577" s="5" t="s">
        <v>13</v>
      </c>
    </row>
    <row r="14578" spans="1:5" x14ac:dyDescent="0.25">
      <c r="A14578" s="5">
        <f>14570</f>
      </c>
      <c r="B14578" s="5" t="s">
        <v>14580</v>
      </c>
      <c r="C14578" s="5" t="s">
        <v>11</v>
      </c>
      <c r="D14578" s="5" t="s">
        <v>12</v>
      </c>
      <c r="E14578" s="5" t="s">
        <v>13</v>
      </c>
    </row>
    <row r="14579" spans="1:5" x14ac:dyDescent="0.25">
      <c r="A14579" s="5">
        <f>14571</f>
      </c>
      <c r="B14579" s="5" t="s">
        <v>14581</v>
      </c>
      <c r="C14579" s="5" t="s">
        <v>11</v>
      </c>
      <c r="D14579" s="5" t="s">
        <v>12</v>
      </c>
      <c r="E14579" s="5" t="s">
        <v>13</v>
      </c>
    </row>
    <row r="14580" spans="1:5" x14ac:dyDescent="0.25">
      <c r="A14580" s="5">
        <f>14572</f>
      </c>
      <c r="B14580" s="5" t="s">
        <v>14582</v>
      </c>
      <c r="C14580" s="5" t="s">
        <v>11</v>
      </c>
      <c r="D14580" s="5" t="s">
        <v>12</v>
      </c>
      <c r="E14580" s="5" t="s">
        <v>13</v>
      </c>
    </row>
    <row r="14581" spans="1:5" x14ac:dyDescent="0.25">
      <c r="A14581" s="5">
        <f>14573</f>
      </c>
      <c r="B14581" s="5" t="s">
        <v>14583</v>
      </c>
      <c r="C14581" s="5" t="s">
        <v>11</v>
      </c>
      <c r="D14581" s="5" t="s">
        <v>12</v>
      </c>
      <c r="E14581" s="5" t="s">
        <v>13</v>
      </c>
    </row>
    <row r="14582" spans="1:5" x14ac:dyDescent="0.25">
      <c r="A14582" s="5">
        <f>14574</f>
      </c>
      <c r="B14582" s="5" t="s">
        <v>14584</v>
      </c>
      <c r="C14582" s="5" t="s">
        <v>11</v>
      </c>
      <c r="D14582" s="5" t="s">
        <v>12</v>
      </c>
      <c r="E14582" s="5" t="s">
        <v>13</v>
      </c>
    </row>
    <row r="14583" spans="1:5" x14ac:dyDescent="0.25">
      <c r="A14583" s="5">
        <f>14575</f>
      </c>
      <c r="B14583" s="5" t="s">
        <v>14585</v>
      </c>
      <c r="C14583" s="5" t="s">
        <v>11</v>
      </c>
      <c r="D14583" s="5" t="s">
        <v>12</v>
      </c>
      <c r="E14583" s="5" t="s">
        <v>13</v>
      </c>
    </row>
    <row r="14584" spans="1:5" x14ac:dyDescent="0.25">
      <c r="A14584" s="5">
        <f>14576</f>
      </c>
      <c r="B14584" s="5" t="s">
        <v>14586</v>
      </c>
      <c r="C14584" s="5" t="s">
        <v>11</v>
      </c>
      <c r="D14584" s="5" t="s">
        <v>12</v>
      </c>
      <c r="E14584" s="5" t="s">
        <v>13</v>
      </c>
    </row>
    <row r="14585" spans="1:5" x14ac:dyDescent="0.25">
      <c r="A14585" s="5">
        <f>14577</f>
      </c>
      <c r="B14585" s="5" t="s">
        <v>14587</v>
      </c>
      <c r="C14585" s="5" t="s">
        <v>11</v>
      </c>
      <c r="D14585" s="5" t="s">
        <v>12</v>
      </c>
      <c r="E14585" s="5" t="s">
        <v>13</v>
      </c>
    </row>
    <row r="14586" spans="1:5" x14ac:dyDescent="0.25">
      <c r="A14586" s="5">
        <f>14578</f>
      </c>
      <c r="B14586" s="5" t="s">
        <v>14588</v>
      </c>
      <c r="C14586" s="5" t="s">
        <v>11</v>
      </c>
      <c r="D14586" s="5" t="s">
        <v>12</v>
      </c>
      <c r="E14586" s="5" t="s">
        <v>13</v>
      </c>
    </row>
    <row r="14587" spans="1:5" x14ac:dyDescent="0.25">
      <c r="A14587" s="5">
        <f>14579</f>
      </c>
      <c r="B14587" s="5" t="s">
        <v>14589</v>
      </c>
      <c r="C14587" s="5" t="s">
        <v>11</v>
      </c>
      <c r="D14587" s="5" t="s">
        <v>12</v>
      </c>
      <c r="E14587" s="5" t="s">
        <v>13</v>
      </c>
    </row>
    <row r="14588" spans="1:5" x14ac:dyDescent="0.25">
      <c r="A14588" s="5">
        <f>14580</f>
      </c>
      <c r="B14588" s="5" t="s">
        <v>14590</v>
      </c>
      <c r="C14588" s="5" t="s">
        <v>11</v>
      </c>
      <c r="D14588" s="5" t="s">
        <v>12</v>
      </c>
      <c r="E14588" s="5" t="s">
        <v>13</v>
      </c>
    </row>
    <row r="14589" spans="1:5" x14ac:dyDescent="0.25">
      <c r="A14589" s="5">
        <f>14581</f>
      </c>
      <c r="B14589" s="5" t="s">
        <v>14591</v>
      </c>
      <c r="C14589" s="5" t="s">
        <v>11</v>
      </c>
      <c r="D14589" s="5" t="s">
        <v>12</v>
      </c>
      <c r="E14589" s="5" t="s">
        <v>13</v>
      </c>
    </row>
    <row r="14590" spans="1:5" x14ac:dyDescent="0.25">
      <c r="A14590" s="5">
        <f>14582</f>
      </c>
      <c r="B14590" s="5" t="s">
        <v>14592</v>
      </c>
      <c r="C14590" s="5" t="s">
        <v>11</v>
      </c>
      <c r="D14590" s="5" t="s">
        <v>12</v>
      </c>
      <c r="E14590" s="5" t="s">
        <v>13</v>
      </c>
    </row>
    <row r="14591" spans="1:5" x14ac:dyDescent="0.25">
      <c r="A14591" s="5">
        <f>14583</f>
      </c>
      <c r="B14591" s="5" t="s">
        <v>14593</v>
      </c>
      <c r="C14591" s="5" t="s">
        <v>11</v>
      </c>
      <c r="D14591" s="5" t="s">
        <v>12</v>
      </c>
      <c r="E14591" s="5" t="s">
        <v>13</v>
      </c>
    </row>
    <row r="14592" spans="1:5" x14ac:dyDescent="0.25">
      <c r="A14592" s="5">
        <f>14584</f>
      </c>
      <c r="B14592" s="5" t="s">
        <v>14594</v>
      </c>
      <c r="C14592" s="5" t="s">
        <v>11</v>
      </c>
      <c r="D14592" s="5" t="s">
        <v>12</v>
      </c>
      <c r="E14592" s="5" t="s">
        <v>13</v>
      </c>
    </row>
    <row r="14593" spans="1:5" x14ac:dyDescent="0.25">
      <c r="A14593" s="5">
        <f>14585</f>
      </c>
      <c r="B14593" s="5" t="s">
        <v>14595</v>
      </c>
      <c r="C14593" s="5" t="s">
        <v>11</v>
      </c>
      <c r="D14593" s="5" t="s">
        <v>12</v>
      </c>
      <c r="E14593" s="5" t="s">
        <v>13</v>
      </c>
    </row>
    <row r="14594" spans="1:5" x14ac:dyDescent="0.25">
      <c r="A14594" s="5">
        <f>14586</f>
      </c>
      <c r="B14594" s="5" t="s">
        <v>14596</v>
      </c>
      <c r="C14594" s="5" t="s">
        <v>11</v>
      </c>
      <c r="D14594" s="5" t="s">
        <v>12</v>
      </c>
      <c r="E14594" s="5" t="s">
        <v>13</v>
      </c>
    </row>
    <row r="14595" spans="1:5" x14ac:dyDescent="0.25">
      <c r="A14595" s="5">
        <f>14587</f>
      </c>
      <c r="B14595" s="5" t="s">
        <v>14597</v>
      </c>
      <c r="C14595" s="5" t="s">
        <v>11</v>
      </c>
      <c r="D14595" s="5" t="s">
        <v>12</v>
      </c>
      <c r="E14595" s="5" t="s">
        <v>13</v>
      </c>
    </row>
    <row r="14596" spans="1:5" x14ac:dyDescent="0.25">
      <c r="A14596" s="5">
        <f>14588</f>
      </c>
      <c r="B14596" s="5" t="s">
        <v>14598</v>
      </c>
      <c r="C14596" s="5" t="s">
        <v>11</v>
      </c>
      <c r="D14596" s="5" t="s">
        <v>12</v>
      </c>
      <c r="E14596" s="5" t="s">
        <v>13</v>
      </c>
    </row>
    <row r="14597" spans="1:5" x14ac:dyDescent="0.25">
      <c r="A14597" s="5">
        <f>14589</f>
      </c>
      <c r="B14597" s="5" t="s">
        <v>14599</v>
      </c>
      <c r="C14597" s="5" t="s">
        <v>11</v>
      </c>
      <c r="D14597" s="5" t="s">
        <v>12</v>
      </c>
      <c r="E14597" s="5" t="s">
        <v>13</v>
      </c>
    </row>
    <row r="14598" spans="1:5" x14ac:dyDescent="0.25">
      <c r="A14598" s="5">
        <f>14590</f>
      </c>
      <c r="B14598" s="5" t="s">
        <v>14600</v>
      </c>
      <c r="C14598" s="5" t="s">
        <v>11</v>
      </c>
      <c r="D14598" s="5" t="s">
        <v>12</v>
      </c>
      <c r="E14598" s="5" t="s">
        <v>13</v>
      </c>
    </row>
    <row r="14599" spans="1:5" x14ac:dyDescent="0.25">
      <c r="A14599" s="5">
        <f>14591</f>
      </c>
      <c r="B14599" s="5" t="s">
        <v>14601</v>
      </c>
      <c r="C14599" s="5" t="s">
        <v>11</v>
      </c>
      <c r="D14599" s="5" t="s">
        <v>12</v>
      </c>
      <c r="E14599" s="5" t="s">
        <v>13</v>
      </c>
    </row>
    <row r="14600" spans="1:5" x14ac:dyDescent="0.25">
      <c r="A14600" s="5">
        <f>14592</f>
      </c>
      <c r="B14600" s="5" t="s">
        <v>14602</v>
      </c>
      <c r="C14600" s="5" t="s">
        <v>11</v>
      </c>
      <c r="D14600" s="5" t="s">
        <v>12</v>
      </c>
      <c r="E14600" s="5" t="s">
        <v>13</v>
      </c>
    </row>
    <row r="14601" spans="1:5" x14ac:dyDescent="0.25">
      <c r="A14601" s="5">
        <f>14593</f>
      </c>
      <c r="B14601" s="5" t="s">
        <v>14603</v>
      </c>
      <c r="C14601" s="5" t="s">
        <v>11</v>
      </c>
      <c r="D14601" s="5" t="s">
        <v>12</v>
      </c>
      <c r="E14601" s="5" t="s">
        <v>13</v>
      </c>
    </row>
    <row r="14602" spans="1:5" x14ac:dyDescent="0.25">
      <c r="A14602" s="5">
        <f>14594</f>
      </c>
      <c r="B14602" s="5" t="s">
        <v>14604</v>
      </c>
      <c r="C14602" s="5" t="s">
        <v>11</v>
      </c>
      <c r="D14602" s="5" t="s">
        <v>12</v>
      </c>
      <c r="E14602" s="5" t="s">
        <v>13</v>
      </c>
    </row>
    <row r="14603" spans="1:5" x14ac:dyDescent="0.25">
      <c r="A14603" s="5">
        <f>14595</f>
      </c>
      <c r="B14603" s="5" t="s">
        <v>14605</v>
      </c>
      <c r="C14603" s="5" t="s">
        <v>11</v>
      </c>
      <c r="D14603" s="5" t="s">
        <v>12</v>
      </c>
      <c r="E14603" s="5" t="s">
        <v>13</v>
      </c>
    </row>
    <row r="14604" spans="1:5" x14ac:dyDescent="0.25">
      <c r="A14604" s="5">
        <f>14596</f>
      </c>
      <c r="B14604" s="5" t="s">
        <v>14606</v>
      </c>
      <c r="C14604" s="5" t="s">
        <v>11</v>
      </c>
      <c r="D14604" s="5" t="s">
        <v>12</v>
      </c>
      <c r="E14604" s="5" t="s">
        <v>13</v>
      </c>
    </row>
    <row r="14605" spans="1:5" x14ac:dyDescent="0.25">
      <c r="A14605" s="5">
        <f>14597</f>
      </c>
      <c r="B14605" s="5" t="s">
        <v>14607</v>
      </c>
      <c r="C14605" s="5" t="s">
        <v>11</v>
      </c>
      <c r="D14605" s="5" t="s">
        <v>12</v>
      </c>
      <c r="E14605" s="5" t="s">
        <v>13</v>
      </c>
    </row>
    <row r="14606" spans="1:5" x14ac:dyDescent="0.25">
      <c r="A14606" s="5">
        <f>14598</f>
      </c>
      <c r="B14606" s="5" t="s">
        <v>14608</v>
      </c>
      <c r="C14606" s="5" t="s">
        <v>11</v>
      </c>
      <c r="D14606" s="5" t="s">
        <v>12</v>
      </c>
      <c r="E14606" s="5" t="s">
        <v>13</v>
      </c>
    </row>
    <row r="14607" spans="1:5" x14ac:dyDescent="0.25">
      <c r="A14607" s="5">
        <f>14599</f>
      </c>
      <c r="B14607" s="5" t="s">
        <v>14609</v>
      </c>
      <c r="C14607" s="5" t="s">
        <v>11</v>
      </c>
      <c r="D14607" s="5" t="s">
        <v>12</v>
      </c>
      <c r="E14607" s="5" t="s">
        <v>13</v>
      </c>
    </row>
    <row r="14608" spans="1:5" x14ac:dyDescent="0.25">
      <c r="A14608" s="5">
        <f>14600</f>
      </c>
      <c r="B14608" s="5" t="s">
        <v>14610</v>
      </c>
      <c r="C14608" s="5" t="s">
        <v>11</v>
      </c>
      <c r="D14608" s="5" t="s">
        <v>12</v>
      </c>
      <c r="E14608" s="5" t="s">
        <v>13</v>
      </c>
    </row>
    <row r="14609" spans="1:5" x14ac:dyDescent="0.25">
      <c r="A14609" s="5">
        <f>14601</f>
      </c>
      <c r="B14609" s="5" t="s">
        <v>14611</v>
      </c>
      <c r="C14609" s="5" t="s">
        <v>11</v>
      </c>
      <c r="D14609" s="5" t="s">
        <v>12</v>
      </c>
      <c r="E14609" s="5" t="s">
        <v>13</v>
      </c>
    </row>
    <row r="14610" spans="1:5" x14ac:dyDescent="0.25">
      <c r="A14610" s="5">
        <f>14602</f>
      </c>
      <c r="B14610" s="5" t="s">
        <v>14612</v>
      </c>
      <c r="C14610" s="5" t="s">
        <v>11</v>
      </c>
      <c r="D14610" s="5" t="s">
        <v>12</v>
      </c>
      <c r="E14610" s="5" t="s">
        <v>13</v>
      </c>
    </row>
    <row r="14611" spans="1:5" x14ac:dyDescent="0.25">
      <c r="A14611" s="5">
        <f>14603</f>
      </c>
      <c r="B14611" s="5" t="s">
        <v>14613</v>
      </c>
      <c r="C14611" s="5" t="s">
        <v>11</v>
      </c>
      <c r="D14611" s="5" t="s">
        <v>12</v>
      </c>
      <c r="E14611" s="5" t="s">
        <v>13</v>
      </c>
    </row>
    <row r="14612" spans="1:5" x14ac:dyDescent="0.25">
      <c r="A14612" s="5">
        <f>14604</f>
      </c>
      <c r="B14612" s="5" t="s">
        <v>14614</v>
      </c>
      <c r="C14612" s="5" t="s">
        <v>11</v>
      </c>
      <c r="D14612" s="5" t="s">
        <v>12</v>
      </c>
      <c r="E14612" s="5" t="s">
        <v>13</v>
      </c>
    </row>
    <row r="14613" spans="1:5" x14ac:dyDescent="0.25">
      <c r="A14613" s="5">
        <f>14605</f>
      </c>
      <c r="B14613" s="5" t="s">
        <v>14615</v>
      </c>
      <c r="C14613" s="5" t="s">
        <v>11</v>
      </c>
      <c r="D14613" s="5" t="s">
        <v>12</v>
      </c>
      <c r="E14613" s="5" t="s">
        <v>13</v>
      </c>
    </row>
    <row r="14614" spans="1:5" x14ac:dyDescent="0.25">
      <c r="A14614" s="5">
        <f>14606</f>
      </c>
      <c r="B14614" s="5" t="s">
        <v>14616</v>
      </c>
      <c r="C14614" s="5" t="s">
        <v>11</v>
      </c>
      <c r="D14614" s="5" t="s">
        <v>12</v>
      </c>
      <c r="E14614" s="5" t="s">
        <v>13</v>
      </c>
    </row>
    <row r="14615" spans="1:5" x14ac:dyDescent="0.25">
      <c r="A14615" s="5">
        <f>14607</f>
      </c>
      <c r="B14615" s="5" t="s">
        <v>14617</v>
      </c>
      <c r="C14615" s="5" t="s">
        <v>11</v>
      </c>
      <c r="D14615" s="5" t="s">
        <v>12</v>
      </c>
      <c r="E14615" s="5" t="s">
        <v>13</v>
      </c>
    </row>
    <row r="14616" spans="1:5" x14ac:dyDescent="0.25">
      <c r="A14616" s="5">
        <f>14608</f>
      </c>
      <c r="B14616" s="5" t="s">
        <v>14618</v>
      </c>
      <c r="C14616" s="5" t="s">
        <v>11</v>
      </c>
      <c r="D14616" s="5" t="s">
        <v>12</v>
      </c>
      <c r="E14616" s="5" t="s">
        <v>13</v>
      </c>
    </row>
    <row r="14617" spans="1:5" x14ac:dyDescent="0.25">
      <c r="A14617" s="5">
        <f>14609</f>
      </c>
      <c r="B14617" s="5" t="s">
        <v>14619</v>
      </c>
      <c r="C14617" s="5" t="s">
        <v>11</v>
      </c>
      <c r="D14617" s="5" t="s">
        <v>12</v>
      </c>
      <c r="E14617" s="5" t="s">
        <v>13</v>
      </c>
    </row>
    <row r="14618" spans="1:5" x14ac:dyDescent="0.25">
      <c r="A14618" s="5">
        <f>14610</f>
      </c>
      <c r="B14618" s="5" t="s">
        <v>14620</v>
      </c>
      <c r="C14618" s="5" t="s">
        <v>11</v>
      </c>
      <c r="D14618" s="5" t="s">
        <v>12</v>
      </c>
      <c r="E14618" s="5" t="s">
        <v>13</v>
      </c>
    </row>
    <row r="14619" spans="1:5" x14ac:dyDescent="0.25">
      <c r="A14619" s="5">
        <f>14611</f>
      </c>
      <c r="B14619" s="5" t="s">
        <v>14621</v>
      </c>
      <c r="C14619" s="5" t="s">
        <v>11</v>
      </c>
      <c r="D14619" s="5" t="s">
        <v>12</v>
      </c>
      <c r="E14619" s="5" t="s">
        <v>13</v>
      </c>
    </row>
    <row r="14620" spans="1:5" x14ac:dyDescent="0.25">
      <c r="A14620" s="5">
        <f>14612</f>
      </c>
      <c r="B14620" s="5" t="s">
        <v>14622</v>
      </c>
      <c r="C14620" s="5" t="s">
        <v>11</v>
      </c>
      <c r="D14620" s="5" t="s">
        <v>12</v>
      </c>
      <c r="E14620" s="5" t="s">
        <v>13</v>
      </c>
    </row>
    <row r="14621" spans="1:5" x14ac:dyDescent="0.25">
      <c r="A14621" s="5">
        <f>14613</f>
      </c>
      <c r="B14621" s="5" t="s">
        <v>14623</v>
      </c>
      <c r="C14621" s="5" t="s">
        <v>11</v>
      </c>
      <c r="D14621" s="5" t="s">
        <v>12</v>
      </c>
      <c r="E14621" s="5" t="s">
        <v>13</v>
      </c>
    </row>
    <row r="14622" spans="1:5" x14ac:dyDescent="0.25">
      <c r="A14622" s="5">
        <f>14614</f>
      </c>
      <c r="B14622" s="5" t="s">
        <v>14624</v>
      </c>
      <c r="C14622" s="5" t="s">
        <v>11</v>
      </c>
      <c r="D14622" s="5" t="s">
        <v>12</v>
      </c>
      <c r="E14622" s="5" t="s">
        <v>13</v>
      </c>
    </row>
    <row r="14623" spans="1:5" x14ac:dyDescent="0.25">
      <c r="A14623" s="5">
        <f>14615</f>
      </c>
      <c r="B14623" s="5" t="s">
        <v>14625</v>
      </c>
      <c r="C14623" s="5" t="s">
        <v>11</v>
      </c>
      <c r="D14623" s="5" t="s">
        <v>12</v>
      </c>
      <c r="E14623" s="5" t="s">
        <v>13</v>
      </c>
    </row>
    <row r="14624" spans="1:5" x14ac:dyDescent="0.25">
      <c r="A14624" s="5">
        <f>14616</f>
      </c>
      <c r="B14624" s="5" t="s">
        <v>14626</v>
      </c>
      <c r="C14624" s="5" t="s">
        <v>11</v>
      </c>
      <c r="D14624" s="5" t="s">
        <v>12</v>
      </c>
      <c r="E14624" s="5" t="s">
        <v>13</v>
      </c>
    </row>
    <row r="14625" spans="1:5" x14ac:dyDescent="0.25">
      <c r="A14625" s="5">
        <f>14617</f>
      </c>
      <c r="B14625" s="5" t="s">
        <v>14627</v>
      </c>
      <c r="C14625" s="5" t="s">
        <v>11</v>
      </c>
      <c r="D14625" s="5" t="s">
        <v>12</v>
      </c>
      <c r="E14625" s="5" t="s">
        <v>13</v>
      </c>
    </row>
    <row r="14626" spans="1:5" x14ac:dyDescent="0.25">
      <c r="A14626" s="5">
        <f>14618</f>
      </c>
      <c r="B14626" s="5" t="s">
        <v>14628</v>
      </c>
      <c r="C14626" s="5" t="s">
        <v>11</v>
      </c>
      <c r="D14626" s="5" t="s">
        <v>12</v>
      </c>
      <c r="E14626" s="5" t="s">
        <v>13</v>
      </c>
    </row>
    <row r="14627" spans="1:5" x14ac:dyDescent="0.25">
      <c r="A14627" s="5">
        <f>14619</f>
      </c>
      <c r="B14627" s="5" t="s">
        <v>14629</v>
      </c>
      <c r="C14627" s="5" t="s">
        <v>11</v>
      </c>
      <c r="D14627" s="5" t="s">
        <v>12</v>
      </c>
      <c r="E14627" s="5" t="s">
        <v>13</v>
      </c>
    </row>
    <row r="14628" spans="1:5" x14ac:dyDescent="0.25">
      <c r="A14628" s="5">
        <f>14620</f>
      </c>
      <c r="B14628" s="5" t="s">
        <v>14630</v>
      </c>
      <c r="C14628" s="5" t="s">
        <v>11</v>
      </c>
      <c r="D14628" s="5" t="s">
        <v>12</v>
      </c>
      <c r="E14628" s="5" t="s">
        <v>13</v>
      </c>
    </row>
    <row r="14629" spans="1:5" x14ac:dyDescent="0.25">
      <c r="A14629" s="5">
        <f>14621</f>
      </c>
      <c r="B14629" s="5" t="s">
        <v>14631</v>
      </c>
      <c r="C14629" s="5" t="s">
        <v>11</v>
      </c>
      <c r="D14629" s="5" t="s">
        <v>12</v>
      </c>
      <c r="E14629" s="5" t="s">
        <v>13</v>
      </c>
    </row>
    <row r="14630" spans="1:5" x14ac:dyDescent="0.25">
      <c r="A14630" s="5">
        <f>14622</f>
      </c>
      <c r="B14630" s="5" t="s">
        <v>14632</v>
      </c>
      <c r="C14630" s="5" t="s">
        <v>11</v>
      </c>
      <c r="D14630" s="5" t="s">
        <v>12</v>
      </c>
      <c r="E14630" s="5" t="s">
        <v>13</v>
      </c>
    </row>
    <row r="14631" spans="1:5" x14ac:dyDescent="0.25">
      <c r="A14631" s="5">
        <f>14623</f>
      </c>
      <c r="B14631" s="5" t="s">
        <v>14633</v>
      </c>
      <c r="C14631" s="5" t="s">
        <v>11</v>
      </c>
      <c r="D14631" s="5" t="s">
        <v>12</v>
      </c>
      <c r="E14631" s="5" t="s">
        <v>13</v>
      </c>
    </row>
    <row r="14632" spans="1:5" x14ac:dyDescent="0.25">
      <c r="A14632" s="5">
        <f>14624</f>
      </c>
      <c r="B14632" s="5" t="s">
        <v>14634</v>
      </c>
      <c r="C14632" s="5" t="s">
        <v>11</v>
      </c>
      <c r="D14632" s="5" t="s">
        <v>12</v>
      </c>
      <c r="E14632" s="5" t="s">
        <v>13</v>
      </c>
    </row>
    <row r="14633" spans="1:5" x14ac:dyDescent="0.25">
      <c r="A14633" s="5">
        <f>14625</f>
      </c>
      <c r="B14633" s="5" t="s">
        <v>14635</v>
      </c>
      <c r="C14633" s="5" t="s">
        <v>11</v>
      </c>
      <c r="D14633" s="5" t="s">
        <v>12</v>
      </c>
      <c r="E14633" s="5" t="s">
        <v>13</v>
      </c>
    </row>
    <row r="14634" spans="1:5" x14ac:dyDescent="0.25">
      <c r="A14634" s="5">
        <f>14626</f>
      </c>
      <c r="B14634" s="5" t="s">
        <v>14636</v>
      </c>
      <c r="C14634" s="5" t="s">
        <v>11</v>
      </c>
      <c r="D14634" s="5" t="s">
        <v>12</v>
      </c>
      <c r="E14634" s="5" t="s">
        <v>13</v>
      </c>
    </row>
    <row r="14635" spans="1:5" x14ac:dyDescent="0.25">
      <c r="A14635" s="5">
        <f>14627</f>
      </c>
      <c r="B14635" s="5" t="s">
        <v>14637</v>
      </c>
      <c r="C14635" s="5" t="s">
        <v>11</v>
      </c>
      <c r="D14635" s="5" t="s">
        <v>12</v>
      </c>
      <c r="E14635" s="5" t="s">
        <v>13</v>
      </c>
    </row>
    <row r="14636" spans="1:5" x14ac:dyDescent="0.25">
      <c r="A14636" s="5">
        <f>14628</f>
      </c>
      <c r="B14636" s="5" t="s">
        <v>14638</v>
      </c>
      <c r="C14636" s="5" t="s">
        <v>11</v>
      </c>
      <c r="D14636" s="5" t="s">
        <v>12</v>
      </c>
      <c r="E14636" s="5" t="s">
        <v>13</v>
      </c>
    </row>
    <row r="14637" spans="1:5" x14ac:dyDescent="0.25">
      <c r="A14637" s="5">
        <f>14629</f>
      </c>
      <c r="B14637" s="5" t="s">
        <v>14639</v>
      </c>
      <c r="C14637" s="5" t="s">
        <v>11</v>
      </c>
      <c r="D14637" s="5" t="s">
        <v>12</v>
      </c>
      <c r="E14637" s="5" t="s">
        <v>13</v>
      </c>
    </row>
    <row r="14638" spans="1:5" x14ac:dyDescent="0.25">
      <c r="A14638" s="5">
        <f>14630</f>
      </c>
      <c r="B14638" s="5" t="s">
        <v>14640</v>
      </c>
      <c r="C14638" s="5" t="s">
        <v>11</v>
      </c>
      <c r="D14638" s="5" t="s">
        <v>12</v>
      </c>
      <c r="E14638" s="5" t="s">
        <v>13</v>
      </c>
    </row>
    <row r="14639" spans="1:5" x14ac:dyDescent="0.25">
      <c r="A14639" s="5">
        <f>14631</f>
      </c>
      <c r="B14639" s="5" t="s">
        <v>14641</v>
      </c>
      <c r="C14639" s="5" t="s">
        <v>11</v>
      </c>
      <c r="D14639" s="5" t="s">
        <v>12</v>
      </c>
      <c r="E14639" s="5" t="s">
        <v>13</v>
      </c>
    </row>
    <row r="14640" spans="1:5" x14ac:dyDescent="0.25">
      <c r="A14640" s="5">
        <f>14632</f>
      </c>
      <c r="B14640" s="5" t="s">
        <v>14642</v>
      </c>
      <c r="C14640" s="5" t="s">
        <v>11</v>
      </c>
      <c r="D14640" s="5" t="s">
        <v>12</v>
      </c>
      <c r="E14640" s="5" t="s">
        <v>13</v>
      </c>
    </row>
    <row r="14641" spans="1:5" x14ac:dyDescent="0.25">
      <c r="A14641" s="5">
        <f>14633</f>
      </c>
      <c r="B14641" s="5" t="s">
        <v>14643</v>
      </c>
      <c r="C14641" s="5" t="s">
        <v>11</v>
      </c>
      <c r="D14641" s="5" t="s">
        <v>12</v>
      </c>
      <c r="E14641" s="5" t="s">
        <v>13</v>
      </c>
    </row>
    <row r="14642" spans="1:5" x14ac:dyDescent="0.25">
      <c r="A14642" s="5">
        <f>14634</f>
      </c>
      <c r="B14642" s="5" t="s">
        <v>14644</v>
      </c>
      <c r="C14642" s="5" t="s">
        <v>11</v>
      </c>
      <c r="D14642" s="5" t="s">
        <v>12</v>
      </c>
      <c r="E14642" s="5" t="s">
        <v>13</v>
      </c>
    </row>
    <row r="14643" spans="1:5" x14ac:dyDescent="0.25">
      <c r="A14643" s="5">
        <f>14635</f>
      </c>
      <c r="B14643" s="5" t="s">
        <v>14645</v>
      </c>
      <c r="C14643" s="5" t="s">
        <v>11</v>
      </c>
      <c r="D14643" s="5" t="s">
        <v>12</v>
      </c>
      <c r="E14643" s="5" t="s">
        <v>13</v>
      </c>
    </row>
    <row r="14644" spans="1:5" x14ac:dyDescent="0.25">
      <c r="A14644" s="5">
        <f>14636</f>
      </c>
      <c r="B14644" s="5" t="s">
        <v>14646</v>
      </c>
      <c r="C14644" s="5" t="s">
        <v>11</v>
      </c>
      <c r="D14644" s="5" t="s">
        <v>12</v>
      </c>
      <c r="E14644" s="5" t="s">
        <v>13</v>
      </c>
    </row>
    <row r="14645" spans="1:5" x14ac:dyDescent="0.25">
      <c r="A14645" s="5">
        <f>14637</f>
      </c>
      <c r="B14645" s="5" t="s">
        <v>14647</v>
      </c>
      <c r="C14645" s="5" t="s">
        <v>11</v>
      </c>
      <c r="D14645" s="5" t="s">
        <v>12</v>
      </c>
      <c r="E14645" s="5" t="s">
        <v>13</v>
      </c>
    </row>
    <row r="14646" spans="1:5" x14ac:dyDescent="0.25">
      <c r="A14646" s="5">
        <f>14638</f>
      </c>
      <c r="B14646" s="5" t="s">
        <v>14648</v>
      </c>
      <c r="C14646" s="5" t="s">
        <v>11</v>
      </c>
      <c r="D14646" s="5" t="s">
        <v>12</v>
      </c>
      <c r="E14646" s="5" t="s">
        <v>13</v>
      </c>
    </row>
    <row r="14647" spans="1:5" x14ac:dyDescent="0.25">
      <c r="A14647" s="5">
        <f>14639</f>
      </c>
      <c r="B14647" s="5" t="s">
        <v>14649</v>
      </c>
      <c r="C14647" s="5" t="s">
        <v>11</v>
      </c>
      <c r="D14647" s="5" t="s">
        <v>12</v>
      </c>
      <c r="E14647" s="5" t="s">
        <v>13</v>
      </c>
    </row>
    <row r="14648" spans="1:5" x14ac:dyDescent="0.25">
      <c r="A14648" s="5">
        <f>14640</f>
      </c>
      <c r="B14648" s="5" t="s">
        <v>14650</v>
      </c>
      <c r="C14648" s="5" t="s">
        <v>11</v>
      </c>
      <c r="D14648" s="5" t="s">
        <v>12</v>
      </c>
      <c r="E14648" s="5" t="s">
        <v>13</v>
      </c>
    </row>
    <row r="14649" spans="1:5" x14ac:dyDescent="0.25">
      <c r="A14649" s="5">
        <f>14641</f>
      </c>
      <c r="B14649" s="5" t="s">
        <v>14651</v>
      </c>
      <c r="C14649" s="5" t="s">
        <v>11</v>
      </c>
      <c r="D14649" s="5" t="s">
        <v>12</v>
      </c>
      <c r="E14649" s="5" t="s">
        <v>13</v>
      </c>
    </row>
    <row r="14650" spans="1:5" x14ac:dyDescent="0.25">
      <c r="A14650" s="5">
        <f>14642</f>
      </c>
      <c r="B14650" s="5" t="s">
        <v>14652</v>
      </c>
      <c r="C14650" s="5" t="s">
        <v>11</v>
      </c>
      <c r="D14650" s="5" t="s">
        <v>12</v>
      </c>
      <c r="E14650" s="5" t="s">
        <v>13</v>
      </c>
    </row>
    <row r="14651" spans="1:5" x14ac:dyDescent="0.25">
      <c r="A14651" s="5">
        <f>14643</f>
      </c>
      <c r="B14651" s="5" t="s">
        <v>14653</v>
      </c>
      <c r="C14651" s="5" t="s">
        <v>11</v>
      </c>
      <c r="D14651" s="5" t="s">
        <v>12</v>
      </c>
      <c r="E14651" s="5" t="s">
        <v>13</v>
      </c>
    </row>
    <row r="14652" spans="1:5" x14ac:dyDescent="0.25">
      <c r="A14652" s="5">
        <f>14644</f>
      </c>
      <c r="B14652" s="5" t="s">
        <v>14654</v>
      </c>
      <c r="C14652" s="5" t="s">
        <v>11</v>
      </c>
      <c r="D14652" s="5" t="s">
        <v>12</v>
      </c>
      <c r="E14652" s="5" t="s">
        <v>13</v>
      </c>
    </row>
    <row r="14653" spans="1:5" x14ac:dyDescent="0.25">
      <c r="A14653" s="5">
        <f>14645</f>
      </c>
      <c r="B14653" s="5" t="s">
        <v>14655</v>
      </c>
      <c r="C14653" s="5" t="s">
        <v>11</v>
      </c>
      <c r="D14653" s="5" t="s">
        <v>12</v>
      </c>
      <c r="E14653" s="5" t="s">
        <v>13</v>
      </c>
    </row>
    <row r="14654" spans="1:5" x14ac:dyDescent="0.25">
      <c r="A14654" s="5">
        <f>14646</f>
      </c>
      <c r="B14654" s="5" t="s">
        <v>14656</v>
      </c>
      <c r="C14654" s="5" t="s">
        <v>11</v>
      </c>
      <c r="D14654" s="5" t="s">
        <v>12</v>
      </c>
      <c r="E14654" s="5" t="s">
        <v>13</v>
      </c>
    </row>
    <row r="14655" spans="1:5" x14ac:dyDescent="0.25">
      <c r="A14655" s="5">
        <f>14647</f>
      </c>
      <c r="B14655" s="5" t="s">
        <v>14657</v>
      </c>
      <c r="C14655" s="5" t="s">
        <v>11</v>
      </c>
      <c r="D14655" s="5" t="s">
        <v>12</v>
      </c>
      <c r="E14655" s="5" t="s">
        <v>13</v>
      </c>
    </row>
    <row r="14656" spans="1:5" x14ac:dyDescent="0.25">
      <c r="A14656" s="5">
        <f>14648</f>
      </c>
      <c r="B14656" s="5" t="s">
        <v>14658</v>
      </c>
      <c r="C14656" s="5" t="s">
        <v>11</v>
      </c>
      <c r="D14656" s="5" t="s">
        <v>12</v>
      </c>
      <c r="E14656" s="5" t="s">
        <v>13</v>
      </c>
    </row>
    <row r="14657" spans="1:5" x14ac:dyDescent="0.25">
      <c r="A14657" s="5">
        <f>14649</f>
      </c>
      <c r="B14657" s="5" t="s">
        <v>14659</v>
      </c>
      <c r="C14657" s="5" t="s">
        <v>11</v>
      </c>
      <c r="D14657" s="5" t="s">
        <v>12</v>
      </c>
      <c r="E14657" s="5" t="s">
        <v>13</v>
      </c>
    </row>
    <row r="14658" spans="1:5" x14ac:dyDescent="0.25">
      <c r="A14658" s="5">
        <f>14650</f>
      </c>
      <c r="B14658" s="5" t="s">
        <v>14660</v>
      </c>
      <c r="C14658" s="5" t="s">
        <v>11</v>
      </c>
      <c r="D14658" s="5" t="s">
        <v>12</v>
      </c>
      <c r="E14658" s="5" t="s">
        <v>13</v>
      </c>
    </row>
    <row r="14659" spans="1:5" x14ac:dyDescent="0.25">
      <c r="A14659" s="5">
        <f>14651</f>
      </c>
      <c r="B14659" s="5" t="s">
        <v>14661</v>
      </c>
      <c r="C14659" s="5" t="s">
        <v>11</v>
      </c>
      <c r="D14659" s="5" t="s">
        <v>12</v>
      </c>
      <c r="E14659" s="5" t="s">
        <v>13</v>
      </c>
    </row>
    <row r="14660" spans="1:5" x14ac:dyDescent="0.25">
      <c r="A14660" s="5">
        <f>14652</f>
      </c>
      <c r="B14660" s="5" t="s">
        <v>14662</v>
      </c>
      <c r="C14660" s="5" t="s">
        <v>11</v>
      </c>
      <c r="D14660" s="5" t="s">
        <v>12</v>
      </c>
      <c r="E14660" s="5" t="s">
        <v>13</v>
      </c>
    </row>
    <row r="14661" spans="1:5" x14ac:dyDescent="0.25">
      <c r="A14661" s="5">
        <f>14653</f>
      </c>
      <c r="B14661" s="5" t="s">
        <v>14663</v>
      </c>
      <c r="C14661" s="5" t="s">
        <v>11</v>
      </c>
      <c r="D14661" s="5" t="s">
        <v>12</v>
      </c>
      <c r="E14661" s="5" t="s">
        <v>13</v>
      </c>
    </row>
    <row r="14662" spans="1:5" x14ac:dyDescent="0.25">
      <c r="A14662" s="5">
        <f>14654</f>
      </c>
      <c r="B14662" s="5" t="s">
        <v>14664</v>
      </c>
      <c r="C14662" s="5" t="s">
        <v>11</v>
      </c>
      <c r="D14662" s="5" t="s">
        <v>12</v>
      </c>
      <c r="E14662" s="5" t="s">
        <v>13</v>
      </c>
    </row>
    <row r="14663" spans="1:5" x14ac:dyDescent="0.25">
      <c r="A14663" s="5">
        <f>14655</f>
      </c>
      <c r="B14663" s="5" t="s">
        <v>14665</v>
      </c>
      <c r="C14663" s="5" t="s">
        <v>11</v>
      </c>
      <c r="D14663" s="5" t="s">
        <v>12</v>
      </c>
      <c r="E14663" s="5" t="s">
        <v>13</v>
      </c>
    </row>
    <row r="14664" spans="1:5" x14ac:dyDescent="0.25">
      <c r="A14664" s="5">
        <f>14656</f>
      </c>
      <c r="B14664" s="5" t="s">
        <v>14666</v>
      </c>
      <c r="C14664" s="5" t="s">
        <v>11</v>
      </c>
      <c r="D14664" s="5" t="s">
        <v>12</v>
      </c>
      <c r="E14664" s="5" t="s">
        <v>13</v>
      </c>
    </row>
    <row r="14665" spans="1:5" x14ac:dyDescent="0.25">
      <c r="A14665" s="5">
        <f>14657</f>
      </c>
      <c r="B14665" s="5" t="s">
        <v>14667</v>
      </c>
      <c r="C14665" s="5" t="s">
        <v>11</v>
      </c>
      <c r="D14665" s="5" t="s">
        <v>12</v>
      </c>
      <c r="E14665" s="5" t="s">
        <v>13</v>
      </c>
    </row>
    <row r="14666" spans="1:5" x14ac:dyDescent="0.25">
      <c r="A14666" s="5">
        <f>14658</f>
      </c>
      <c r="B14666" s="5" t="s">
        <v>14668</v>
      </c>
      <c r="C14666" s="5" t="s">
        <v>11</v>
      </c>
      <c r="D14666" s="5" t="s">
        <v>12</v>
      </c>
      <c r="E14666" s="5" t="s">
        <v>13</v>
      </c>
    </row>
    <row r="14667" spans="1:5" x14ac:dyDescent="0.25">
      <c r="A14667" s="5">
        <f>14659</f>
      </c>
      <c r="B14667" s="5" t="s">
        <v>14669</v>
      </c>
      <c r="C14667" s="5" t="s">
        <v>11</v>
      </c>
      <c r="D14667" s="5" t="s">
        <v>12</v>
      </c>
      <c r="E14667" s="5" t="s">
        <v>13</v>
      </c>
    </row>
    <row r="14668" spans="1:5" x14ac:dyDescent="0.25">
      <c r="A14668" s="5">
        <f>14660</f>
      </c>
      <c r="B14668" s="5" t="s">
        <v>14670</v>
      </c>
      <c r="C14668" s="5" t="s">
        <v>11</v>
      </c>
      <c r="D14668" s="5" t="s">
        <v>12</v>
      </c>
      <c r="E14668" s="5" t="s">
        <v>13</v>
      </c>
    </row>
    <row r="14669" spans="1:5" x14ac:dyDescent="0.25">
      <c r="A14669" s="5">
        <f>14661</f>
      </c>
      <c r="B14669" s="5" t="s">
        <v>14671</v>
      </c>
      <c r="C14669" s="5" t="s">
        <v>11</v>
      </c>
      <c r="D14669" s="5" t="s">
        <v>12</v>
      </c>
      <c r="E14669" s="5" t="s">
        <v>13</v>
      </c>
    </row>
    <row r="14670" spans="1:5" x14ac:dyDescent="0.25">
      <c r="A14670" s="5">
        <f>14662</f>
      </c>
      <c r="B14670" s="5" t="s">
        <v>14672</v>
      </c>
      <c r="C14670" s="5" t="s">
        <v>11</v>
      </c>
      <c r="D14670" s="5" t="s">
        <v>12</v>
      </c>
      <c r="E14670" s="5" t="s">
        <v>13</v>
      </c>
    </row>
    <row r="14671" spans="1:5" x14ac:dyDescent="0.25">
      <c r="A14671" s="5">
        <f>14663</f>
      </c>
      <c r="B14671" s="5" t="s">
        <v>14673</v>
      </c>
      <c r="C14671" s="5" t="s">
        <v>11</v>
      </c>
      <c r="D14671" s="5" t="s">
        <v>12</v>
      </c>
      <c r="E14671" s="5" t="s">
        <v>13</v>
      </c>
    </row>
    <row r="14672" spans="1:5" x14ac:dyDescent="0.25">
      <c r="A14672" s="5">
        <f>14664</f>
      </c>
      <c r="B14672" s="5" t="s">
        <v>14674</v>
      </c>
      <c r="C14672" s="5" t="s">
        <v>11</v>
      </c>
      <c r="D14672" s="5" t="s">
        <v>12</v>
      </c>
      <c r="E14672" s="5" t="s">
        <v>13</v>
      </c>
    </row>
    <row r="14673" spans="1:5" x14ac:dyDescent="0.25">
      <c r="A14673" s="5">
        <f>14665</f>
      </c>
      <c r="B14673" s="5" t="s">
        <v>14675</v>
      </c>
      <c r="C14673" s="5" t="s">
        <v>11</v>
      </c>
      <c r="D14673" s="5" t="s">
        <v>12</v>
      </c>
      <c r="E14673" s="5" t="s">
        <v>13</v>
      </c>
    </row>
    <row r="14674" spans="1:5" x14ac:dyDescent="0.25">
      <c r="A14674" s="5">
        <f>14666</f>
      </c>
      <c r="B14674" s="5" t="s">
        <v>14676</v>
      </c>
      <c r="C14674" s="5" t="s">
        <v>11</v>
      </c>
      <c r="D14674" s="5" t="s">
        <v>12</v>
      </c>
      <c r="E14674" s="5" t="s">
        <v>13</v>
      </c>
    </row>
    <row r="14675" spans="1:5" x14ac:dyDescent="0.25">
      <c r="A14675" s="5">
        <f>14667</f>
      </c>
      <c r="B14675" s="5" t="s">
        <v>14677</v>
      </c>
      <c r="C14675" s="5" t="s">
        <v>11</v>
      </c>
      <c r="D14675" s="5" t="s">
        <v>12</v>
      </c>
      <c r="E14675" s="5" t="s">
        <v>13</v>
      </c>
    </row>
    <row r="14676" spans="1:5" x14ac:dyDescent="0.25">
      <c r="A14676" s="5">
        <f>14668</f>
      </c>
      <c r="B14676" s="5" t="s">
        <v>14678</v>
      </c>
      <c r="C14676" s="5" t="s">
        <v>11</v>
      </c>
      <c r="D14676" s="5" t="s">
        <v>12</v>
      </c>
      <c r="E14676" s="5" t="s">
        <v>13</v>
      </c>
    </row>
    <row r="14677" spans="1:5" x14ac:dyDescent="0.25">
      <c r="A14677" s="5">
        <f>14669</f>
      </c>
      <c r="B14677" s="5" t="s">
        <v>14679</v>
      </c>
      <c r="C14677" s="5" t="s">
        <v>11</v>
      </c>
      <c r="D14677" s="5" t="s">
        <v>12</v>
      </c>
      <c r="E14677" s="5" t="s">
        <v>13</v>
      </c>
    </row>
    <row r="14678" spans="1:5" x14ac:dyDescent="0.25">
      <c r="A14678" s="5">
        <f>14670</f>
      </c>
      <c r="B14678" s="5" t="s">
        <v>14680</v>
      </c>
      <c r="C14678" s="5" t="s">
        <v>11</v>
      </c>
      <c r="D14678" s="5" t="s">
        <v>12</v>
      </c>
      <c r="E14678" s="5" t="s">
        <v>13</v>
      </c>
    </row>
    <row r="14679" spans="1:5" x14ac:dyDescent="0.25">
      <c r="A14679" s="5">
        <f>14671</f>
      </c>
      <c r="B14679" s="5" t="s">
        <v>14681</v>
      </c>
      <c r="C14679" s="5" t="s">
        <v>11</v>
      </c>
      <c r="D14679" s="5" t="s">
        <v>12</v>
      </c>
      <c r="E14679" s="5" t="s">
        <v>13</v>
      </c>
    </row>
    <row r="14680" spans="1:5" x14ac:dyDescent="0.25">
      <c r="A14680" s="5">
        <f>14672</f>
      </c>
      <c r="B14680" s="5" t="s">
        <v>14682</v>
      </c>
      <c r="C14680" s="5" t="s">
        <v>11</v>
      </c>
      <c r="D14680" s="5" t="s">
        <v>12</v>
      </c>
      <c r="E14680" s="5" t="s">
        <v>13</v>
      </c>
    </row>
    <row r="14681" spans="1:5" x14ac:dyDescent="0.25">
      <c r="A14681" s="5">
        <f>14673</f>
      </c>
      <c r="B14681" s="5" t="s">
        <v>14683</v>
      </c>
      <c r="C14681" s="5" t="s">
        <v>11</v>
      </c>
      <c r="D14681" s="5" t="s">
        <v>12</v>
      </c>
      <c r="E14681" s="5" t="s">
        <v>13</v>
      </c>
    </row>
    <row r="14682" spans="1:5" x14ac:dyDescent="0.25">
      <c r="A14682" s="5">
        <f>14674</f>
      </c>
      <c r="B14682" s="5" t="s">
        <v>14684</v>
      </c>
      <c r="C14682" s="5" t="s">
        <v>11</v>
      </c>
      <c r="D14682" s="5" t="s">
        <v>12</v>
      </c>
      <c r="E14682" s="5" t="s">
        <v>13</v>
      </c>
    </row>
    <row r="14683" spans="1:5" x14ac:dyDescent="0.25">
      <c r="A14683" s="5">
        <f>14675</f>
      </c>
      <c r="B14683" s="5" t="s">
        <v>14685</v>
      </c>
      <c r="C14683" s="5" t="s">
        <v>11</v>
      </c>
      <c r="D14683" s="5" t="s">
        <v>12</v>
      </c>
      <c r="E14683" s="5" t="s">
        <v>13</v>
      </c>
    </row>
    <row r="14684" spans="1:5" x14ac:dyDescent="0.25">
      <c r="A14684" s="5">
        <f>14676</f>
      </c>
      <c r="B14684" s="5" t="s">
        <v>14686</v>
      </c>
      <c r="C14684" s="5" t="s">
        <v>11</v>
      </c>
      <c r="D14684" s="5" t="s">
        <v>12</v>
      </c>
      <c r="E14684" s="5" t="s">
        <v>13</v>
      </c>
    </row>
    <row r="14685" spans="1:5" x14ac:dyDescent="0.25">
      <c r="A14685" s="5">
        <f>14677</f>
      </c>
      <c r="B14685" s="5" t="s">
        <v>14687</v>
      </c>
      <c r="C14685" s="5" t="s">
        <v>11</v>
      </c>
      <c r="D14685" s="5" t="s">
        <v>12</v>
      </c>
      <c r="E14685" s="5" t="s">
        <v>13</v>
      </c>
    </row>
    <row r="14686" spans="1:5" x14ac:dyDescent="0.25">
      <c r="A14686" s="5">
        <f>14678</f>
      </c>
      <c r="B14686" s="5" t="s">
        <v>14688</v>
      </c>
      <c r="C14686" s="5" t="s">
        <v>11</v>
      </c>
      <c r="D14686" s="5" t="s">
        <v>12</v>
      </c>
      <c r="E14686" s="5" t="s">
        <v>13</v>
      </c>
    </row>
    <row r="14687" spans="1:5" x14ac:dyDescent="0.25">
      <c r="A14687" s="5">
        <f>14679</f>
      </c>
      <c r="B14687" s="5" t="s">
        <v>14689</v>
      </c>
      <c r="C14687" s="5" t="s">
        <v>11</v>
      </c>
      <c r="D14687" s="5" t="s">
        <v>12</v>
      </c>
      <c r="E14687" s="5" t="s">
        <v>13</v>
      </c>
    </row>
    <row r="14688" spans="1:5" x14ac:dyDescent="0.25">
      <c r="A14688" s="5">
        <f>14680</f>
      </c>
      <c r="B14688" s="5" t="s">
        <v>14690</v>
      </c>
      <c r="C14688" s="5" t="s">
        <v>11</v>
      </c>
      <c r="D14688" s="5" t="s">
        <v>12</v>
      </c>
      <c r="E14688" s="5" t="s">
        <v>13</v>
      </c>
    </row>
    <row r="14689" spans="1:5" x14ac:dyDescent="0.25">
      <c r="A14689" s="5">
        <f>14681</f>
      </c>
      <c r="B14689" s="5" t="s">
        <v>14691</v>
      </c>
      <c r="C14689" s="5" t="s">
        <v>11</v>
      </c>
      <c r="D14689" s="5" t="s">
        <v>12</v>
      </c>
      <c r="E14689" s="5" t="s">
        <v>13</v>
      </c>
    </row>
    <row r="14690" spans="1:5" x14ac:dyDescent="0.25">
      <c r="A14690" s="5">
        <f>14682</f>
      </c>
      <c r="B14690" s="5" t="s">
        <v>14692</v>
      </c>
      <c r="C14690" s="5" t="s">
        <v>11</v>
      </c>
      <c r="D14690" s="5" t="s">
        <v>12</v>
      </c>
      <c r="E14690" s="5" t="s">
        <v>13</v>
      </c>
    </row>
    <row r="14691" spans="1:5" x14ac:dyDescent="0.25">
      <c r="A14691" s="5">
        <f>14683</f>
      </c>
      <c r="B14691" s="5" t="s">
        <v>14693</v>
      </c>
      <c r="C14691" s="5" t="s">
        <v>11</v>
      </c>
      <c r="D14691" s="5" t="s">
        <v>12</v>
      </c>
      <c r="E14691" s="5" t="s">
        <v>13</v>
      </c>
    </row>
    <row r="14692" spans="1:5" x14ac:dyDescent="0.25">
      <c r="A14692" s="5">
        <f>14684</f>
      </c>
      <c r="B14692" s="5" t="s">
        <v>14694</v>
      </c>
      <c r="C14692" s="5" t="s">
        <v>11</v>
      </c>
      <c r="D14692" s="5" t="s">
        <v>12</v>
      </c>
      <c r="E14692" s="5" t="s">
        <v>13</v>
      </c>
    </row>
    <row r="14693" spans="1:5" x14ac:dyDescent="0.25">
      <c r="A14693" s="5">
        <f>14685</f>
      </c>
      <c r="B14693" s="5" t="s">
        <v>14695</v>
      </c>
      <c r="C14693" s="5" t="s">
        <v>11</v>
      </c>
      <c r="D14693" s="5" t="s">
        <v>12</v>
      </c>
      <c r="E14693" s="5" t="s">
        <v>13</v>
      </c>
    </row>
    <row r="14694" spans="1:5" x14ac:dyDescent="0.25">
      <c r="A14694" s="5">
        <f>14686</f>
      </c>
      <c r="B14694" s="5" t="s">
        <v>14696</v>
      </c>
      <c r="C14694" s="5" t="s">
        <v>11</v>
      </c>
      <c r="D14694" s="5" t="s">
        <v>12</v>
      </c>
      <c r="E14694" s="5" t="s">
        <v>13</v>
      </c>
    </row>
    <row r="14695" spans="1:5" x14ac:dyDescent="0.25">
      <c r="A14695" s="5">
        <f>14687</f>
      </c>
      <c r="B14695" s="5" t="s">
        <v>14697</v>
      </c>
      <c r="C14695" s="5" t="s">
        <v>11</v>
      </c>
      <c r="D14695" s="5" t="s">
        <v>12</v>
      </c>
      <c r="E14695" s="5" t="s">
        <v>13</v>
      </c>
    </row>
    <row r="14696" spans="1:5" x14ac:dyDescent="0.25">
      <c r="A14696" s="5">
        <f>14688</f>
      </c>
      <c r="B14696" s="5" t="s">
        <v>14698</v>
      </c>
      <c r="C14696" s="5" t="s">
        <v>11</v>
      </c>
      <c r="D14696" s="5" t="s">
        <v>12</v>
      </c>
      <c r="E14696" s="5" t="s">
        <v>13</v>
      </c>
    </row>
    <row r="14697" spans="1:5" x14ac:dyDescent="0.25">
      <c r="A14697" s="5">
        <f>14689</f>
      </c>
      <c r="B14697" s="5" t="s">
        <v>14699</v>
      </c>
      <c r="C14697" s="5" t="s">
        <v>11</v>
      </c>
      <c r="D14697" s="5" t="s">
        <v>12</v>
      </c>
      <c r="E14697" s="5" t="s">
        <v>13</v>
      </c>
    </row>
    <row r="14698" spans="1:5" x14ac:dyDescent="0.25">
      <c r="A14698" s="5">
        <f>14690</f>
      </c>
      <c r="B14698" s="5" t="s">
        <v>14700</v>
      </c>
      <c r="C14698" s="5" t="s">
        <v>11</v>
      </c>
      <c r="D14698" s="5" t="s">
        <v>12</v>
      </c>
      <c r="E14698" s="5" t="s">
        <v>13</v>
      </c>
    </row>
    <row r="14699" spans="1:5" x14ac:dyDescent="0.25">
      <c r="A14699" s="5">
        <f>14691</f>
      </c>
      <c r="B14699" s="5" t="s">
        <v>14701</v>
      </c>
      <c r="C14699" s="5" t="s">
        <v>11</v>
      </c>
      <c r="D14699" s="5" t="s">
        <v>12</v>
      </c>
      <c r="E14699" s="5" t="s">
        <v>13</v>
      </c>
    </row>
    <row r="14700" spans="1:5" x14ac:dyDescent="0.25">
      <c r="A14700" s="5">
        <f>14692</f>
      </c>
      <c r="B14700" s="5" t="s">
        <v>14702</v>
      </c>
      <c r="C14700" s="5" t="s">
        <v>11</v>
      </c>
      <c r="D14700" s="5" t="s">
        <v>12</v>
      </c>
      <c r="E14700" s="5" t="s">
        <v>13</v>
      </c>
    </row>
    <row r="14701" spans="1:5" x14ac:dyDescent="0.25">
      <c r="A14701" s="5">
        <f>14693</f>
      </c>
      <c r="B14701" s="5" t="s">
        <v>14703</v>
      </c>
      <c r="C14701" s="5" t="s">
        <v>11</v>
      </c>
      <c r="D14701" s="5" t="s">
        <v>12</v>
      </c>
      <c r="E14701" s="5" t="s">
        <v>13</v>
      </c>
    </row>
    <row r="14702" spans="1:5" x14ac:dyDescent="0.25">
      <c r="A14702" s="5">
        <f>14694</f>
      </c>
      <c r="B14702" s="5" t="s">
        <v>14704</v>
      </c>
      <c r="C14702" s="5" t="s">
        <v>11</v>
      </c>
      <c r="D14702" s="5" t="s">
        <v>12</v>
      </c>
      <c r="E14702" s="5" t="s">
        <v>13</v>
      </c>
    </row>
    <row r="14703" spans="1:5" x14ac:dyDescent="0.25">
      <c r="A14703" s="5">
        <f>14695</f>
      </c>
      <c r="B14703" s="5" t="s">
        <v>14705</v>
      </c>
      <c r="C14703" s="5" t="s">
        <v>11</v>
      </c>
      <c r="D14703" s="5" t="s">
        <v>12</v>
      </c>
      <c r="E14703" s="5" t="s">
        <v>13</v>
      </c>
    </row>
    <row r="14704" spans="1:5" x14ac:dyDescent="0.25">
      <c r="A14704" s="5">
        <f>14696</f>
      </c>
      <c r="B14704" s="5" t="s">
        <v>14706</v>
      </c>
      <c r="C14704" s="5" t="s">
        <v>11</v>
      </c>
      <c r="D14704" s="5" t="s">
        <v>12</v>
      </c>
      <c r="E14704" s="5" t="s">
        <v>13</v>
      </c>
    </row>
    <row r="14705" spans="1:5" x14ac:dyDescent="0.25">
      <c r="A14705" s="5">
        <f>14697</f>
      </c>
      <c r="B14705" s="5" t="s">
        <v>14707</v>
      </c>
      <c r="C14705" s="5" t="s">
        <v>11</v>
      </c>
      <c r="D14705" s="5" t="s">
        <v>12</v>
      </c>
      <c r="E14705" s="5" t="s">
        <v>13</v>
      </c>
    </row>
    <row r="14706" spans="1:5" x14ac:dyDescent="0.25">
      <c r="A14706" s="5">
        <f>14698</f>
      </c>
      <c r="B14706" s="5" t="s">
        <v>14708</v>
      </c>
      <c r="C14706" s="5" t="s">
        <v>11</v>
      </c>
      <c r="D14706" s="5" t="s">
        <v>12</v>
      </c>
      <c r="E14706" s="5" t="s">
        <v>13</v>
      </c>
    </row>
    <row r="14707" spans="1:5" x14ac:dyDescent="0.25">
      <c r="A14707" s="5">
        <f>14699</f>
      </c>
      <c r="B14707" s="5" t="s">
        <v>14709</v>
      </c>
      <c r="C14707" s="5" t="s">
        <v>11</v>
      </c>
      <c r="D14707" s="5" t="s">
        <v>12</v>
      </c>
      <c r="E14707" s="5" t="s">
        <v>13</v>
      </c>
    </row>
    <row r="14708" spans="1:5" x14ac:dyDescent="0.25">
      <c r="A14708" s="5">
        <f>14700</f>
      </c>
      <c r="B14708" s="5" t="s">
        <v>14710</v>
      </c>
      <c r="C14708" s="5" t="s">
        <v>11</v>
      </c>
      <c r="D14708" s="5" t="s">
        <v>12</v>
      </c>
      <c r="E14708" s="5" t="s">
        <v>13</v>
      </c>
    </row>
    <row r="14709" spans="1:5" x14ac:dyDescent="0.25">
      <c r="A14709" s="5">
        <f>14701</f>
      </c>
      <c r="B14709" s="5" t="s">
        <v>14711</v>
      </c>
      <c r="C14709" s="5" t="s">
        <v>11</v>
      </c>
      <c r="D14709" s="5" t="s">
        <v>12</v>
      </c>
      <c r="E14709" s="5" t="s">
        <v>13</v>
      </c>
    </row>
    <row r="14710" spans="1:5" x14ac:dyDescent="0.25">
      <c r="A14710" s="5">
        <f>14702</f>
      </c>
      <c r="B14710" s="5" t="s">
        <v>14712</v>
      </c>
      <c r="C14710" s="5" t="s">
        <v>11</v>
      </c>
      <c r="D14710" s="5" t="s">
        <v>12</v>
      </c>
      <c r="E14710" s="5" t="s">
        <v>13</v>
      </c>
    </row>
    <row r="14711" spans="1:5" x14ac:dyDescent="0.25">
      <c r="A14711" s="5">
        <f>14703</f>
      </c>
      <c r="B14711" s="5" t="s">
        <v>14713</v>
      </c>
      <c r="C14711" s="5" t="s">
        <v>11</v>
      </c>
      <c r="D14711" s="5" t="s">
        <v>12</v>
      </c>
      <c r="E14711" s="5" t="s">
        <v>13</v>
      </c>
    </row>
    <row r="14712" spans="1:5" x14ac:dyDescent="0.25">
      <c r="A14712" s="5">
        <f>14704</f>
      </c>
      <c r="B14712" s="5" t="s">
        <v>14714</v>
      </c>
      <c r="C14712" s="5" t="s">
        <v>11</v>
      </c>
      <c r="D14712" s="5" t="s">
        <v>12</v>
      </c>
      <c r="E14712" s="5" t="s">
        <v>13</v>
      </c>
    </row>
    <row r="14713" spans="1:5" x14ac:dyDescent="0.25">
      <c r="A14713" s="5">
        <f>14705</f>
      </c>
      <c r="B14713" s="5" t="s">
        <v>14715</v>
      </c>
      <c r="C14713" s="5" t="s">
        <v>11</v>
      </c>
      <c r="D14713" s="5" t="s">
        <v>12</v>
      </c>
      <c r="E14713" s="5" t="s">
        <v>13</v>
      </c>
    </row>
    <row r="14714" spans="1:5" x14ac:dyDescent="0.25">
      <c r="A14714" s="5">
        <f>14706</f>
      </c>
      <c r="B14714" s="5" t="s">
        <v>14716</v>
      </c>
      <c r="C14714" s="5" t="s">
        <v>11</v>
      </c>
      <c r="D14714" s="5" t="s">
        <v>12</v>
      </c>
      <c r="E14714" s="5" t="s">
        <v>13</v>
      </c>
    </row>
    <row r="14715" spans="1:5" x14ac:dyDescent="0.25">
      <c r="A14715" s="5">
        <f>14707</f>
      </c>
      <c r="B14715" s="5" t="s">
        <v>14717</v>
      </c>
      <c r="C14715" s="5" t="s">
        <v>11</v>
      </c>
      <c r="D14715" s="5" t="s">
        <v>12</v>
      </c>
      <c r="E14715" s="5" t="s">
        <v>13</v>
      </c>
    </row>
    <row r="14716" spans="1:5" x14ac:dyDescent="0.25">
      <c r="A14716" s="5">
        <f>14708</f>
      </c>
      <c r="B14716" s="5" t="s">
        <v>14718</v>
      </c>
      <c r="C14716" s="5" t="s">
        <v>11</v>
      </c>
      <c r="D14716" s="5" t="s">
        <v>12</v>
      </c>
      <c r="E14716" s="5" t="s">
        <v>13</v>
      </c>
    </row>
    <row r="14717" spans="1:5" x14ac:dyDescent="0.25">
      <c r="A14717" s="5">
        <f>14709</f>
      </c>
      <c r="B14717" s="5" t="s">
        <v>14719</v>
      </c>
      <c r="C14717" s="5" t="s">
        <v>11</v>
      </c>
      <c r="D14717" s="5" t="s">
        <v>12</v>
      </c>
      <c r="E14717" s="5" t="s">
        <v>13</v>
      </c>
    </row>
    <row r="14718" spans="1:5" x14ac:dyDescent="0.25">
      <c r="A14718" s="5">
        <f>14710</f>
      </c>
      <c r="B14718" s="5" t="s">
        <v>14720</v>
      </c>
      <c r="C14718" s="5" t="s">
        <v>11</v>
      </c>
      <c r="D14718" s="5" t="s">
        <v>12</v>
      </c>
      <c r="E14718" s="5" t="s">
        <v>13</v>
      </c>
    </row>
    <row r="14719" spans="1:5" x14ac:dyDescent="0.25">
      <c r="A14719" s="5">
        <f>14711</f>
      </c>
      <c r="B14719" s="5" t="s">
        <v>14721</v>
      </c>
      <c r="C14719" s="5" t="s">
        <v>11</v>
      </c>
      <c r="D14719" s="5" t="s">
        <v>12</v>
      </c>
      <c r="E14719" s="5" t="s">
        <v>13</v>
      </c>
    </row>
    <row r="14720" spans="1:5" x14ac:dyDescent="0.25">
      <c r="A14720" s="5">
        <f>14712</f>
      </c>
      <c r="B14720" s="5" t="s">
        <v>14722</v>
      </c>
      <c r="C14720" s="5" t="s">
        <v>11</v>
      </c>
      <c r="D14720" s="5" t="s">
        <v>12</v>
      </c>
      <c r="E14720" s="5" t="s">
        <v>13</v>
      </c>
    </row>
    <row r="14721" spans="1:5" x14ac:dyDescent="0.25">
      <c r="A14721" s="5">
        <f>14713</f>
      </c>
      <c r="B14721" s="5" t="s">
        <v>14723</v>
      </c>
      <c r="C14721" s="5" t="s">
        <v>11</v>
      </c>
      <c r="D14721" s="5" t="s">
        <v>12</v>
      </c>
      <c r="E14721" s="5" t="s">
        <v>13</v>
      </c>
    </row>
    <row r="14722" spans="1:5" x14ac:dyDescent="0.25">
      <c r="A14722" s="5">
        <f>14714</f>
      </c>
      <c r="B14722" s="5" t="s">
        <v>14724</v>
      </c>
      <c r="C14722" s="5" t="s">
        <v>11</v>
      </c>
      <c r="D14722" s="5" t="s">
        <v>12</v>
      </c>
      <c r="E14722" s="5" t="s">
        <v>13</v>
      </c>
    </row>
    <row r="14723" spans="1:5" x14ac:dyDescent="0.25">
      <c r="A14723" s="5">
        <f>14715</f>
      </c>
      <c r="B14723" s="5" t="s">
        <v>14725</v>
      </c>
      <c r="C14723" s="5" t="s">
        <v>11</v>
      </c>
      <c r="D14723" s="5" t="s">
        <v>12</v>
      </c>
      <c r="E14723" s="5" t="s">
        <v>13</v>
      </c>
    </row>
    <row r="14724" spans="1:5" x14ac:dyDescent="0.25">
      <c r="A14724" s="5">
        <f>14716</f>
      </c>
      <c r="B14724" s="5" t="s">
        <v>14726</v>
      </c>
      <c r="C14724" s="5" t="s">
        <v>11</v>
      </c>
      <c r="D14724" s="5" t="s">
        <v>12</v>
      </c>
      <c r="E14724" s="5" t="s">
        <v>13</v>
      </c>
    </row>
    <row r="14725" spans="1:5" x14ac:dyDescent="0.25">
      <c r="A14725" s="5">
        <f>14717</f>
      </c>
      <c r="B14725" s="5" t="s">
        <v>14727</v>
      </c>
      <c r="C14725" s="5" t="s">
        <v>11</v>
      </c>
      <c r="D14725" s="5" t="s">
        <v>12</v>
      </c>
      <c r="E14725" s="5" t="s">
        <v>13</v>
      </c>
    </row>
    <row r="14726" spans="1:5" x14ac:dyDescent="0.25">
      <c r="A14726" s="5">
        <f>14718</f>
      </c>
      <c r="B14726" s="5" t="s">
        <v>14728</v>
      </c>
      <c r="C14726" s="5" t="s">
        <v>11</v>
      </c>
      <c r="D14726" s="5" t="s">
        <v>12</v>
      </c>
      <c r="E14726" s="5" t="s">
        <v>13</v>
      </c>
    </row>
    <row r="14727" spans="1:5" x14ac:dyDescent="0.25">
      <c r="A14727" s="5">
        <f>14719</f>
      </c>
      <c r="B14727" s="5" t="s">
        <v>14729</v>
      </c>
      <c r="C14727" s="5" t="s">
        <v>11</v>
      </c>
      <c r="D14727" s="5" t="s">
        <v>12</v>
      </c>
      <c r="E14727" s="5" t="s">
        <v>13</v>
      </c>
    </row>
    <row r="14728" spans="1:5" x14ac:dyDescent="0.25">
      <c r="A14728" s="5">
        <f>14720</f>
      </c>
      <c r="B14728" s="5" t="s">
        <v>14730</v>
      </c>
      <c r="C14728" s="5" t="s">
        <v>11</v>
      </c>
      <c r="D14728" s="5" t="s">
        <v>12</v>
      </c>
      <c r="E14728" s="5" t="s">
        <v>13</v>
      </c>
    </row>
    <row r="14729" spans="1:5" x14ac:dyDescent="0.25">
      <c r="A14729" s="5">
        <f>14721</f>
      </c>
      <c r="B14729" s="5" t="s">
        <v>14731</v>
      </c>
      <c r="C14729" s="5" t="s">
        <v>11</v>
      </c>
      <c r="D14729" s="5" t="s">
        <v>12</v>
      </c>
      <c r="E14729" s="5" t="s">
        <v>13</v>
      </c>
    </row>
    <row r="14730" spans="1:5" x14ac:dyDescent="0.25">
      <c r="A14730" s="5">
        <f>14722</f>
      </c>
      <c r="B14730" s="5" t="s">
        <v>14732</v>
      </c>
      <c r="C14730" s="5" t="s">
        <v>11</v>
      </c>
      <c r="D14730" s="5" t="s">
        <v>12</v>
      </c>
      <c r="E14730" s="5" t="s">
        <v>13</v>
      </c>
    </row>
    <row r="14731" spans="1:5" x14ac:dyDescent="0.25">
      <c r="A14731" s="5">
        <f>14723</f>
      </c>
      <c r="B14731" s="5" t="s">
        <v>14733</v>
      </c>
      <c r="C14731" s="5" t="s">
        <v>11</v>
      </c>
      <c r="D14731" s="5" t="s">
        <v>12</v>
      </c>
      <c r="E14731" s="5" t="s">
        <v>13</v>
      </c>
    </row>
    <row r="14732" spans="1:5" x14ac:dyDescent="0.25">
      <c r="A14732" s="5">
        <f>14724</f>
      </c>
      <c r="B14732" s="5" t="s">
        <v>14734</v>
      </c>
      <c r="C14732" s="5" t="s">
        <v>11</v>
      </c>
      <c r="D14732" s="5" t="s">
        <v>12</v>
      </c>
      <c r="E14732" s="5" t="s">
        <v>13</v>
      </c>
    </row>
    <row r="14733" spans="1:5" x14ac:dyDescent="0.25">
      <c r="A14733" s="5">
        <f>14725</f>
      </c>
      <c r="B14733" s="5" t="s">
        <v>14735</v>
      </c>
      <c r="C14733" s="5" t="s">
        <v>11</v>
      </c>
      <c r="D14733" s="5" t="s">
        <v>12</v>
      </c>
      <c r="E14733" s="5" t="s">
        <v>13</v>
      </c>
    </row>
    <row r="14734" spans="1:5" x14ac:dyDescent="0.25">
      <c r="A14734" s="5">
        <f>14726</f>
      </c>
      <c r="B14734" s="5" t="s">
        <v>14736</v>
      </c>
      <c r="C14734" s="5" t="s">
        <v>11</v>
      </c>
      <c r="D14734" s="5" t="s">
        <v>12</v>
      </c>
      <c r="E14734" s="5" t="s">
        <v>13</v>
      </c>
    </row>
    <row r="14735" spans="1:5" x14ac:dyDescent="0.25">
      <c r="A14735" s="5">
        <f>14727</f>
      </c>
      <c r="B14735" s="5" t="s">
        <v>14737</v>
      </c>
      <c r="C14735" s="5" t="s">
        <v>11</v>
      </c>
      <c r="D14735" s="5" t="s">
        <v>12</v>
      </c>
      <c r="E14735" s="5" t="s">
        <v>13</v>
      </c>
    </row>
    <row r="14736" spans="1:5" x14ac:dyDescent="0.25">
      <c r="A14736" s="5">
        <f>14728</f>
      </c>
      <c r="B14736" s="5" t="s">
        <v>14738</v>
      </c>
      <c r="C14736" s="5" t="s">
        <v>11</v>
      </c>
      <c r="D14736" s="5" t="s">
        <v>12</v>
      </c>
      <c r="E14736" s="5" t="s">
        <v>13</v>
      </c>
    </row>
    <row r="14737" spans="1:5" x14ac:dyDescent="0.25">
      <c r="A14737" s="5">
        <f>14729</f>
      </c>
      <c r="B14737" s="5" t="s">
        <v>14739</v>
      </c>
      <c r="C14737" s="5" t="s">
        <v>11</v>
      </c>
      <c r="D14737" s="5" t="s">
        <v>12</v>
      </c>
      <c r="E14737" s="5" t="s">
        <v>13</v>
      </c>
    </row>
    <row r="14738" spans="1:5" x14ac:dyDescent="0.25">
      <c r="A14738" s="5">
        <f>14730</f>
      </c>
      <c r="B14738" s="5" t="s">
        <v>14740</v>
      </c>
      <c r="C14738" s="5" t="s">
        <v>11</v>
      </c>
      <c r="D14738" s="5" t="s">
        <v>12</v>
      </c>
      <c r="E14738" s="5" t="s">
        <v>13</v>
      </c>
    </row>
    <row r="14739" spans="1:5" x14ac:dyDescent="0.25">
      <c r="A14739" s="5">
        <f>14731</f>
      </c>
      <c r="B14739" s="5" t="s">
        <v>14741</v>
      </c>
      <c r="C14739" s="5" t="s">
        <v>11</v>
      </c>
      <c r="D14739" s="5" t="s">
        <v>12</v>
      </c>
      <c r="E14739" s="5" t="s">
        <v>13</v>
      </c>
    </row>
    <row r="14740" spans="1:5" x14ac:dyDescent="0.25">
      <c r="A14740" s="5">
        <f>14732</f>
      </c>
      <c r="B14740" s="5" t="s">
        <v>14742</v>
      </c>
      <c r="C14740" s="5" t="s">
        <v>11</v>
      </c>
      <c r="D14740" s="5" t="s">
        <v>12</v>
      </c>
      <c r="E14740" s="5" t="s">
        <v>13</v>
      </c>
    </row>
    <row r="14741" spans="1:5" x14ac:dyDescent="0.25">
      <c r="A14741" s="5">
        <f>14733</f>
      </c>
      <c r="B14741" s="5" t="s">
        <v>14743</v>
      </c>
      <c r="C14741" s="5" t="s">
        <v>11</v>
      </c>
      <c r="D14741" s="5" t="s">
        <v>12</v>
      </c>
      <c r="E14741" s="5" t="s">
        <v>13</v>
      </c>
    </row>
    <row r="14742" spans="1:5" x14ac:dyDescent="0.25">
      <c r="A14742" s="5">
        <f>14734</f>
      </c>
      <c r="B14742" s="5" t="s">
        <v>14744</v>
      </c>
      <c r="C14742" s="5" t="s">
        <v>11</v>
      </c>
      <c r="D14742" s="5" t="s">
        <v>12</v>
      </c>
      <c r="E14742" s="5" t="s">
        <v>13</v>
      </c>
    </row>
    <row r="14743" spans="1:5" x14ac:dyDescent="0.25">
      <c r="A14743" s="5">
        <f>14735</f>
      </c>
      <c r="B14743" s="5" t="s">
        <v>14745</v>
      </c>
      <c r="C14743" s="5" t="s">
        <v>11</v>
      </c>
      <c r="D14743" s="5" t="s">
        <v>12</v>
      </c>
      <c r="E14743" s="5" t="s">
        <v>13</v>
      </c>
    </row>
    <row r="14744" spans="1:5" x14ac:dyDescent="0.25">
      <c r="A14744" s="5">
        <f>14736</f>
      </c>
      <c r="B14744" s="5" t="s">
        <v>14746</v>
      </c>
      <c r="C14744" s="5" t="s">
        <v>11</v>
      </c>
      <c r="D14744" s="5" t="s">
        <v>12</v>
      </c>
      <c r="E14744" s="5" t="s">
        <v>13</v>
      </c>
    </row>
    <row r="14745" spans="1:5" x14ac:dyDescent="0.25">
      <c r="A14745" s="5">
        <f>14737</f>
      </c>
      <c r="B14745" s="5" t="s">
        <v>14747</v>
      </c>
      <c r="C14745" s="5" t="s">
        <v>11</v>
      </c>
      <c r="D14745" s="5" t="s">
        <v>12</v>
      </c>
      <c r="E14745" s="5" t="s">
        <v>13</v>
      </c>
    </row>
    <row r="14746" spans="1:5" x14ac:dyDescent="0.25">
      <c r="A14746" s="5">
        <f>14738</f>
      </c>
      <c r="B14746" s="5" t="s">
        <v>14748</v>
      </c>
      <c r="C14746" s="5" t="s">
        <v>11</v>
      </c>
      <c r="D14746" s="5" t="s">
        <v>12</v>
      </c>
      <c r="E14746" s="5" t="s">
        <v>13</v>
      </c>
    </row>
    <row r="14747" spans="1:5" x14ac:dyDescent="0.25">
      <c r="A14747" s="5">
        <f>14739</f>
      </c>
      <c r="B14747" s="5" t="s">
        <v>14749</v>
      </c>
      <c r="C14747" s="5" t="s">
        <v>11</v>
      </c>
      <c r="D14747" s="5" t="s">
        <v>12</v>
      </c>
      <c r="E14747" s="5" t="s">
        <v>13</v>
      </c>
    </row>
    <row r="14748" spans="1:5" x14ac:dyDescent="0.25">
      <c r="A14748" s="5">
        <f>14740</f>
      </c>
      <c r="B14748" s="5" t="s">
        <v>14750</v>
      </c>
      <c r="C14748" s="5" t="s">
        <v>11</v>
      </c>
      <c r="D14748" s="5" t="s">
        <v>12</v>
      </c>
      <c r="E14748" s="5" t="s">
        <v>13</v>
      </c>
    </row>
    <row r="14749" spans="1:5" x14ac:dyDescent="0.25">
      <c r="A14749" s="5">
        <f>14741</f>
      </c>
      <c r="B14749" s="5" t="s">
        <v>14751</v>
      </c>
      <c r="C14749" s="5" t="s">
        <v>11</v>
      </c>
      <c r="D14749" s="5" t="s">
        <v>12</v>
      </c>
      <c r="E14749" s="5" t="s">
        <v>13</v>
      </c>
    </row>
    <row r="14750" spans="1:5" x14ac:dyDescent="0.25">
      <c r="A14750" s="5">
        <f>14742</f>
      </c>
      <c r="B14750" s="5" t="s">
        <v>14752</v>
      </c>
      <c r="C14750" s="5" t="s">
        <v>11</v>
      </c>
      <c r="D14750" s="5" t="s">
        <v>12</v>
      </c>
      <c r="E14750" s="5" t="s">
        <v>13</v>
      </c>
    </row>
    <row r="14751" spans="1:5" x14ac:dyDescent="0.25">
      <c r="A14751" s="5">
        <f>14743</f>
      </c>
      <c r="B14751" s="5" t="s">
        <v>14753</v>
      </c>
      <c r="C14751" s="5" t="s">
        <v>11</v>
      </c>
      <c r="D14751" s="5" t="s">
        <v>12</v>
      </c>
      <c r="E14751" s="5" t="s">
        <v>13</v>
      </c>
    </row>
    <row r="14752" spans="1:5" x14ac:dyDescent="0.25">
      <c r="A14752" s="5">
        <f>14744</f>
      </c>
      <c r="B14752" s="5" t="s">
        <v>14754</v>
      </c>
      <c r="C14752" s="5" t="s">
        <v>11</v>
      </c>
      <c r="D14752" s="5" t="s">
        <v>12</v>
      </c>
      <c r="E14752" s="5" t="s">
        <v>13</v>
      </c>
    </row>
    <row r="14753" spans="1:5" x14ac:dyDescent="0.25">
      <c r="A14753" s="5">
        <f>14745</f>
      </c>
      <c r="B14753" s="5" t="s">
        <v>14755</v>
      </c>
      <c r="C14753" s="5" t="s">
        <v>11</v>
      </c>
      <c r="D14753" s="5" t="s">
        <v>12</v>
      </c>
      <c r="E14753" s="5" t="s">
        <v>13</v>
      </c>
    </row>
    <row r="14754" spans="1:5" x14ac:dyDescent="0.25">
      <c r="A14754" s="5">
        <f>14746</f>
      </c>
      <c r="B14754" s="5" t="s">
        <v>14756</v>
      </c>
      <c r="C14754" s="5" t="s">
        <v>11</v>
      </c>
      <c r="D14754" s="5" t="s">
        <v>12</v>
      </c>
      <c r="E14754" s="5" t="s">
        <v>13</v>
      </c>
    </row>
    <row r="14755" spans="1:5" x14ac:dyDescent="0.25">
      <c r="A14755" s="5">
        <f>14747</f>
      </c>
      <c r="B14755" s="5" t="s">
        <v>14757</v>
      </c>
      <c r="C14755" s="5" t="s">
        <v>11</v>
      </c>
      <c r="D14755" s="5" t="s">
        <v>12</v>
      </c>
      <c r="E14755" s="5" t="s">
        <v>13</v>
      </c>
    </row>
    <row r="14756" spans="1:5" x14ac:dyDescent="0.25">
      <c r="A14756" s="5">
        <f>14748</f>
      </c>
      <c r="B14756" s="5" t="s">
        <v>14758</v>
      </c>
      <c r="C14756" s="5" t="s">
        <v>11</v>
      </c>
      <c r="D14756" s="5" t="s">
        <v>12</v>
      </c>
      <c r="E14756" s="5" t="s">
        <v>13</v>
      </c>
    </row>
    <row r="14757" spans="1:5" x14ac:dyDescent="0.25">
      <c r="A14757" s="5">
        <f>14749</f>
      </c>
      <c r="B14757" s="5" t="s">
        <v>14759</v>
      </c>
      <c r="C14757" s="5" t="s">
        <v>11</v>
      </c>
      <c r="D14757" s="5" t="s">
        <v>12</v>
      </c>
      <c r="E14757" s="5" t="s">
        <v>13</v>
      </c>
    </row>
    <row r="14758" spans="1:5" x14ac:dyDescent="0.25">
      <c r="A14758" s="5">
        <f>14750</f>
      </c>
      <c r="B14758" s="5" t="s">
        <v>14760</v>
      </c>
      <c r="C14758" s="5" t="s">
        <v>11</v>
      </c>
      <c r="D14758" s="5" t="s">
        <v>12</v>
      </c>
      <c r="E14758" s="5" t="s">
        <v>13</v>
      </c>
    </row>
    <row r="14759" spans="1:5" x14ac:dyDescent="0.25">
      <c r="A14759" s="5">
        <f>14751</f>
      </c>
      <c r="B14759" s="5" t="s">
        <v>14761</v>
      </c>
      <c r="C14759" s="5" t="s">
        <v>11</v>
      </c>
      <c r="D14759" s="5" t="s">
        <v>12</v>
      </c>
      <c r="E14759" s="5" t="s">
        <v>13</v>
      </c>
    </row>
    <row r="14760" spans="1:5" x14ac:dyDescent="0.25">
      <c r="A14760" s="5">
        <f>14752</f>
      </c>
      <c r="B14760" s="5" t="s">
        <v>14762</v>
      </c>
      <c r="C14760" s="5" t="s">
        <v>11</v>
      </c>
      <c r="D14760" s="5" t="s">
        <v>12</v>
      </c>
      <c r="E14760" s="5" t="s">
        <v>13</v>
      </c>
    </row>
    <row r="14761" spans="1:5" x14ac:dyDescent="0.25">
      <c r="A14761" s="5">
        <f>14753</f>
      </c>
      <c r="B14761" s="5" t="s">
        <v>14763</v>
      </c>
      <c r="C14761" s="5" t="s">
        <v>11</v>
      </c>
      <c r="D14761" s="5" t="s">
        <v>12</v>
      </c>
      <c r="E14761" s="5" t="s">
        <v>13</v>
      </c>
    </row>
    <row r="14762" spans="1:5" x14ac:dyDescent="0.25">
      <c r="A14762" s="5">
        <f>14754</f>
      </c>
      <c r="B14762" s="5" t="s">
        <v>14764</v>
      </c>
      <c r="C14762" s="5" t="s">
        <v>11</v>
      </c>
      <c r="D14762" s="5" t="s">
        <v>12</v>
      </c>
      <c r="E14762" s="5" t="s">
        <v>13</v>
      </c>
    </row>
    <row r="14763" spans="1:5" x14ac:dyDescent="0.25">
      <c r="A14763" s="5">
        <f>14755</f>
      </c>
      <c r="B14763" s="5" t="s">
        <v>14765</v>
      </c>
      <c r="C14763" s="5" t="s">
        <v>11</v>
      </c>
      <c r="D14763" s="5" t="s">
        <v>12</v>
      </c>
      <c r="E14763" s="5" t="s">
        <v>13</v>
      </c>
    </row>
    <row r="14764" spans="1:5" x14ac:dyDescent="0.25">
      <c r="A14764" s="5">
        <f>14756</f>
      </c>
      <c r="B14764" s="5" t="s">
        <v>14766</v>
      </c>
      <c r="C14764" s="5" t="s">
        <v>11</v>
      </c>
      <c r="D14764" s="5" t="s">
        <v>12</v>
      </c>
      <c r="E14764" s="5" t="s">
        <v>13</v>
      </c>
    </row>
    <row r="14765" spans="1:5" x14ac:dyDescent="0.25">
      <c r="A14765" s="5">
        <f>14757</f>
      </c>
      <c r="B14765" s="5" t="s">
        <v>14767</v>
      </c>
      <c r="C14765" s="5" t="s">
        <v>11</v>
      </c>
      <c r="D14765" s="5" t="s">
        <v>12</v>
      </c>
      <c r="E14765" s="5" t="s">
        <v>13</v>
      </c>
    </row>
    <row r="14766" spans="1:5" x14ac:dyDescent="0.25">
      <c r="A14766" s="5">
        <f>14758</f>
      </c>
      <c r="B14766" s="5" t="s">
        <v>14768</v>
      </c>
      <c r="C14766" s="5" t="s">
        <v>11</v>
      </c>
      <c r="D14766" s="5" t="s">
        <v>12</v>
      </c>
      <c r="E14766" s="5" t="s">
        <v>13</v>
      </c>
    </row>
    <row r="14767" spans="1:5" x14ac:dyDescent="0.25">
      <c r="A14767" s="5">
        <f>14759</f>
      </c>
      <c r="B14767" s="5" t="s">
        <v>14769</v>
      </c>
      <c r="C14767" s="5" t="s">
        <v>11</v>
      </c>
      <c r="D14767" s="5" t="s">
        <v>12</v>
      </c>
      <c r="E14767" s="5" t="s">
        <v>13</v>
      </c>
    </row>
    <row r="14768" spans="1:5" x14ac:dyDescent="0.25">
      <c r="A14768" s="5">
        <f>14760</f>
      </c>
      <c r="B14768" s="5" t="s">
        <v>14770</v>
      </c>
      <c r="C14768" s="5" t="s">
        <v>11</v>
      </c>
      <c r="D14768" s="5" t="s">
        <v>12</v>
      </c>
      <c r="E14768" s="5" t="s">
        <v>13</v>
      </c>
    </row>
    <row r="14769" spans="1:5" x14ac:dyDescent="0.25">
      <c r="A14769" s="5">
        <f>14761</f>
      </c>
      <c r="B14769" s="5" t="s">
        <v>14771</v>
      </c>
      <c r="C14769" s="5" t="s">
        <v>11</v>
      </c>
      <c r="D14769" s="5" t="s">
        <v>12</v>
      </c>
      <c r="E14769" s="5" t="s">
        <v>13</v>
      </c>
    </row>
    <row r="14770" spans="1:5" x14ac:dyDescent="0.25">
      <c r="A14770" s="5">
        <f>14762</f>
      </c>
      <c r="B14770" s="5" t="s">
        <v>14772</v>
      </c>
      <c r="C14770" s="5" t="s">
        <v>11</v>
      </c>
      <c r="D14770" s="5" t="s">
        <v>12</v>
      </c>
      <c r="E14770" s="5" t="s">
        <v>13</v>
      </c>
    </row>
    <row r="14771" spans="1:5" x14ac:dyDescent="0.25">
      <c r="A14771" s="5">
        <f>14763</f>
      </c>
      <c r="B14771" s="5" t="s">
        <v>14773</v>
      </c>
      <c r="C14771" s="5" t="s">
        <v>11</v>
      </c>
      <c r="D14771" s="5" t="s">
        <v>12</v>
      </c>
      <c r="E14771" s="5" t="s">
        <v>13</v>
      </c>
    </row>
    <row r="14772" spans="1:5" x14ac:dyDescent="0.25">
      <c r="A14772" s="5">
        <f>14764</f>
      </c>
      <c r="B14772" s="5" t="s">
        <v>14774</v>
      </c>
      <c r="C14772" s="5" t="s">
        <v>11</v>
      </c>
      <c r="D14772" s="5" t="s">
        <v>12</v>
      </c>
      <c r="E14772" s="5" t="s">
        <v>13</v>
      </c>
    </row>
    <row r="14773" spans="1:5" x14ac:dyDescent="0.25">
      <c r="A14773" s="5">
        <f>14765</f>
      </c>
      <c r="B14773" s="5" t="s">
        <v>14775</v>
      </c>
      <c r="C14773" s="5" t="s">
        <v>11</v>
      </c>
      <c r="D14773" s="5" t="s">
        <v>12</v>
      </c>
      <c r="E14773" s="5" t="s">
        <v>13</v>
      </c>
    </row>
    <row r="14774" spans="1:5" x14ac:dyDescent="0.25">
      <c r="A14774" s="5">
        <f>14766</f>
      </c>
      <c r="B14774" s="5" t="s">
        <v>14776</v>
      </c>
      <c r="C14774" s="5" t="s">
        <v>11</v>
      </c>
      <c r="D14774" s="5" t="s">
        <v>12</v>
      </c>
      <c r="E14774" s="5" t="s">
        <v>13</v>
      </c>
    </row>
    <row r="14775" spans="1:5" x14ac:dyDescent="0.25">
      <c r="A14775" s="5">
        <f>14767</f>
      </c>
      <c r="B14775" s="5" t="s">
        <v>14777</v>
      </c>
      <c r="C14775" s="5" t="s">
        <v>11</v>
      </c>
      <c r="D14775" s="5" t="s">
        <v>12</v>
      </c>
      <c r="E14775" s="5" t="s">
        <v>13</v>
      </c>
    </row>
    <row r="14776" spans="1:5" x14ac:dyDescent="0.25">
      <c r="A14776" s="5">
        <f>14768</f>
      </c>
      <c r="B14776" s="5" t="s">
        <v>14778</v>
      </c>
      <c r="C14776" s="5" t="s">
        <v>11</v>
      </c>
      <c r="D14776" s="5" t="s">
        <v>12</v>
      </c>
      <c r="E14776" s="5" t="s">
        <v>13</v>
      </c>
    </row>
    <row r="14777" spans="1:5" x14ac:dyDescent="0.25">
      <c r="A14777" s="5">
        <f>14769</f>
      </c>
      <c r="B14777" s="5" t="s">
        <v>14779</v>
      </c>
      <c r="C14777" s="5" t="s">
        <v>11</v>
      </c>
      <c r="D14777" s="5" t="s">
        <v>12</v>
      </c>
      <c r="E14777" s="5" t="s">
        <v>13</v>
      </c>
    </row>
    <row r="14778" spans="1:5" x14ac:dyDescent="0.25">
      <c r="A14778" s="5">
        <f>14770</f>
      </c>
      <c r="B14778" s="5" t="s">
        <v>14780</v>
      </c>
      <c r="C14778" s="5" t="s">
        <v>11</v>
      </c>
      <c r="D14778" s="5" t="s">
        <v>12</v>
      </c>
      <c r="E14778" s="5" t="s">
        <v>13</v>
      </c>
    </row>
    <row r="14779" spans="1:5" x14ac:dyDescent="0.25">
      <c r="A14779" s="5">
        <f>14771</f>
      </c>
      <c r="B14779" s="5" t="s">
        <v>14781</v>
      </c>
      <c r="C14779" s="5" t="s">
        <v>11</v>
      </c>
      <c r="D14779" s="5" t="s">
        <v>12</v>
      </c>
      <c r="E14779" s="5" t="s">
        <v>13</v>
      </c>
    </row>
    <row r="14780" spans="1:5" x14ac:dyDescent="0.25">
      <c r="A14780" s="5">
        <f>14772</f>
      </c>
      <c r="B14780" s="5" t="s">
        <v>14782</v>
      </c>
      <c r="C14780" s="5" t="s">
        <v>11</v>
      </c>
      <c r="D14780" s="5" t="s">
        <v>12</v>
      </c>
      <c r="E14780" s="5" t="s">
        <v>13</v>
      </c>
    </row>
    <row r="14781" spans="1:5" x14ac:dyDescent="0.25">
      <c r="A14781" s="5">
        <f>14773</f>
      </c>
      <c r="B14781" s="5" t="s">
        <v>14783</v>
      </c>
      <c r="C14781" s="5" t="s">
        <v>11</v>
      </c>
      <c r="D14781" s="5" t="s">
        <v>12</v>
      </c>
      <c r="E14781" s="5" t="s">
        <v>13</v>
      </c>
    </row>
    <row r="14782" spans="1:5" x14ac:dyDescent="0.25">
      <c r="A14782" s="5">
        <f>14774</f>
      </c>
      <c r="B14782" s="5" t="s">
        <v>14784</v>
      </c>
      <c r="C14782" s="5" t="s">
        <v>11</v>
      </c>
      <c r="D14782" s="5" t="s">
        <v>12</v>
      </c>
      <c r="E14782" s="5" t="s">
        <v>13</v>
      </c>
    </row>
    <row r="14783" spans="1:5" x14ac:dyDescent="0.25">
      <c r="A14783" s="5">
        <f>14775</f>
      </c>
      <c r="B14783" s="5" t="s">
        <v>14785</v>
      </c>
      <c r="C14783" s="5" t="s">
        <v>11</v>
      </c>
      <c r="D14783" s="5" t="s">
        <v>12</v>
      </c>
      <c r="E14783" s="5" t="s">
        <v>13</v>
      </c>
    </row>
    <row r="14784" spans="1:5" x14ac:dyDescent="0.25">
      <c r="A14784" s="5">
        <f>14776</f>
      </c>
      <c r="B14784" s="5" t="s">
        <v>14786</v>
      </c>
      <c r="C14784" s="5" t="s">
        <v>11</v>
      </c>
      <c r="D14784" s="5" t="s">
        <v>12</v>
      </c>
      <c r="E14784" s="5" t="s">
        <v>13</v>
      </c>
    </row>
    <row r="14785" spans="1:5" x14ac:dyDescent="0.25">
      <c r="A14785" s="5">
        <f>14777</f>
      </c>
      <c r="B14785" s="5" t="s">
        <v>14787</v>
      </c>
      <c r="C14785" s="5" t="s">
        <v>11</v>
      </c>
      <c r="D14785" s="5" t="s">
        <v>12</v>
      </c>
      <c r="E14785" s="5" t="s">
        <v>13</v>
      </c>
    </row>
    <row r="14786" spans="1:5" x14ac:dyDescent="0.25">
      <c r="A14786" s="5">
        <f>14778</f>
      </c>
      <c r="B14786" s="5" t="s">
        <v>14788</v>
      </c>
      <c r="C14786" s="5" t="s">
        <v>11</v>
      </c>
      <c r="D14786" s="5" t="s">
        <v>12</v>
      </c>
      <c r="E14786" s="5" t="s">
        <v>13</v>
      </c>
    </row>
    <row r="14787" spans="1:5" x14ac:dyDescent="0.25">
      <c r="A14787" s="5">
        <f>14779</f>
      </c>
      <c r="B14787" s="5" t="s">
        <v>14789</v>
      </c>
      <c r="C14787" s="5" t="s">
        <v>11</v>
      </c>
      <c r="D14787" s="5" t="s">
        <v>12</v>
      </c>
      <c r="E14787" s="5" t="s">
        <v>13</v>
      </c>
    </row>
    <row r="14788" spans="1:5" x14ac:dyDescent="0.25">
      <c r="A14788" s="5">
        <f>14780</f>
      </c>
      <c r="B14788" s="5" t="s">
        <v>14790</v>
      </c>
      <c r="C14788" s="5" t="s">
        <v>11</v>
      </c>
      <c r="D14788" s="5" t="s">
        <v>12</v>
      </c>
      <c r="E14788" s="5" t="s">
        <v>13</v>
      </c>
    </row>
    <row r="14789" spans="1:5" x14ac:dyDescent="0.25">
      <c r="A14789" s="5">
        <f>14781</f>
      </c>
      <c r="B14789" s="5" t="s">
        <v>14791</v>
      </c>
      <c r="C14789" s="5" t="s">
        <v>11</v>
      </c>
      <c r="D14789" s="5" t="s">
        <v>12</v>
      </c>
      <c r="E14789" s="5" t="s">
        <v>13</v>
      </c>
    </row>
    <row r="14790" spans="1:5" x14ac:dyDescent="0.25">
      <c r="A14790" s="5">
        <f>14782</f>
      </c>
      <c r="B14790" s="5" t="s">
        <v>14792</v>
      </c>
      <c r="C14790" s="5" t="s">
        <v>11</v>
      </c>
      <c r="D14790" s="5" t="s">
        <v>12</v>
      </c>
      <c r="E14790" s="5" t="s">
        <v>13</v>
      </c>
    </row>
    <row r="14791" spans="1:5" x14ac:dyDescent="0.25">
      <c r="A14791" s="5">
        <f>14783</f>
      </c>
      <c r="B14791" s="5" t="s">
        <v>14793</v>
      </c>
      <c r="C14791" s="5" t="s">
        <v>11</v>
      </c>
      <c r="D14791" s="5" t="s">
        <v>12</v>
      </c>
      <c r="E14791" s="5" t="s">
        <v>13</v>
      </c>
    </row>
    <row r="14792" spans="1:5" x14ac:dyDescent="0.25">
      <c r="A14792" s="5">
        <f>14784</f>
      </c>
      <c r="B14792" s="5" t="s">
        <v>14794</v>
      </c>
      <c r="C14792" s="5" t="s">
        <v>11</v>
      </c>
      <c r="D14792" s="5" t="s">
        <v>12</v>
      </c>
      <c r="E14792" s="5" t="s">
        <v>13</v>
      </c>
    </row>
    <row r="14793" spans="1:5" x14ac:dyDescent="0.25">
      <c r="A14793" s="5">
        <f>14785</f>
      </c>
      <c r="B14793" s="5" t="s">
        <v>14795</v>
      </c>
      <c r="C14793" s="5" t="s">
        <v>11</v>
      </c>
      <c r="D14793" s="5" t="s">
        <v>12</v>
      </c>
      <c r="E14793" s="5" t="s">
        <v>13</v>
      </c>
    </row>
    <row r="14794" spans="1:5" x14ac:dyDescent="0.25">
      <c r="A14794" s="5">
        <f>14786</f>
      </c>
      <c r="B14794" s="5" t="s">
        <v>14796</v>
      </c>
      <c r="C14794" s="5" t="s">
        <v>11</v>
      </c>
      <c r="D14794" s="5" t="s">
        <v>12</v>
      </c>
      <c r="E14794" s="5" t="s">
        <v>13</v>
      </c>
    </row>
    <row r="14795" spans="1:5" x14ac:dyDescent="0.25">
      <c r="A14795" s="5">
        <f>14787</f>
      </c>
      <c r="B14795" s="5" t="s">
        <v>14797</v>
      </c>
      <c r="C14795" s="5" t="s">
        <v>11</v>
      </c>
      <c r="D14795" s="5" t="s">
        <v>12</v>
      </c>
      <c r="E14795" s="5" t="s">
        <v>13</v>
      </c>
    </row>
    <row r="14796" spans="1:5" x14ac:dyDescent="0.25">
      <c r="A14796" s="5">
        <f>14788</f>
      </c>
      <c r="B14796" s="5" t="s">
        <v>14798</v>
      </c>
      <c r="C14796" s="5" t="s">
        <v>11</v>
      </c>
      <c r="D14796" s="5" t="s">
        <v>12</v>
      </c>
      <c r="E14796" s="5" t="s">
        <v>13</v>
      </c>
    </row>
    <row r="14797" spans="1:5" x14ac:dyDescent="0.25">
      <c r="A14797" s="5">
        <f>14789</f>
      </c>
      <c r="B14797" s="5" t="s">
        <v>14799</v>
      </c>
      <c r="C14797" s="5" t="s">
        <v>11</v>
      </c>
      <c r="D14797" s="5" t="s">
        <v>12</v>
      </c>
      <c r="E14797" s="5" t="s">
        <v>13</v>
      </c>
    </row>
    <row r="14798" spans="1:5" x14ac:dyDescent="0.25">
      <c r="A14798" s="5">
        <f>14790</f>
      </c>
      <c r="B14798" s="5" t="s">
        <v>14800</v>
      </c>
      <c r="C14798" s="5" t="s">
        <v>11</v>
      </c>
      <c r="D14798" s="5" t="s">
        <v>12</v>
      </c>
      <c r="E14798" s="5" t="s">
        <v>13</v>
      </c>
    </row>
    <row r="14799" spans="1:5" x14ac:dyDescent="0.25">
      <c r="A14799" s="5">
        <f>14791</f>
      </c>
      <c r="B14799" s="5" t="s">
        <v>14801</v>
      </c>
      <c r="C14799" s="5" t="s">
        <v>11</v>
      </c>
      <c r="D14799" s="5" t="s">
        <v>12</v>
      </c>
      <c r="E14799" s="5" t="s">
        <v>13</v>
      </c>
    </row>
    <row r="14800" spans="1:5" x14ac:dyDescent="0.25">
      <c r="A14800" s="5">
        <f>14792</f>
      </c>
      <c r="B14800" s="5" t="s">
        <v>14802</v>
      </c>
      <c r="C14800" s="5" t="s">
        <v>11</v>
      </c>
      <c r="D14800" s="5" t="s">
        <v>12</v>
      </c>
      <c r="E14800" s="5" t="s">
        <v>13</v>
      </c>
    </row>
    <row r="14801" spans="1:5" x14ac:dyDescent="0.25">
      <c r="A14801" s="5">
        <f>14793</f>
      </c>
      <c r="B14801" s="5" t="s">
        <v>14803</v>
      </c>
      <c r="C14801" s="5" t="s">
        <v>11</v>
      </c>
      <c r="D14801" s="5" t="s">
        <v>12</v>
      </c>
      <c r="E14801" s="5" t="s">
        <v>13</v>
      </c>
    </row>
    <row r="14802" spans="1:5" x14ac:dyDescent="0.25">
      <c r="A14802" s="5">
        <f>14794</f>
      </c>
      <c r="B14802" s="5" t="s">
        <v>14804</v>
      </c>
      <c r="C14802" s="5" t="s">
        <v>11</v>
      </c>
      <c r="D14802" s="5" t="s">
        <v>12</v>
      </c>
      <c r="E14802" s="5" t="s">
        <v>13</v>
      </c>
    </row>
    <row r="14803" spans="1:5" x14ac:dyDescent="0.25">
      <c r="A14803" s="5">
        <f>14795</f>
      </c>
      <c r="B14803" s="5" t="s">
        <v>14805</v>
      </c>
      <c r="C14803" s="5" t="s">
        <v>11</v>
      </c>
      <c r="D14803" s="5" t="s">
        <v>12</v>
      </c>
      <c r="E14803" s="5" t="s">
        <v>13</v>
      </c>
    </row>
    <row r="14804" spans="1:5" x14ac:dyDescent="0.25">
      <c r="A14804" s="5">
        <f>14796</f>
      </c>
      <c r="B14804" s="5" t="s">
        <v>14806</v>
      </c>
      <c r="C14804" s="5" t="s">
        <v>11</v>
      </c>
      <c r="D14804" s="5" t="s">
        <v>12</v>
      </c>
      <c r="E14804" s="5" t="s">
        <v>13</v>
      </c>
    </row>
    <row r="14805" spans="1:5" x14ac:dyDescent="0.25">
      <c r="A14805" s="5">
        <f>14797</f>
      </c>
      <c r="B14805" s="5" t="s">
        <v>14807</v>
      </c>
      <c r="C14805" s="5" t="s">
        <v>11</v>
      </c>
      <c r="D14805" s="5" t="s">
        <v>12</v>
      </c>
      <c r="E14805" s="5" t="s">
        <v>13</v>
      </c>
    </row>
    <row r="14806" spans="1:5" x14ac:dyDescent="0.25">
      <c r="A14806" s="5">
        <f>14798</f>
      </c>
      <c r="B14806" s="5" t="s">
        <v>14808</v>
      </c>
      <c r="C14806" s="5" t="s">
        <v>11</v>
      </c>
      <c r="D14806" s="5" t="s">
        <v>12</v>
      </c>
      <c r="E14806" s="5" t="s">
        <v>13</v>
      </c>
    </row>
    <row r="14807" spans="1:5" x14ac:dyDescent="0.25">
      <c r="A14807" s="5">
        <f>14799</f>
      </c>
      <c r="B14807" s="5" t="s">
        <v>14809</v>
      </c>
      <c r="C14807" s="5" t="s">
        <v>11</v>
      </c>
      <c r="D14807" s="5" t="s">
        <v>12</v>
      </c>
      <c r="E14807" s="5" t="s">
        <v>13</v>
      </c>
    </row>
    <row r="14808" spans="1:5" x14ac:dyDescent="0.25">
      <c r="A14808" s="5">
        <f>14800</f>
      </c>
      <c r="B14808" s="5" t="s">
        <v>14810</v>
      </c>
      <c r="C14808" s="5" t="s">
        <v>11</v>
      </c>
      <c r="D14808" s="5" t="s">
        <v>12</v>
      </c>
      <c r="E14808" s="5" t="s">
        <v>13</v>
      </c>
    </row>
    <row r="14809" spans="1:5" x14ac:dyDescent="0.25">
      <c r="A14809" s="5">
        <f>14801</f>
      </c>
      <c r="B14809" s="5" t="s">
        <v>14811</v>
      </c>
      <c r="C14809" s="5" t="s">
        <v>11</v>
      </c>
      <c r="D14809" s="5" t="s">
        <v>12</v>
      </c>
      <c r="E14809" s="5" t="s">
        <v>13</v>
      </c>
    </row>
    <row r="14810" spans="1:5" x14ac:dyDescent="0.25">
      <c r="A14810" s="5">
        <f>14802</f>
      </c>
      <c r="B14810" s="5" t="s">
        <v>14812</v>
      </c>
      <c r="C14810" s="5" t="s">
        <v>11</v>
      </c>
      <c r="D14810" s="5" t="s">
        <v>12</v>
      </c>
      <c r="E14810" s="5" t="s">
        <v>13</v>
      </c>
    </row>
    <row r="14811" spans="1:5" x14ac:dyDescent="0.25">
      <c r="A14811" s="5">
        <f>14803</f>
      </c>
      <c r="B14811" s="5" t="s">
        <v>14813</v>
      </c>
      <c r="C14811" s="5" t="s">
        <v>11</v>
      </c>
      <c r="D14811" s="5" t="s">
        <v>12</v>
      </c>
      <c r="E14811" s="5" t="s">
        <v>13</v>
      </c>
    </row>
    <row r="14812" spans="1:5" x14ac:dyDescent="0.25">
      <c r="A14812" s="5">
        <f>14804</f>
      </c>
      <c r="B14812" s="5" t="s">
        <v>14814</v>
      </c>
      <c r="C14812" s="5" t="s">
        <v>11</v>
      </c>
      <c r="D14812" s="5" t="s">
        <v>12</v>
      </c>
      <c r="E14812" s="5" t="s">
        <v>13</v>
      </c>
    </row>
    <row r="14813" spans="1:5" x14ac:dyDescent="0.25">
      <c r="A14813" s="5">
        <f>14805</f>
      </c>
      <c r="B14813" s="5" t="s">
        <v>14815</v>
      </c>
      <c r="C14813" s="5" t="s">
        <v>11</v>
      </c>
      <c r="D14813" s="5" t="s">
        <v>12</v>
      </c>
      <c r="E14813" s="5" t="s">
        <v>13</v>
      </c>
    </row>
    <row r="14814" spans="1:5" x14ac:dyDescent="0.25">
      <c r="A14814" s="5">
        <f>14806</f>
      </c>
      <c r="B14814" s="5" t="s">
        <v>14816</v>
      </c>
      <c r="C14814" s="5" t="s">
        <v>11</v>
      </c>
      <c r="D14814" s="5" t="s">
        <v>12</v>
      </c>
      <c r="E14814" s="5" t="s">
        <v>13</v>
      </c>
    </row>
    <row r="14815" spans="1:5" x14ac:dyDescent="0.25">
      <c r="A14815" s="5">
        <f>14807</f>
      </c>
      <c r="B14815" s="5" t="s">
        <v>14817</v>
      </c>
      <c r="C14815" s="5" t="s">
        <v>11</v>
      </c>
      <c r="D14815" s="5" t="s">
        <v>12</v>
      </c>
      <c r="E14815" s="5" t="s">
        <v>13</v>
      </c>
    </row>
    <row r="14816" spans="1:5" x14ac:dyDescent="0.25">
      <c r="A14816" s="5">
        <f>14808</f>
      </c>
      <c r="B14816" s="5" t="s">
        <v>14818</v>
      </c>
      <c r="C14816" s="5" t="s">
        <v>11</v>
      </c>
      <c r="D14816" s="5" t="s">
        <v>12</v>
      </c>
      <c r="E14816" s="5" t="s">
        <v>13</v>
      </c>
    </row>
    <row r="14817" spans="1:5" x14ac:dyDescent="0.25">
      <c r="A14817" s="5">
        <f>14809</f>
      </c>
      <c r="B14817" s="5" t="s">
        <v>14819</v>
      </c>
      <c r="C14817" s="5" t="s">
        <v>11</v>
      </c>
      <c r="D14817" s="5" t="s">
        <v>12</v>
      </c>
      <c r="E14817" s="5" t="s">
        <v>13</v>
      </c>
    </row>
    <row r="14818" spans="1:5" x14ac:dyDescent="0.25">
      <c r="A14818" s="5">
        <f>14810</f>
      </c>
      <c r="B14818" s="5" t="s">
        <v>14820</v>
      </c>
      <c r="C14818" s="5" t="s">
        <v>11</v>
      </c>
      <c r="D14818" s="5" t="s">
        <v>12</v>
      </c>
      <c r="E14818" s="5" t="s">
        <v>13</v>
      </c>
    </row>
    <row r="14819" spans="1:5" x14ac:dyDescent="0.25">
      <c r="A14819" s="5">
        <f>14811</f>
      </c>
      <c r="B14819" s="5" t="s">
        <v>14821</v>
      </c>
      <c r="C14819" s="5" t="s">
        <v>11</v>
      </c>
      <c r="D14819" s="5" t="s">
        <v>12</v>
      </c>
      <c r="E14819" s="5" t="s">
        <v>13</v>
      </c>
    </row>
    <row r="14820" spans="1:5" x14ac:dyDescent="0.25">
      <c r="A14820" s="5">
        <f>14812</f>
      </c>
      <c r="B14820" s="5" t="s">
        <v>14822</v>
      </c>
      <c r="C14820" s="5" t="s">
        <v>11</v>
      </c>
      <c r="D14820" s="5" t="s">
        <v>12</v>
      </c>
      <c r="E14820" s="5" t="s">
        <v>13</v>
      </c>
    </row>
    <row r="14821" spans="1:5" x14ac:dyDescent="0.25">
      <c r="A14821" s="5">
        <f>14813</f>
      </c>
      <c r="B14821" s="5" t="s">
        <v>14823</v>
      </c>
      <c r="C14821" s="5" t="s">
        <v>11</v>
      </c>
      <c r="D14821" s="5" t="s">
        <v>12</v>
      </c>
      <c r="E14821" s="5" t="s">
        <v>13</v>
      </c>
    </row>
    <row r="14822" spans="1:5" x14ac:dyDescent="0.25">
      <c r="A14822" s="5">
        <f>14814</f>
      </c>
      <c r="B14822" s="5" t="s">
        <v>14824</v>
      </c>
      <c r="C14822" s="5" t="s">
        <v>11</v>
      </c>
      <c r="D14822" s="5" t="s">
        <v>12</v>
      </c>
      <c r="E14822" s="5" t="s">
        <v>13</v>
      </c>
    </row>
    <row r="14823" spans="1:5" x14ac:dyDescent="0.25">
      <c r="A14823" s="5">
        <f>14815</f>
      </c>
      <c r="B14823" s="5" t="s">
        <v>14825</v>
      </c>
      <c r="C14823" s="5" t="s">
        <v>11</v>
      </c>
      <c r="D14823" s="5" t="s">
        <v>12</v>
      </c>
      <c r="E14823" s="5" t="s">
        <v>13</v>
      </c>
    </row>
    <row r="14824" spans="1:5" x14ac:dyDescent="0.25">
      <c r="A14824" s="5">
        <f>14816</f>
      </c>
      <c r="B14824" s="5" t="s">
        <v>14826</v>
      </c>
      <c r="C14824" s="5" t="s">
        <v>11</v>
      </c>
      <c r="D14824" s="5" t="s">
        <v>12</v>
      </c>
      <c r="E14824" s="5" t="s">
        <v>13</v>
      </c>
    </row>
    <row r="14825" spans="1:5" x14ac:dyDescent="0.25">
      <c r="A14825" s="5">
        <f>14817</f>
      </c>
      <c r="B14825" s="5" t="s">
        <v>14827</v>
      </c>
      <c r="C14825" s="5" t="s">
        <v>11</v>
      </c>
      <c r="D14825" s="5" t="s">
        <v>12</v>
      </c>
      <c r="E14825" s="5" t="s">
        <v>13</v>
      </c>
    </row>
    <row r="14826" spans="1:5" x14ac:dyDescent="0.25">
      <c r="A14826" s="5">
        <f>14818</f>
      </c>
      <c r="B14826" s="5" t="s">
        <v>14828</v>
      </c>
      <c r="C14826" s="5" t="s">
        <v>11</v>
      </c>
      <c r="D14826" s="5" t="s">
        <v>12</v>
      </c>
      <c r="E14826" s="5" t="s">
        <v>13</v>
      </c>
    </row>
    <row r="14827" spans="1:5" x14ac:dyDescent="0.25">
      <c r="A14827" s="5">
        <f>14819</f>
      </c>
      <c r="B14827" s="5" t="s">
        <v>14829</v>
      </c>
      <c r="C14827" s="5" t="s">
        <v>11</v>
      </c>
      <c r="D14827" s="5" t="s">
        <v>12</v>
      </c>
      <c r="E14827" s="5" t="s">
        <v>13</v>
      </c>
    </row>
    <row r="14828" spans="1:5" x14ac:dyDescent="0.25">
      <c r="A14828" s="5">
        <f>14820</f>
      </c>
      <c r="B14828" s="5" t="s">
        <v>14830</v>
      </c>
      <c r="C14828" s="5" t="s">
        <v>11</v>
      </c>
      <c r="D14828" s="5" t="s">
        <v>12</v>
      </c>
      <c r="E14828" s="5" t="s">
        <v>13</v>
      </c>
    </row>
    <row r="14829" spans="1:5" x14ac:dyDescent="0.25">
      <c r="A14829" s="5">
        <f>14821</f>
      </c>
      <c r="B14829" s="5" t="s">
        <v>14831</v>
      </c>
      <c r="C14829" s="5" t="s">
        <v>11</v>
      </c>
      <c r="D14829" s="5" t="s">
        <v>12</v>
      </c>
      <c r="E14829" s="5" t="s">
        <v>13</v>
      </c>
    </row>
    <row r="14830" spans="1:5" x14ac:dyDescent="0.25">
      <c r="A14830" s="5">
        <f>14822</f>
      </c>
      <c r="B14830" s="5" t="s">
        <v>14832</v>
      </c>
      <c r="C14830" s="5" t="s">
        <v>11</v>
      </c>
      <c r="D14830" s="5" t="s">
        <v>12</v>
      </c>
      <c r="E14830" s="5" t="s">
        <v>13</v>
      </c>
    </row>
    <row r="14831" spans="1:5" x14ac:dyDescent="0.25">
      <c r="A14831" s="5">
        <f>14823</f>
      </c>
      <c r="B14831" s="5" t="s">
        <v>14833</v>
      </c>
      <c r="C14831" s="5" t="s">
        <v>11</v>
      </c>
      <c r="D14831" s="5" t="s">
        <v>12</v>
      </c>
      <c r="E14831" s="5" t="s">
        <v>13</v>
      </c>
    </row>
    <row r="14832" spans="1:5" x14ac:dyDescent="0.25">
      <c r="A14832" s="5">
        <f>14824</f>
      </c>
      <c r="B14832" s="5" t="s">
        <v>14834</v>
      </c>
      <c r="C14832" s="5" t="s">
        <v>11</v>
      </c>
      <c r="D14832" s="5" t="s">
        <v>12</v>
      </c>
      <c r="E14832" s="5" t="s">
        <v>13</v>
      </c>
    </row>
    <row r="14833" spans="1:5" x14ac:dyDescent="0.25">
      <c r="A14833" s="5">
        <f>14825</f>
      </c>
      <c r="B14833" s="5" t="s">
        <v>14835</v>
      </c>
      <c r="C14833" s="5" t="s">
        <v>11</v>
      </c>
      <c r="D14833" s="5" t="s">
        <v>12</v>
      </c>
      <c r="E14833" s="5" t="s">
        <v>13</v>
      </c>
    </row>
    <row r="14834" spans="1:5" x14ac:dyDescent="0.25">
      <c r="A14834" s="5">
        <f>14826</f>
      </c>
      <c r="B14834" s="5" t="s">
        <v>14836</v>
      </c>
      <c r="C14834" s="5" t="s">
        <v>11</v>
      </c>
      <c r="D14834" s="5" t="s">
        <v>12</v>
      </c>
      <c r="E14834" s="5" t="s">
        <v>13</v>
      </c>
    </row>
    <row r="14835" spans="1:5" x14ac:dyDescent="0.25">
      <c r="A14835" s="5">
        <f>14827</f>
      </c>
      <c r="B14835" s="5" t="s">
        <v>14837</v>
      </c>
      <c r="C14835" s="5" t="s">
        <v>11</v>
      </c>
      <c r="D14835" s="5" t="s">
        <v>12</v>
      </c>
      <c r="E14835" s="5" t="s">
        <v>13</v>
      </c>
    </row>
    <row r="14836" spans="1:5" x14ac:dyDescent="0.25">
      <c r="A14836" s="5">
        <f>14828</f>
      </c>
      <c r="B14836" s="5" t="s">
        <v>14838</v>
      </c>
      <c r="C14836" s="5" t="s">
        <v>11</v>
      </c>
      <c r="D14836" s="5" t="s">
        <v>12</v>
      </c>
      <c r="E14836" s="5" t="s">
        <v>13</v>
      </c>
    </row>
    <row r="14837" spans="1:5" x14ac:dyDescent="0.25">
      <c r="A14837" s="5">
        <f>14829</f>
      </c>
      <c r="B14837" s="5" t="s">
        <v>14839</v>
      </c>
      <c r="C14837" s="5" t="s">
        <v>11</v>
      </c>
      <c r="D14837" s="5" t="s">
        <v>12</v>
      </c>
      <c r="E14837" s="5" t="s">
        <v>13</v>
      </c>
    </row>
    <row r="14838" spans="1:5" x14ac:dyDescent="0.25">
      <c r="A14838" s="5">
        <f>14830</f>
      </c>
      <c r="B14838" s="5" t="s">
        <v>14840</v>
      </c>
      <c r="C14838" s="5" t="s">
        <v>11</v>
      </c>
      <c r="D14838" s="5" t="s">
        <v>12</v>
      </c>
      <c r="E14838" s="5" t="s">
        <v>13</v>
      </c>
    </row>
    <row r="14839" spans="1:5" x14ac:dyDescent="0.25">
      <c r="A14839" s="5">
        <f>14831</f>
      </c>
      <c r="B14839" s="5" t="s">
        <v>14841</v>
      </c>
      <c r="C14839" s="5" t="s">
        <v>11</v>
      </c>
      <c r="D14839" s="5" t="s">
        <v>12</v>
      </c>
      <c r="E14839" s="5" t="s">
        <v>13</v>
      </c>
    </row>
    <row r="14840" spans="1:5" x14ac:dyDescent="0.25">
      <c r="A14840" s="5">
        <f>14832</f>
      </c>
      <c r="B14840" s="5" t="s">
        <v>14842</v>
      </c>
      <c r="C14840" s="5" t="s">
        <v>11</v>
      </c>
      <c r="D14840" s="5" t="s">
        <v>12</v>
      </c>
      <c r="E14840" s="5" t="s">
        <v>13</v>
      </c>
    </row>
    <row r="14841" spans="1:5" x14ac:dyDescent="0.25">
      <c r="A14841" s="5">
        <f>14833</f>
      </c>
      <c r="B14841" s="5" t="s">
        <v>14843</v>
      </c>
      <c r="C14841" s="5" t="s">
        <v>11</v>
      </c>
      <c r="D14841" s="5" t="s">
        <v>12</v>
      </c>
      <c r="E14841" s="5" t="s">
        <v>13</v>
      </c>
    </row>
    <row r="14842" spans="1:5" x14ac:dyDescent="0.25">
      <c r="A14842" s="5">
        <f>14834</f>
      </c>
      <c r="B14842" s="5" t="s">
        <v>14844</v>
      </c>
      <c r="C14842" s="5" t="s">
        <v>11</v>
      </c>
      <c r="D14842" s="5" t="s">
        <v>12</v>
      </c>
      <c r="E14842" s="5" t="s">
        <v>13</v>
      </c>
    </row>
    <row r="14843" spans="1:5" x14ac:dyDescent="0.25">
      <c r="A14843" s="5">
        <f>14835</f>
      </c>
      <c r="B14843" s="5" t="s">
        <v>14845</v>
      </c>
      <c r="C14843" s="5" t="s">
        <v>11</v>
      </c>
      <c r="D14843" s="5" t="s">
        <v>12</v>
      </c>
      <c r="E14843" s="5" t="s">
        <v>13</v>
      </c>
    </row>
    <row r="14844" spans="1:5" x14ac:dyDescent="0.25">
      <c r="A14844" s="5">
        <f>14836</f>
      </c>
      <c r="B14844" s="5" t="s">
        <v>14846</v>
      </c>
      <c r="C14844" s="5" t="s">
        <v>11</v>
      </c>
      <c r="D14844" s="5" t="s">
        <v>12</v>
      </c>
      <c r="E14844" s="5" t="s">
        <v>13</v>
      </c>
    </row>
    <row r="14845" spans="1:5" x14ac:dyDescent="0.25">
      <c r="A14845" s="5">
        <f>14837</f>
      </c>
      <c r="B14845" s="5" t="s">
        <v>14847</v>
      </c>
      <c r="C14845" s="5" t="s">
        <v>11</v>
      </c>
      <c r="D14845" s="5" t="s">
        <v>12</v>
      </c>
      <c r="E14845" s="5" t="s">
        <v>13</v>
      </c>
    </row>
    <row r="14846" spans="1:5" x14ac:dyDescent="0.25">
      <c r="A14846" s="5">
        <f>14838</f>
      </c>
      <c r="B14846" s="5" t="s">
        <v>14848</v>
      </c>
      <c r="C14846" s="5" t="s">
        <v>11</v>
      </c>
      <c r="D14846" s="5" t="s">
        <v>12</v>
      </c>
      <c r="E14846" s="5" t="s">
        <v>13</v>
      </c>
    </row>
    <row r="14847" spans="1:5" x14ac:dyDescent="0.25">
      <c r="A14847" s="5">
        <f>14839</f>
      </c>
      <c r="B14847" s="5" t="s">
        <v>14849</v>
      </c>
      <c r="C14847" s="5" t="s">
        <v>11</v>
      </c>
      <c r="D14847" s="5" t="s">
        <v>12</v>
      </c>
      <c r="E14847" s="5" t="s">
        <v>13</v>
      </c>
    </row>
    <row r="14848" spans="1:5" x14ac:dyDescent="0.25">
      <c r="A14848" s="5">
        <f>14840</f>
      </c>
      <c r="B14848" s="5" t="s">
        <v>14850</v>
      </c>
      <c r="C14848" s="5" t="s">
        <v>11</v>
      </c>
      <c r="D14848" s="5" t="s">
        <v>12</v>
      </c>
      <c r="E14848" s="5" t="s">
        <v>13</v>
      </c>
    </row>
    <row r="14849" spans="1:5" x14ac:dyDescent="0.25">
      <c r="A14849" s="5">
        <f>14841</f>
      </c>
      <c r="B14849" s="5" t="s">
        <v>14851</v>
      </c>
      <c r="C14849" s="5" t="s">
        <v>11</v>
      </c>
      <c r="D14849" s="5" t="s">
        <v>12</v>
      </c>
      <c r="E14849" s="5" t="s">
        <v>13</v>
      </c>
    </row>
    <row r="14850" spans="1:5" x14ac:dyDescent="0.25">
      <c r="A14850" s="5">
        <f>14842</f>
      </c>
      <c r="B14850" s="5" t="s">
        <v>14852</v>
      </c>
      <c r="C14850" s="5" t="s">
        <v>11</v>
      </c>
      <c r="D14850" s="5" t="s">
        <v>12</v>
      </c>
      <c r="E14850" s="5" t="s">
        <v>13</v>
      </c>
    </row>
    <row r="14851" spans="1:5" x14ac:dyDescent="0.25">
      <c r="A14851" s="5">
        <f>14843</f>
      </c>
      <c r="B14851" s="5" t="s">
        <v>14853</v>
      </c>
      <c r="C14851" s="5" t="s">
        <v>11</v>
      </c>
      <c r="D14851" s="5" t="s">
        <v>12</v>
      </c>
      <c r="E14851" s="5" t="s">
        <v>13</v>
      </c>
    </row>
    <row r="14852" spans="1:5" x14ac:dyDescent="0.25">
      <c r="A14852" s="5">
        <f>14844</f>
      </c>
      <c r="B14852" s="5" t="s">
        <v>14854</v>
      </c>
      <c r="C14852" s="5" t="s">
        <v>11</v>
      </c>
      <c r="D14852" s="5" t="s">
        <v>12</v>
      </c>
      <c r="E14852" s="5" t="s">
        <v>13</v>
      </c>
    </row>
    <row r="14853" spans="1:5" x14ac:dyDescent="0.25">
      <c r="A14853" s="5">
        <f>14845</f>
      </c>
      <c r="B14853" s="5" t="s">
        <v>14855</v>
      </c>
      <c r="C14853" s="5" t="s">
        <v>11</v>
      </c>
      <c r="D14853" s="5" t="s">
        <v>12</v>
      </c>
      <c r="E14853" s="5" t="s">
        <v>13</v>
      </c>
    </row>
    <row r="14854" spans="1:5" x14ac:dyDescent="0.25">
      <c r="A14854" s="5">
        <f>14846</f>
      </c>
      <c r="B14854" s="5" t="s">
        <v>14856</v>
      </c>
      <c r="C14854" s="5" t="s">
        <v>11</v>
      </c>
      <c r="D14854" s="5" t="s">
        <v>12</v>
      </c>
      <c r="E14854" s="5" t="s">
        <v>13</v>
      </c>
    </row>
    <row r="14855" spans="1:5" x14ac:dyDescent="0.25">
      <c r="A14855" s="5">
        <f>14847</f>
      </c>
      <c r="B14855" s="5" t="s">
        <v>14857</v>
      </c>
      <c r="C14855" s="5" t="s">
        <v>11</v>
      </c>
      <c r="D14855" s="5" t="s">
        <v>12</v>
      </c>
      <c r="E14855" s="5" t="s">
        <v>13</v>
      </c>
    </row>
    <row r="14856" spans="1:5" x14ac:dyDescent="0.25">
      <c r="A14856" s="5">
        <f>14848</f>
      </c>
      <c r="B14856" s="5" t="s">
        <v>14858</v>
      </c>
      <c r="C14856" s="5" t="s">
        <v>11</v>
      </c>
      <c r="D14856" s="5" t="s">
        <v>12</v>
      </c>
      <c r="E14856" s="5" t="s">
        <v>13</v>
      </c>
    </row>
    <row r="14857" spans="1:5" x14ac:dyDescent="0.25">
      <c r="A14857" s="5">
        <f>14849</f>
      </c>
      <c r="B14857" s="5" t="s">
        <v>14859</v>
      </c>
      <c r="C14857" s="5" t="s">
        <v>11</v>
      </c>
      <c r="D14857" s="5" t="s">
        <v>12</v>
      </c>
      <c r="E14857" s="5" t="s">
        <v>13</v>
      </c>
    </row>
    <row r="14858" spans="1:5" x14ac:dyDescent="0.25">
      <c r="A14858" s="5">
        <f>14850</f>
      </c>
      <c r="B14858" s="5" t="s">
        <v>14860</v>
      </c>
      <c r="C14858" s="5" t="s">
        <v>11</v>
      </c>
      <c r="D14858" s="5" t="s">
        <v>12</v>
      </c>
      <c r="E14858" s="5" t="s">
        <v>13</v>
      </c>
    </row>
    <row r="14859" spans="1:5" x14ac:dyDescent="0.25">
      <c r="A14859" s="5">
        <f>14851</f>
      </c>
      <c r="B14859" s="5" t="s">
        <v>14861</v>
      </c>
      <c r="C14859" s="5" t="s">
        <v>11</v>
      </c>
      <c r="D14859" s="5" t="s">
        <v>12</v>
      </c>
      <c r="E14859" s="5" t="s">
        <v>13</v>
      </c>
    </row>
    <row r="14860" spans="1:5" x14ac:dyDescent="0.25">
      <c r="A14860" s="5">
        <f>14852</f>
      </c>
      <c r="B14860" s="5" t="s">
        <v>14862</v>
      </c>
      <c r="C14860" s="5" t="s">
        <v>11</v>
      </c>
      <c r="D14860" s="5" t="s">
        <v>12</v>
      </c>
      <c r="E14860" s="5" t="s">
        <v>13</v>
      </c>
    </row>
    <row r="14861" spans="1:5" x14ac:dyDescent="0.25">
      <c r="A14861" s="5">
        <f>14853</f>
      </c>
      <c r="B14861" s="5" t="s">
        <v>14863</v>
      </c>
      <c r="C14861" s="5" t="s">
        <v>11</v>
      </c>
      <c r="D14861" s="5" t="s">
        <v>12</v>
      </c>
      <c r="E14861" s="5" t="s">
        <v>13</v>
      </c>
    </row>
    <row r="14862" spans="1:5" x14ac:dyDescent="0.25">
      <c r="A14862" s="5">
        <f>14854</f>
      </c>
      <c r="B14862" s="5" t="s">
        <v>14864</v>
      </c>
      <c r="C14862" s="5" t="s">
        <v>11</v>
      </c>
      <c r="D14862" s="5" t="s">
        <v>12</v>
      </c>
      <c r="E14862" s="5" t="s">
        <v>13</v>
      </c>
    </row>
    <row r="14863" spans="1:5" x14ac:dyDescent="0.25">
      <c r="A14863" s="5">
        <f>14855</f>
      </c>
      <c r="B14863" s="5" t="s">
        <v>14865</v>
      </c>
      <c r="C14863" s="5" t="s">
        <v>11</v>
      </c>
      <c r="D14863" s="5" t="s">
        <v>12</v>
      </c>
      <c r="E14863" s="5" t="s">
        <v>13</v>
      </c>
    </row>
    <row r="14864" spans="1:5" x14ac:dyDescent="0.25">
      <c r="A14864" s="5">
        <f>14856</f>
      </c>
      <c r="B14864" s="5" t="s">
        <v>14866</v>
      </c>
      <c r="C14864" s="5" t="s">
        <v>11</v>
      </c>
      <c r="D14864" s="5" t="s">
        <v>12</v>
      </c>
      <c r="E14864" s="5" t="s">
        <v>13</v>
      </c>
    </row>
    <row r="14865" spans="1:5" x14ac:dyDescent="0.25">
      <c r="A14865" s="5">
        <f>14857</f>
      </c>
      <c r="B14865" s="5" t="s">
        <v>14867</v>
      </c>
      <c r="C14865" s="5" t="s">
        <v>11</v>
      </c>
      <c r="D14865" s="5" t="s">
        <v>12</v>
      </c>
      <c r="E14865" s="5" t="s">
        <v>13</v>
      </c>
    </row>
    <row r="14866" spans="1:5" x14ac:dyDescent="0.25">
      <c r="A14866" s="5">
        <f>14858</f>
      </c>
      <c r="B14866" s="5" t="s">
        <v>14868</v>
      </c>
      <c r="C14866" s="5" t="s">
        <v>11</v>
      </c>
      <c r="D14866" s="5" t="s">
        <v>12</v>
      </c>
      <c r="E14866" s="5" t="s">
        <v>13</v>
      </c>
    </row>
    <row r="14867" spans="1:5" x14ac:dyDescent="0.25">
      <c r="A14867" s="5">
        <f>14859</f>
      </c>
      <c r="B14867" s="5" t="s">
        <v>14869</v>
      </c>
      <c r="C14867" s="5" t="s">
        <v>11</v>
      </c>
      <c r="D14867" s="5" t="s">
        <v>12</v>
      </c>
      <c r="E14867" s="5" t="s">
        <v>13</v>
      </c>
    </row>
    <row r="14868" spans="1:5" x14ac:dyDescent="0.25">
      <c r="A14868" s="5">
        <f>14860</f>
      </c>
      <c r="B14868" s="5" t="s">
        <v>14870</v>
      </c>
      <c r="C14868" s="5" t="s">
        <v>11</v>
      </c>
      <c r="D14868" s="5" t="s">
        <v>12</v>
      </c>
      <c r="E14868" s="5" t="s">
        <v>13</v>
      </c>
    </row>
    <row r="14869" spans="1:5" x14ac:dyDescent="0.25">
      <c r="A14869" s="5">
        <f>14861</f>
      </c>
      <c r="B14869" s="5" t="s">
        <v>14871</v>
      </c>
      <c r="C14869" s="5" t="s">
        <v>11</v>
      </c>
      <c r="D14869" s="5" t="s">
        <v>12</v>
      </c>
      <c r="E14869" s="5" t="s">
        <v>13</v>
      </c>
    </row>
    <row r="14870" spans="1:5" x14ac:dyDescent="0.25">
      <c r="A14870" s="5">
        <f>14862</f>
      </c>
      <c r="B14870" s="5" t="s">
        <v>14872</v>
      </c>
      <c r="C14870" s="5" t="s">
        <v>11</v>
      </c>
      <c r="D14870" s="5" t="s">
        <v>12</v>
      </c>
      <c r="E14870" s="5" t="s">
        <v>13</v>
      </c>
    </row>
    <row r="14871" spans="1:5" x14ac:dyDescent="0.25">
      <c r="A14871" s="5">
        <f>14863</f>
      </c>
      <c r="B14871" s="5" t="s">
        <v>14873</v>
      </c>
      <c r="C14871" s="5" t="s">
        <v>11</v>
      </c>
      <c r="D14871" s="5" t="s">
        <v>12</v>
      </c>
      <c r="E14871" s="5" t="s">
        <v>13</v>
      </c>
    </row>
    <row r="14872" spans="1:5" x14ac:dyDescent="0.25">
      <c r="A14872" s="5">
        <f>14864</f>
      </c>
      <c r="B14872" s="5" t="s">
        <v>14874</v>
      </c>
      <c r="C14872" s="5" t="s">
        <v>11</v>
      </c>
      <c r="D14872" s="5" t="s">
        <v>12</v>
      </c>
      <c r="E14872" s="5" t="s">
        <v>13</v>
      </c>
    </row>
    <row r="14873" spans="1:5" x14ac:dyDescent="0.25">
      <c r="A14873" s="5">
        <f>14865</f>
      </c>
      <c r="B14873" s="5" t="s">
        <v>14875</v>
      </c>
      <c r="C14873" s="5" t="s">
        <v>11</v>
      </c>
      <c r="D14873" s="5" t="s">
        <v>12</v>
      </c>
      <c r="E14873" s="5" t="s">
        <v>13</v>
      </c>
    </row>
    <row r="14874" spans="1:5" x14ac:dyDescent="0.25">
      <c r="A14874" s="5">
        <f>14866</f>
      </c>
      <c r="B14874" s="5" t="s">
        <v>14876</v>
      </c>
      <c r="C14874" s="5" t="s">
        <v>11</v>
      </c>
      <c r="D14874" s="5" t="s">
        <v>12</v>
      </c>
      <c r="E14874" s="5" t="s">
        <v>13</v>
      </c>
    </row>
    <row r="14875" spans="1:5" x14ac:dyDescent="0.25">
      <c r="A14875" s="5">
        <f>14867</f>
      </c>
      <c r="B14875" s="5" t="s">
        <v>14877</v>
      </c>
      <c r="C14875" s="5" t="s">
        <v>11</v>
      </c>
      <c r="D14875" s="5" t="s">
        <v>12</v>
      </c>
      <c r="E14875" s="5" t="s">
        <v>13</v>
      </c>
    </row>
    <row r="14876" spans="1:5" x14ac:dyDescent="0.25">
      <c r="A14876" s="5">
        <f>14868</f>
      </c>
      <c r="B14876" s="5" t="s">
        <v>14878</v>
      </c>
      <c r="C14876" s="5" t="s">
        <v>11</v>
      </c>
      <c r="D14876" s="5" t="s">
        <v>12</v>
      </c>
      <c r="E14876" s="5" t="s">
        <v>13</v>
      </c>
    </row>
    <row r="14877" spans="1:5" x14ac:dyDescent="0.25">
      <c r="A14877" s="5">
        <f>14869</f>
      </c>
      <c r="B14877" s="5" t="s">
        <v>14879</v>
      </c>
      <c r="C14877" s="5" t="s">
        <v>11</v>
      </c>
      <c r="D14877" s="5" t="s">
        <v>12</v>
      </c>
      <c r="E14877" s="5" t="s">
        <v>13</v>
      </c>
    </row>
    <row r="14878" spans="1:5" x14ac:dyDescent="0.25">
      <c r="A14878" s="5">
        <f>14870</f>
      </c>
      <c r="B14878" s="5" t="s">
        <v>14880</v>
      </c>
      <c r="C14878" s="5" t="s">
        <v>11</v>
      </c>
      <c r="D14878" s="5" t="s">
        <v>12</v>
      </c>
      <c r="E14878" s="5" t="s">
        <v>13</v>
      </c>
    </row>
    <row r="14879" spans="1:5" x14ac:dyDescent="0.25">
      <c r="A14879" s="5">
        <f>14871</f>
      </c>
      <c r="B14879" s="5" t="s">
        <v>14881</v>
      </c>
      <c r="C14879" s="5" t="s">
        <v>11</v>
      </c>
      <c r="D14879" s="5" t="s">
        <v>12</v>
      </c>
      <c r="E14879" s="5" t="s">
        <v>13</v>
      </c>
    </row>
    <row r="14880" spans="1:5" x14ac:dyDescent="0.25">
      <c r="A14880" s="5">
        <f>14872</f>
      </c>
      <c r="B14880" s="5" t="s">
        <v>14882</v>
      </c>
      <c r="C14880" s="5" t="s">
        <v>11</v>
      </c>
      <c r="D14880" s="5" t="s">
        <v>12</v>
      </c>
      <c r="E14880" s="5" t="s">
        <v>13</v>
      </c>
    </row>
    <row r="14881" spans="1:5" x14ac:dyDescent="0.25">
      <c r="A14881" s="5">
        <f>14873</f>
      </c>
      <c r="B14881" s="5" t="s">
        <v>14883</v>
      </c>
      <c r="C14881" s="5" t="s">
        <v>11</v>
      </c>
      <c r="D14881" s="5" t="s">
        <v>12</v>
      </c>
      <c r="E14881" s="5" t="s">
        <v>13</v>
      </c>
    </row>
    <row r="14882" spans="1:5" x14ac:dyDescent="0.25">
      <c r="A14882" s="5">
        <f>14874</f>
      </c>
      <c r="B14882" s="5" t="s">
        <v>14884</v>
      </c>
      <c r="C14882" s="5" t="s">
        <v>11</v>
      </c>
      <c r="D14882" s="5" t="s">
        <v>12</v>
      </c>
      <c r="E14882" s="5" t="s">
        <v>13</v>
      </c>
    </row>
    <row r="14883" spans="1:5" x14ac:dyDescent="0.25">
      <c r="A14883" s="5">
        <f>14875</f>
      </c>
      <c r="B14883" s="5" t="s">
        <v>14885</v>
      </c>
      <c r="C14883" s="5" t="s">
        <v>11</v>
      </c>
      <c r="D14883" s="5" t="s">
        <v>12</v>
      </c>
      <c r="E14883" s="5" t="s">
        <v>13</v>
      </c>
    </row>
    <row r="14884" spans="1:5" x14ac:dyDescent="0.25">
      <c r="A14884" s="5">
        <f>14876</f>
      </c>
      <c r="B14884" s="5" t="s">
        <v>14886</v>
      </c>
      <c r="C14884" s="5" t="s">
        <v>11</v>
      </c>
      <c r="D14884" s="5" t="s">
        <v>12</v>
      </c>
      <c r="E14884" s="5" t="s">
        <v>13</v>
      </c>
    </row>
    <row r="14885" spans="1:5" x14ac:dyDescent="0.25">
      <c r="A14885" s="5">
        <f>14877</f>
      </c>
      <c r="B14885" s="5" t="s">
        <v>14887</v>
      </c>
      <c r="C14885" s="5" t="s">
        <v>11</v>
      </c>
      <c r="D14885" s="5" t="s">
        <v>12</v>
      </c>
      <c r="E14885" s="5" t="s">
        <v>13</v>
      </c>
    </row>
    <row r="14886" spans="1:5" x14ac:dyDescent="0.25">
      <c r="A14886" s="5">
        <f>14878</f>
      </c>
      <c r="B14886" s="5" t="s">
        <v>14888</v>
      </c>
      <c r="C14886" s="5" t="s">
        <v>11</v>
      </c>
      <c r="D14886" s="5" t="s">
        <v>12</v>
      </c>
      <c r="E14886" s="5" t="s">
        <v>13</v>
      </c>
    </row>
    <row r="14887" spans="1:5" x14ac:dyDescent="0.25">
      <c r="A14887" s="5">
        <f>14879</f>
      </c>
      <c r="B14887" s="5" t="s">
        <v>14889</v>
      </c>
      <c r="C14887" s="5" t="s">
        <v>11</v>
      </c>
      <c r="D14887" s="5" t="s">
        <v>12</v>
      </c>
      <c r="E14887" s="5" t="s">
        <v>13</v>
      </c>
    </row>
    <row r="14888" spans="1:5" x14ac:dyDescent="0.25">
      <c r="A14888" s="5">
        <f>14880</f>
      </c>
      <c r="B14888" s="5" t="s">
        <v>14890</v>
      </c>
      <c r="C14888" s="5" t="s">
        <v>11</v>
      </c>
      <c r="D14888" s="5" t="s">
        <v>12</v>
      </c>
      <c r="E14888" s="5" t="s">
        <v>13</v>
      </c>
    </row>
    <row r="14889" spans="1:5" x14ac:dyDescent="0.25">
      <c r="A14889" s="5">
        <f>14881</f>
      </c>
      <c r="B14889" s="5" t="s">
        <v>14891</v>
      </c>
      <c r="C14889" s="5" t="s">
        <v>11</v>
      </c>
      <c r="D14889" s="5" t="s">
        <v>12</v>
      </c>
      <c r="E14889" s="5" t="s">
        <v>13</v>
      </c>
    </row>
    <row r="14890" spans="1:5" x14ac:dyDescent="0.25">
      <c r="A14890" s="5">
        <f>14882</f>
      </c>
      <c r="B14890" s="5" t="s">
        <v>14892</v>
      </c>
      <c r="C14890" s="5" t="s">
        <v>11</v>
      </c>
      <c r="D14890" s="5" t="s">
        <v>12</v>
      </c>
      <c r="E14890" s="5" t="s">
        <v>13</v>
      </c>
    </row>
    <row r="14891" spans="1:5" x14ac:dyDescent="0.25">
      <c r="A14891" s="5">
        <f>14883</f>
      </c>
      <c r="B14891" s="5" t="s">
        <v>14893</v>
      </c>
      <c r="C14891" s="5" t="s">
        <v>11</v>
      </c>
      <c r="D14891" s="5" t="s">
        <v>12</v>
      </c>
      <c r="E14891" s="5" t="s">
        <v>13</v>
      </c>
    </row>
    <row r="14892" spans="1:5" x14ac:dyDescent="0.25">
      <c r="A14892" s="5">
        <f>14884</f>
      </c>
      <c r="B14892" s="5" t="s">
        <v>14894</v>
      </c>
      <c r="C14892" s="5" t="s">
        <v>11</v>
      </c>
      <c r="D14892" s="5" t="s">
        <v>12</v>
      </c>
      <c r="E14892" s="5" t="s">
        <v>13</v>
      </c>
    </row>
    <row r="14893" spans="1:5" x14ac:dyDescent="0.25">
      <c r="A14893" s="5">
        <f>14885</f>
      </c>
      <c r="B14893" s="5" t="s">
        <v>14895</v>
      </c>
      <c r="C14893" s="5" t="s">
        <v>11</v>
      </c>
      <c r="D14893" s="5" t="s">
        <v>12</v>
      </c>
      <c r="E14893" s="5" t="s">
        <v>13</v>
      </c>
    </row>
    <row r="14894" spans="1:5" x14ac:dyDescent="0.25">
      <c r="A14894" s="5">
        <f>14886</f>
      </c>
      <c r="B14894" s="5" t="s">
        <v>14896</v>
      </c>
      <c r="C14894" s="5" t="s">
        <v>11</v>
      </c>
      <c r="D14894" s="5" t="s">
        <v>12</v>
      </c>
      <c r="E14894" s="5" t="s">
        <v>13</v>
      </c>
    </row>
    <row r="14895" spans="1:5" x14ac:dyDescent="0.25">
      <c r="A14895" s="5">
        <f>14887</f>
      </c>
      <c r="B14895" s="5" t="s">
        <v>14897</v>
      </c>
      <c r="C14895" s="5" t="s">
        <v>11</v>
      </c>
      <c r="D14895" s="5" t="s">
        <v>12</v>
      </c>
      <c r="E14895" s="5" t="s">
        <v>13</v>
      </c>
    </row>
    <row r="14896" spans="1:5" x14ac:dyDescent="0.25">
      <c r="A14896" s="5">
        <f>14888</f>
      </c>
      <c r="B14896" s="5" t="s">
        <v>14898</v>
      </c>
      <c r="C14896" s="5" t="s">
        <v>11</v>
      </c>
      <c r="D14896" s="5" t="s">
        <v>12</v>
      </c>
      <c r="E14896" s="5" t="s">
        <v>13</v>
      </c>
    </row>
    <row r="14897" spans="1:5" x14ac:dyDescent="0.25">
      <c r="A14897" s="5">
        <f>14889</f>
      </c>
      <c r="B14897" s="5" t="s">
        <v>14899</v>
      </c>
      <c r="C14897" s="5" t="s">
        <v>11</v>
      </c>
      <c r="D14897" s="5" t="s">
        <v>12</v>
      </c>
      <c r="E14897" s="5" t="s">
        <v>13</v>
      </c>
    </row>
    <row r="14898" spans="1:5" x14ac:dyDescent="0.25">
      <c r="A14898" s="5">
        <f>14890</f>
      </c>
      <c r="B14898" s="5" t="s">
        <v>14900</v>
      </c>
      <c r="C14898" s="5" t="s">
        <v>11</v>
      </c>
      <c r="D14898" s="5" t="s">
        <v>12</v>
      </c>
      <c r="E14898" s="5" t="s">
        <v>13</v>
      </c>
    </row>
    <row r="14899" spans="1:5" x14ac:dyDescent="0.25">
      <c r="A14899" s="5">
        <f>14891</f>
      </c>
      <c r="B14899" s="5" t="s">
        <v>14901</v>
      </c>
      <c r="C14899" s="5" t="s">
        <v>11</v>
      </c>
      <c r="D14899" s="5" t="s">
        <v>12</v>
      </c>
      <c r="E14899" s="5" t="s">
        <v>13</v>
      </c>
    </row>
    <row r="14900" spans="1:5" x14ac:dyDescent="0.25">
      <c r="A14900" s="5">
        <f>14892</f>
      </c>
      <c r="B14900" s="5" t="s">
        <v>14902</v>
      </c>
      <c r="C14900" s="5" t="s">
        <v>11</v>
      </c>
      <c r="D14900" s="5" t="s">
        <v>12</v>
      </c>
      <c r="E14900" s="5" t="s">
        <v>13</v>
      </c>
    </row>
    <row r="14901" spans="1:5" x14ac:dyDescent="0.25">
      <c r="A14901" s="5">
        <f>14893</f>
      </c>
      <c r="B14901" s="5" t="s">
        <v>14903</v>
      </c>
      <c r="C14901" s="5" t="s">
        <v>11</v>
      </c>
      <c r="D14901" s="5" t="s">
        <v>12</v>
      </c>
      <c r="E14901" s="5" t="s">
        <v>13</v>
      </c>
    </row>
    <row r="14902" spans="1:5" x14ac:dyDescent="0.25">
      <c r="A14902" s="5">
        <f>14894</f>
      </c>
      <c r="B14902" s="5" t="s">
        <v>14904</v>
      </c>
      <c r="C14902" s="5" t="s">
        <v>11</v>
      </c>
      <c r="D14902" s="5" t="s">
        <v>12</v>
      </c>
      <c r="E14902" s="5" t="s">
        <v>13</v>
      </c>
    </row>
    <row r="14903" spans="1:5" x14ac:dyDescent="0.25">
      <c r="A14903" s="5">
        <f>14895</f>
      </c>
      <c r="B14903" s="5" t="s">
        <v>14905</v>
      </c>
      <c r="C14903" s="5" t="s">
        <v>11</v>
      </c>
      <c r="D14903" s="5" t="s">
        <v>12</v>
      </c>
      <c r="E14903" s="5" t="s">
        <v>13</v>
      </c>
    </row>
    <row r="14904" spans="1:5" x14ac:dyDescent="0.25">
      <c r="A14904" s="5">
        <f>14896</f>
      </c>
      <c r="B14904" s="5" t="s">
        <v>14906</v>
      </c>
      <c r="C14904" s="5" t="s">
        <v>11</v>
      </c>
      <c r="D14904" s="5" t="s">
        <v>12</v>
      </c>
      <c r="E14904" s="5" t="s">
        <v>13</v>
      </c>
    </row>
    <row r="14905" spans="1:5" x14ac:dyDescent="0.25">
      <c r="A14905" s="5">
        <f>14897</f>
      </c>
      <c r="B14905" s="5" t="s">
        <v>14907</v>
      </c>
      <c r="C14905" s="5" t="s">
        <v>11</v>
      </c>
      <c r="D14905" s="5" t="s">
        <v>12</v>
      </c>
      <c r="E14905" s="5" t="s">
        <v>13</v>
      </c>
    </row>
    <row r="14906" spans="1:5" x14ac:dyDescent="0.25">
      <c r="A14906" s="5">
        <f>14898</f>
      </c>
      <c r="B14906" s="5" t="s">
        <v>14908</v>
      </c>
      <c r="C14906" s="5" t="s">
        <v>11</v>
      </c>
      <c r="D14906" s="5" t="s">
        <v>12</v>
      </c>
      <c r="E14906" s="5" t="s">
        <v>13</v>
      </c>
    </row>
    <row r="14907" spans="1:5" x14ac:dyDescent="0.25">
      <c r="A14907" s="5">
        <f>14899</f>
      </c>
      <c r="B14907" s="5" t="s">
        <v>14909</v>
      </c>
      <c r="C14907" s="5" t="s">
        <v>11</v>
      </c>
      <c r="D14907" s="5" t="s">
        <v>12</v>
      </c>
      <c r="E14907" s="5" t="s">
        <v>13</v>
      </c>
    </row>
    <row r="14908" spans="1:5" x14ac:dyDescent="0.25">
      <c r="A14908" s="5">
        <f>14900</f>
      </c>
      <c r="B14908" s="5" t="s">
        <v>14910</v>
      </c>
      <c r="C14908" s="5" t="s">
        <v>11</v>
      </c>
      <c r="D14908" s="5" t="s">
        <v>12</v>
      </c>
      <c r="E14908" s="5" t="s">
        <v>13</v>
      </c>
    </row>
    <row r="14909" spans="1:5" x14ac:dyDescent="0.25">
      <c r="A14909" s="5">
        <f>14901</f>
      </c>
      <c r="B14909" s="5" t="s">
        <v>14911</v>
      </c>
      <c r="C14909" s="5" t="s">
        <v>11</v>
      </c>
      <c r="D14909" s="5" t="s">
        <v>12</v>
      </c>
      <c r="E14909" s="5" t="s">
        <v>13</v>
      </c>
    </row>
    <row r="14910" spans="1:5" x14ac:dyDescent="0.25">
      <c r="A14910" s="5">
        <f>14902</f>
      </c>
      <c r="B14910" s="5" t="s">
        <v>14912</v>
      </c>
      <c r="C14910" s="5" t="s">
        <v>11</v>
      </c>
      <c r="D14910" s="5" t="s">
        <v>12</v>
      </c>
      <c r="E14910" s="5" t="s">
        <v>13</v>
      </c>
    </row>
    <row r="14911" spans="1:5" x14ac:dyDescent="0.25">
      <c r="A14911" s="5">
        <f>14903</f>
      </c>
      <c r="B14911" s="5" t="s">
        <v>14913</v>
      </c>
      <c r="C14911" s="5" t="s">
        <v>11</v>
      </c>
      <c r="D14911" s="5" t="s">
        <v>12</v>
      </c>
      <c r="E14911" s="5" t="s">
        <v>13</v>
      </c>
    </row>
    <row r="14912" spans="1:5" x14ac:dyDescent="0.25">
      <c r="A14912" s="5">
        <f>14904</f>
      </c>
      <c r="B14912" s="5" t="s">
        <v>14914</v>
      </c>
      <c r="C14912" s="5" t="s">
        <v>11</v>
      </c>
      <c r="D14912" s="5" t="s">
        <v>12</v>
      </c>
      <c r="E14912" s="5" t="s">
        <v>13</v>
      </c>
    </row>
    <row r="14913" spans="1:5" x14ac:dyDescent="0.25">
      <c r="A14913" s="5">
        <f>14905</f>
      </c>
      <c r="B14913" s="5" t="s">
        <v>14915</v>
      </c>
      <c r="C14913" s="5" t="s">
        <v>11</v>
      </c>
      <c r="D14913" s="5" t="s">
        <v>12</v>
      </c>
      <c r="E14913" s="5" t="s">
        <v>13</v>
      </c>
    </row>
    <row r="14914" spans="1:5" x14ac:dyDescent="0.25">
      <c r="A14914" s="5">
        <f>14906</f>
      </c>
      <c r="B14914" s="5" t="s">
        <v>14916</v>
      </c>
      <c r="C14914" s="5" t="s">
        <v>11</v>
      </c>
      <c r="D14914" s="5" t="s">
        <v>12</v>
      </c>
      <c r="E14914" s="5" t="s">
        <v>13</v>
      </c>
    </row>
    <row r="14915" spans="1:5" x14ac:dyDescent="0.25">
      <c r="A14915" s="5">
        <f>14907</f>
      </c>
      <c r="B14915" s="5" t="s">
        <v>14917</v>
      </c>
      <c r="C14915" s="5" t="s">
        <v>11</v>
      </c>
      <c r="D14915" s="5" t="s">
        <v>12</v>
      </c>
      <c r="E14915" s="5" t="s">
        <v>13</v>
      </c>
    </row>
    <row r="14916" spans="1:5" x14ac:dyDescent="0.25">
      <c r="A14916" s="5">
        <f>14908</f>
      </c>
      <c r="B14916" s="5" t="s">
        <v>14918</v>
      </c>
      <c r="C14916" s="5" t="s">
        <v>11</v>
      </c>
      <c r="D14916" s="5" t="s">
        <v>12</v>
      </c>
      <c r="E14916" s="5" t="s">
        <v>13</v>
      </c>
    </row>
    <row r="14917" spans="1:5" x14ac:dyDescent="0.25">
      <c r="A14917" s="5">
        <f>14909</f>
      </c>
      <c r="B14917" s="5" t="s">
        <v>14919</v>
      </c>
      <c r="C14917" s="5" t="s">
        <v>11</v>
      </c>
      <c r="D14917" s="5" t="s">
        <v>12</v>
      </c>
      <c r="E14917" s="5" t="s">
        <v>13</v>
      </c>
    </row>
    <row r="14918" spans="1:5" x14ac:dyDescent="0.25">
      <c r="A14918" s="5">
        <f>14910</f>
      </c>
      <c r="B14918" s="5" t="s">
        <v>14920</v>
      </c>
      <c r="C14918" s="5" t="s">
        <v>11</v>
      </c>
      <c r="D14918" s="5" t="s">
        <v>12</v>
      </c>
      <c r="E14918" s="5" t="s">
        <v>13</v>
      </c>
    </row>
    <row r="14919" spans="1:5" x14ac:dyDescent="0.25">
      <c r="A14919" s="5">
        <f>14911</f>
      </c>
      <c r="B14919" s="5" t="s">
        <v>14921</v>
      </c>
      <c r="C14919" s="5" t="s">
        <v>11</v>
      </c>
      <c r="D14919" s="5" t="s">
        <v>12</v>
      </c>
      <c r="E14919" s="5" t="s">
        <v>13</v>
      </c>
    </row>
    <row r="14920" spans="1:5" x14ac:dyDescent="0.25">
      <c r="A14920" s="5">
        <f>14912</f>
      </c>
      <c r="B14920" s="5" t="s">
        <v>14922</v>
      </c>
      <c r="C14920" s="5" t="s">
        <v>11</v>
      </c>
      <c r="D14920" s="5" t="s">
        <v>12</v>
      </c>
      <c r="E14920" s="5" t="s">
        <v>13</v>
      </c>
    </row>
    <row r="14921" spans="1:5" x14ac:dyDescent="0.25">
      <c r="A14921" s="5">
        <f>14913</f>
      </c>
      <c r="B14921" s="5" t="s">
        <v>14923</v>
      </c>
      <c r="C14921" s="5" t="s">
        <v>11</v>
      </c>
      <c r="D14921" s="5" t="s">
        <v>12</v>
      </c>
      <c r="E14921" s="5" t="s">
        <v>13</v>
      </c>
    </row>
    <row r="14922" spans="1:5" x14ac:dyDescent="0.25">
      <c r="A14922" s="5">
        <f>14914</f>
      </c>
      <c r="B14922" s="5" t="s">
        <v>14924</v>
      </c>
      <c r="C14922" s="5" t="s">
        <v>11</v>
      </c>
      <c r="D14922" s="5" t="s">
        <v>12</v>
      </c>
      <c r="E14922" s="5" t="s">
        <v>13</v>
      </c>
    </row>
    <row r="14923" spans="1:5" x14ac:dyDescent="0.25">
      <c r="A14923" s="5">
        <f>14915</f>
      </c>
      <c r="B14923" s="5" t="s">
        <v>14925</v>
      </c>
      <c r="C14923" s="5" t="s">
        <v>11</v>
      </c>
      <c r="D14923" s="5" t="s">
        <v>12</v>
      </c>
      <c r="E14923" s="5" t="s">
        <v>13</v>
      </c>
    </row>
    <row r="14924" spans="1:5" x14ac:dyDescent="0.25">
      <c r="A14924" s="5">
        <f>14916</f>
      </c>
      <c r="B14924" s="5" t="s">
        <v>14926</v>
      </c>
      <c r="C14924" s="5" t="s">
        <v>11</v>
      </c>
      <c r="D14924" s="5" t="s">
        <v>12</v>
      </c>
      <c r="E14924" s="5" t="s">
        <v>13</v>
      </c>
    </row>
    <row r="14925" spans="1:5" x14ac:dyDescent="0.25">
      <c r="A14925" s="5">
        <f>14917</f>
      </c>
      <c r="B14925" s="5" t="s">
        <v>14927</v>
      </c>
      <c r="C14925" s="5" t="s">
        <v>11</v>
      </c>
      <c r="D14925" s="5" t="s">
        <v>12</v>
      </c>
      <c r="E14925" s="5" t="s">
        <v>13</v>
      </c>
    </row>
    <row r="14926" spans="1:5" x14ac:dyDescent="0.25">
      <c r="A14926" s="5">
        <f>14918</f>
      </c>
      <c r="B14926" s="5" t="s">
        <v>14928</v>
      </c>
      <c r="C14926" s="5" t="s">
        <v>11</v>
      </c>
      <c r="D14926" s="5" t="s">
        <v>12</v>
      </c>
      <c r="E14926" s="5" t="s">
        <v>13</v>
      </c>
    </row>
    <row r="14927" spans="1:5" x14ac:dyDescent="0.25">
      <c r="A14927" s="5">
        <f>14919</f>
      </c>
      <c r="B14927" s="5" t="s">
        <v>14929</v>
      </c>
      <c r="C14927" s="5" t="s">
        <v>11</v>
      </c>
      <c r="D14927" s="5" t="s">
        <v>12</v>
      </c>
      <c r="E14927" s="5" t="s">
        <v>13</v>
      </c>
    </row>
    <row r="14928" spans="1:5" x14ac:dyDescent="0.25">
      <c r="A14928" s="5">
        <f>14920</f>
      </c>
      <c r="B14928" s="5" t="s">
        <v>14930</v>
      </c>
      <c r="C14928" s="5" t="s">
        <v>11</v>
      </c>
      <c r="D14928" s="5" t="s">
        <v>12</v>
      </c>
      <c r="E14928" s="5" t="s">
        <v>13</v>
      </c>
    </row>
    <row r="14929" spans="1:5" x14ac:dyDescent="0.25">
      <c r="A14929" s="5">
        <f>14921</f>
      </c>
      <c r="B14929" s="5" t="s">
        <v>14931</v>
      </c>
      <c r="C14929" s="5" t="s">
        <v>11</v>
      </c>
      <c r="D14929" s="5" t="s">
        <v>12</v>
      </c>
      <c r="E14929" s="5" t="s">
        <v>13</v>
      </c>
    </row>
    <row r="14930" spans="1:5" x14ac:dyDescent="0.25">
      <c r="A14930" s="5">
        <f>14922</f>
      </c>
      <c r="B14930" s="5" t="s">
        <v>14932</v>
      </c>
      <c r="C14930" s="5" t="s">
        <v>11</v>
      </c>
      <c r="D14930" s="5" t="s">
        <v>12</v>
      </c>
      <c r="E14930" s="5" t="s">
        <v>13</v>
      </c>
    </row>
    <row r="14931" spans="1:5" x14ac:dyDescent="0.25">
      <c r="A14931" s="5">
        <f>14923</f>
      </c>
      <c r="B14931" s="5" t="s">
        <v>14933</v>
      </c>
      <c r="C14931" s="5" t="s">
        <v>11</v>
      </c>
      <c r="D14931" s="5" t="s">
        <v>12</v>
      </c>
      <c r="E14931" s="5" t="s">
        <v>13</v>
      </c>
    </row>
    <row r="14932" spans="1:5" x14ac:dyDescent="0.25">
      <c r="A14932" s="5">
        <f>14924</f>
      </c>
      <c r="B14932" s="5" t="s">
        <v>14934</v>
      </c>
      <c r="C14932" s="5" t="s">
        <v>11</v>
      </c>
      <c r="D14932" s="5" t="s">
        <v>12</v>
      </c>
      <c r="E14932" s="5" t="s">
        <v>13</v>
      </c>
    </row>
    <row r="14933" spans="1:5" x14ac:dyDescent="0.25">
      <c r="A14933" s="5">
        <f>14925</f>
      </c>
      <c r="B14933" s="5" t="s">
        <v>14935</v>
      </c>
      <c r="C14933" s="5" t="s">
        <v>11</v>
      </c>
      <c r="D14933" s="5" t="s">
        <v>12</v>
      </c>
      <c r="E14933" s="5" t="s">
        <v>13</v>
      </c>
    </row>
    <row r="14934" spans="1:5" x14ac:dyDescent="0.25">
      <c r="A14934" s="5">
        <f>14926</f>
      </c>
      <c r="B14934" s="5" t="s">
        <v>14936</v>
      </c>
      <c r="C14934" s="5" t="s">
        <v>11</v>
      </c>
      <c r="D14934" s="5" t="s">
        <v>12</v>
      </c>
      <c r="E14934" s="5" t="s">
        <v>13</v>
      </c>
    </row>
    <row r="14935" spans="1:5" x14ac:dyDescent="0.25">
      <c r="A14935" s="5">
        <f>14927</f>
      </c>
      <c r="B14935" s="5" t="s">
        <v>14937</v>
      </c>
      <c r="C14935" s="5" t="s">
        <v>11</v>
      </c>
      <c r="D14935" s="5" t="s">
        <v>12</v>
      </c>
      <c r="E14935" s="5" t="s">
        <v>13</v>
      </c>
    </row>
    <row r="14936" spans="1:5" x14ac:dyDescent="0.25">
      <c r="A14936" s="5">
        <f>14928</f>
      </c>
      <c r="B14936" s="5" t="s">
        <v>14938</v>
      </c>
      <c r="C14936" s="5" t="s">
        <v>11</v>
      </c>
      <c r="D14936" s="5" t="s">
        <v>12</v>
      </c>
      <c r="E14936" s="5" t="s">
        <v>13</v>
      </c>
    </row>
    <row r="14937" spans="1:5" x14ac:dyDescent="0.25">
      <c r="A14937" s="5">
        <f>14929</f>
      </c>
      <c r="B14937" s="5" t="s">
        <v>14939</v>
      </c>
      <c r="C14937" s="5" t="s">
        <v>11</v>
      </c>
      <c r="D14937" s="5" t="s">
        <v>12</v>
      </c>
      <c r="E14937" s="5" t="s">
        <v>13</v>
      </c>
    </row>
    <row r="14938" spans="1:5" x14ac:dyDescent="0.25">
      <c r="A14938" s="5">
        <f>14930</f>
      </c>
      <c r="B14938" s="5" t="s">
        <v>14940</v>
      </c>
      <c r="C14938" s="5" t="s">
        <v>11</v>
      </c>
      <c r="D14938" s="5" t="s">
        <v>12</v>
      </c>
      <c r="E14938" s="5" t="s">
        <v>13</v>
      </c>
    </row>
    <row r="14939" spans="1:5" x14ac:dyDescent="0.25">
      <c r="A14939" s="5">
        <f>14931</f>
      </c>
      <c r="B14939" s="5" t="s">
        <v>14941</v>
      </c>
      <c r="C14939" s="5" t="s">
        <v>11</v>
      </c>
      <c r="D14939" s="5" t="s">
        <v>12</v>
      </c>
      <c r="E14939" s="5" t="s">
        <v>13</v>
      </c>
    </row>
    <row r="14940" spans="1:5" x14ac:dyDescent="0.25">
      <c r="A14940" s="5">
        <f>14932</f>
      </c>
      <c r="B14940" s="5" t="s">
        <v>14942</v>
      </c>
      <c r="C14940" s="5" t="s">
        <v>11</v>
      </c>
      <c r="D14940" s="5" t="s">
        <v>12</v>
      </c>
      <c r="E14940" s="5" t="s">
        <v>13</v>
      </c>
    </row>
    <row r="14941" spans="1:5" x14ac:dyDescent="0.25">
      <c r="A14941" s="5">
        <f>14933</f>
      </c>
      <c r="B14941" s="5" t="s">
        <v>14943</v>
      </c>
      <c r="C14941" s="5" t="s">
        <v>11</v>
      </c>
      <c r="D14941" s="5" t="s">
        <v>12</v>
      </c>
      <c r="E14941" s="5" t="s">
        <v>13</v>
      </c>
    </row>
    <row r="14942" spans="1:5" x14ac:dyDescent="0.25">
      <c r="A14942" s="5">
        <f>14934</f>
      </c>
      <c r="B14942" s="5" t="s">
        <v>14944</v>
      </c>
      <c r="C14942" s="5" t="s">
        <v>11</v>
      </c>
      <c r="D14942" s="5" t="s">
        <v>12</v>
      </c>
      <c r="E14942" s="5" t="s">
        <v>13</v>
      </c>
    </row>
    <row r="14943" spans="1:5" x14ac:dyDescent="0.25">
      <c r="A14943" s="5">
        <f>14935</f>
      </c>
      <c r="B14943" s="5" t="s">
        <v>14945</v>
      </c>
      <c r="C14943" s="5" t="s">
        <v>11</v>
      </c>
      <c r="D14943" s="5" t="s">
        <v>12</v>
      </c>
      <c r="E14943" s="5" t="s">
        <v>13</v>
      </c>
    </row>
    <row r="14944" spans="1:5" x14ac:dyDescent="0.25">
      <c r="A14944" s="5">
        <f>14936</f>
      </c>
      <c r="B14944" s="5" t="s">
        <v>14946</v>
      </c>
      <c r="C14944" s="5" t="s">
        <v>11</v>
      </c>
      <c r="D14944" s="5" t="s">
        <v>12</v>
      </c>
      <c r="E14944" s="5" t="s">
        <v>13</v>
      </c>
    </row>
    <row r="14945" spans="1:5" x14ac:dyDescent="0.25">
      <c r="A14945" s="5">
        <f>14937</f>
      </c>
      <c r="B14945" s="5" t="s">
        <v>14947</v>
      </c>
      <c r="C14945" s="5" t="s">
        <v>11</v>
      </c>
      <c r="D14945" s="5" t="s">
        <v>12</v>
      </c>
      <c r="E14945" s="5" t="s">
        <v>13</v>
      </c>
    </row>
    <row r="14946" spans="1:5" x14ac:dyDescent="0.25">
      <c r="A14946" s="5">
        <f>14938</f>
      </c>
      <c r="B14946" s="5" t="s">
        <v>14948</v>
      </c>
      <c r="C14946" s="5" t="s">
        <v>11</v>
      </c>
      <c r="D14946" s="5" t="s">
        <v>12</v>
      </c>
      <c r="E14946" s="5" t="s">
        <v>13</v>
      </c>
    </row>
    <row r="14947" spans="1:5" x14ac:dyDescent="0.25">
      <c r="A14947" s="5">
        <f>14939</f>
      </c>
      <c r="B14947" s="5" t="s">
        <v>14949</v>
      </c>
      <c r="C14947" s="5" t="s">
        <v>11</v>
      </c>
      <c r="D14947" s="5" t="s">
        <v>12</v>
      </c>
      <c r="E14947" s="5" t="s">
        <v>13</v>
      </c>
    </row>
    <row r="14948" spans="1:5" x14ac:dyDescent="0.25">
      <c r="A14948" s="5">
        <f>14940</f>
      </c>
      <c r="B14948" s="5" t="s">
        <v>14950</v>
      </c>
      <c r="C14948" s="5" t="s">
        <v>11</v>
      </c>
      <c r="D14948" s="5" t="s">
        <v>12</v>
      </c>
      <c r="E14948" s="5" t="s">
        <v>13</v>
      </c>
    </row>
    <row r="14949" spans="1:5" x14ac:dyDescent="0.25">
      <c r="A14949" s="5">
        <f>14941</f>
      </c>
      <c r="B14949" s="5" t="s">
        <v>14951</v>
      </c>
      <c r="C14949" s="5" t="s">
        <v>11</v>
      </c>
      <c r="D14949" s="5" t="s">
        <v>12</v>
      </c>
      <c r="E14949" s="5" t="s">
        <v>13</v>
      </c>
    </row>
    <row r="14950" spans="1:5" x14ac:dyDescent="0.25">
      <c r="A14950" s="5">
        <f>14942</f>
      </c>
      <c r="B14950" s="5" t="s">
        <v>14952</v>
      </c>
      <c r="C14950" s="5" t="s">
        <v>11</v>
      </c>
      <c r="D14950" s="5" t="s">
        <v>12</v>
      </c>
      <c r="E14950" s="5" t="s">
        <v>13</v>
      </c>
    </row>
    <row r="14951" spans="1:5" x14ac:dyDescent="0.25">
      <c r="A14951" s="5">
        <f>14943</f>
      </c>
      <c r="B14951" s="5" t="s">
        <v>14953</v>
      </c>
      <c r="C14951" s="5" t="s">
        <v>11</v>
      </c>
      <c r="D14951" s="5" t="s">
        <v>12</v>
      </c>
      <c r="E14951" s="5" t="s">
        <v>13</v>
      </c>
    </row>
    <row r="14952" spans="1:5" x14ac:dyDescent="0.25">
      <c r="A14952" s="5">
        <f>14944</f>
      </c>
      <c r="B14952" s="5" t="s">
        <v>14954</v>
      </c>
      <c r="C14952" s="5" t="s">
        <v>11</v>
      </c>
      <c r="D14952" s="5" t="s">
        <v>12</v>
      </c>
      <c r="E14952" s="5" t="s">
        <v>13</v>
      </c>
    </row>
    <row r="14953" spans="1:5" x14ac:dyDescent="0.25">
      <c r="A14953" s="5">
        <f>14945</f>
      </c>
      <c r="B14953" s="5" t="s">
        <v>14955</v>
      </c>
      <c r="C14953" s="5" t="s">
        <v>11</v>
      </c>
      <c r="D14953" s="5" t="s">
        <v>12</v>
      </c>
      <c r="E14953" s="5" t="s">
        <v>13</v>
      </c>
    </row>
    <row r="14954" spans="1:5" x14ac:dyDescent="0.25">
      <c r="A14954" s="5">
        <f>14946</f>
      </c>
      <c r="B14954" s="5" t="s">
        <v>14956</v>
      </c>
      <c r="C14954" s="5" t="s">
        <v>11</v>
      </c>
      <c r="D14954" s="5" t="s">
        <v>12</v>
      </c>
      <c r="E14954" s="5" t="s">
        <v>13</v>
      </c>
    </row>
    <row r="14955" spans="1:5" x14ac:dyDescent="0.25">
      <c r="A14955" s="5">
        <f>14947</f>
      </c>
      <c r="B14955" s="5" t="s">
        <v>14957</v>
      </c>
      <c r="C14955" s="5" t="s">
        <v>11</v>
      </c>
      <c r="D14955" s="5" t="s">
        <v>12</v>
      </c>
      <c r="E14955" s="5" t="s">
        <v>13</v>
      </c>
    </row>
    <row r="14956" spans="1:5" x14ac:dyDescent="0.25">
      <c r="A14956" s="5">
        <f>14948</f>
      </c>
      <c r="B14956" s="5" t="s">
        <v>14958</v>
      </c>
      <c r="C14956" s="5" t="s">
        <v>11</v>
      </c>
      <c r="D14956" s="5" t="s">
        <v>12</v>
      </c>
      <c r="E14956" s="5" t="s">
        <v>13</v>
      </c>
    </row>
    <row r="14957" spans="1:5" x14ac:dyDescent="0.25">
      <c r="A14957" s="5">
        <f>14949</f>
      </c>
      <c r="B14957" s="5" t="s">
        <v>14959</v>
      </c>
      <c r="C14957" s="5" t="s">
        <v>11</v>
      </c>
      <c r="D14957" s="5" t="s">
        <v>12</v>
      </c>
      <c r="E14957" s="5" t="s">
        <v>13</v>
      </c>
    </row>
    <row r="14958" spans="1:5" x14ac:dyDescent="0.25">
      <c r="A14958" s="5">
        <f>14950</f>
      </c>
      <c r="B14958" s="5" t="s">
        <v>14960</v>
      </c>
      <c r="C14958" s="5" t="s">
        <v>11</v>
      </c>
      <c r="D14958" s="5" t="s">
        <v>12</v>
      </c>
      <c r="E14958" s="5" t="s">
        <v>13</v>
      </c>
    </row>
    <row r="14959" spans="1:5" x14ac:dyDescent="0.25">
      <c r="A14959" s="5">
        <f>14951</f>
      </c>
      <c r="B14959" s="5" t="s">
        <v>14961</v>
      </c>
      <c r="C14959" s="5" t="s">
        <v>11</v>
      </c>
      <c r="D14959" s="5" t="s">
        <v>12</v>
      </c>
      <c r="E14959" s="5" t="s">
        <v>13</v>
      </c>
    </row>
    <row r="14960" spans="1:5" x14ac:dyDescent="0.25">
      <c r="A14960" s="5">
        <f>14952</f>
      </c>
      <c r="B14960" s="5" t="s">
        <v>14962</v>
      </c>
      <c r="C14960" s="5" t="s">
        <v>11</v>
      </c>
      <c r="D14960" s="5" t="s">
        <v>12</v>
      </c>
      <c r="E14960" s="5" t="s">
        <v>13</v>
      </c>
    </row>
    <row r="14961" spans="1:5" x14ac:dyDescent="0.25">
      <c r="A14961" s="5">
        <f>14953</f>
      </c>
      <c r="B14961" s="5" t="s">
        <v>14963</v>
      </c>
      <c r="C14961" s="5" t="s">
        <v>11</v>
      </c>
      <c r="D14961" s="5" t="s">
        <v>12</v>
      </c>
      <c r="E14961" s="5" t="s">
        <v>13</v>
      </c>
    </row>
    <row r="14962" spans="1:5" x14ac:dyDescent="0.25">
      <c r="A14962" s="5">
        <f>14954</f>
      </c>
      <c r="B14962" s="5" t="s">
        <v>14964</v>
      </c>
      <c r="C14962" s="5" t="s">
        <v>11</v>
      </c>
      <c r="D14962" s="5" t="s">
        <v>12</v>
      </c>
      <c r="E14962" s="5" t="s">
        <v>13</v>
      </c>
    </row>
    <row r="14963" spans="1:5" x14ac:dyDescent="0.25">
      <c r="A14963" s="5">
        <f>14955</f>
      </c>
      <c r="B14963" s="5" t="s">
        <v>14965</v>
      </c>
      <c r="C14963" s="5" t="s">
        <v>11</v>
      </c>
      <c r="D14963" s="5" t="s">
        <v>12</v>
      </c>
      <c r="E14963" s="5" t="s">
        <v>13</v>
      </c>
    </row>
    <row r="14964" spans="1:5" x14ac:dyDescent="0.25">
      <c r="A14964" s="5">
        <f>14956</f>
      </c>
      <c r="B14964" s="5" t="s">
        <v>14966</v>
      </c>
      <c r="C14964" s="5" t="s">
        <v>11</v>
      </c>
      <c r="D14964" s="5" t="s">
        <v>12</v>
      </c>
      <c r="E14964" s="5" t="s">
        <v>13</v>
      </c>
    </row>
    <row r="14965" spans="1:5" x14ac:dyDescent="0.25">
      <c r="A14965" s="5">
        <f>14957</f>
      </c>
      <c r="B14965" s="5" t="s">
        <v>14967</v>
      </c>
      <c r="C14965" s="5" t="s">
        <v>11</v>
      </c>
      <c r="D14965" s="5" t="s">
        <v>12</v>
      </c>
      <c r="E14965" s="5" t="s">
        <v>13</v>
      </c>
    </row>
    <row r="14966" spans="1:5" x14ac:dyDescent="0.25">
      <c r="A14966" s="5">
        <f>14958</f>
      </c>
      <c r="B14966" s="5" t="s">
        <v>14968</v>
      </c>
      <c r="C14966" s="5" t="s">
        <v>11</v>
      </c>
      <c r="D14966" s="5" t="s">
        <v>12</v>
      </c>
      <c r="E14966" s="5" t="s">
        <v>13</v>
      </c>
    </row>
    <row r="14967" spans="1:5" x14ac:dyDescent="0.25">
      <c r="A14967" s="5">
        <f>14959</f>
      </c>
      <c r="B14967" s="5" t="s">
        <v>14969</v>
      </c>
      <c r="C14967" s="5" t="s">
        <v>11</v>
      </c>
      <c r="D14967" s="5" t="s">
        <v>12</v>
      </c>
      <c r="E14967" s="5" t="s">
        <v>13</v>
      </c>
    </row>
    <row r="14968" spans="1:5" x14ac:dyDescent="0.25">
      <c r="A14968" s="5">
        <f>14960</f>
      </c>
      <c r="B14968" s="5" t="s">
        <v>14970</v>
      </c>
      <c r="C14968" s="5" t="s">
        <v>11</v>
      </c>
      <c r="D14968" s="5" t="s">
        <v>12</v>
      </c>
      <c r="E14968" s="5" t="s">
        <v>13</v>
      </c>
    </row>
    <row r="14969" spans="1:5" x14ac:dyDescent="0.25">
      <c r="A14969" s="5">
        <f>14961</f>
      </c>
      <c r="B14969" s="5" t="s">
        <v>14971</v>
      </c>
      <c r="C14969" s="5" t="s">
        <v>11</v>
      </c>
      <c r="D14969" s="5" t="s">
        <v>12</v>
      </c>
      <c r="E14969" s="5" t="s">
        <v>13</v>
      </c>
    </row>
    <row r="14970" spans="1:5" x14ac:dyDescent="0.25">
      <c r="A14970" s="5">
        <f>14962</f>
      </c>
      <c r="B14970" s="5" t="s">
        <v>14972</v>
      </c>
      <c r="C14970" s="5" t="s">
        <v>11</v>
      </c>
      <c r="D14970" s="5" t="s">
        <v>12</v>
      </c>
      <c r="E14970" s="5" t="s">
        <v>13</v>
      </c>
    </row>
    <row r="14971" spans="1:5" x14ac:dyDescent="0.25">
      <c r="A14971" s="5">
        <f>14963</f>
      </c>
      <c r="B14971" s="5" t="s">
        <v>14973</v>
      </c>
      <c r="C14971" s="5" t="s">
        <v>11</v>
      </c>
      <c r="D14971" s="5" t="s">
        <v>12</v>
      </c>
      <c r="E14971" s="5" t="s">
        <v>13</v>
      </c>
    </row>
    <row r="14972" spans="1:5" x14ac:dyDescent="0.25">
      <c r="A14972" s="5">
        <f>14964</f>
      </c>
      <c r="B14972" s="5" t="s">
        <v>14974</v>
      </c>
      <c r="C14972" s="5" t="s">
        <v>11</v>
      </c>
      <c r="D14972" s="5" t="s">
        <v>12</v>
      </c>
      <c r="E14972" s="5" t="s">
        <v>13</v>
      </c>
    </row>
    <row r="14973" spans="1:5" x14ac:dyDescent="0.25">
      <c r="A14973" s="5">
        <f>14965</f>
      </c>
      <c r="B14973" s="5" t="s">
        <v>14975</v>
      </c>
      <c r="C14973" s="5" t="s">
        <v>11</v>
      </c>
      <c r="D14973" s="5" t="s">
        <v>12</v>
      </c>
      <c r="E14973" s="5" t="s">
        <v>13</v>
      </c>
    </row>
    <row r="14974" spans="1:5" x14ac:dyDescent="0.25">
      <c r="A14974" s="5">
        <f>14966</f>
      </c>
      <c r="B14974" s="5" t="s">
        <v>14976</v>
      </c>
      <c r="C14974" s="5" t="s">
        <v>11</v>
      </c>
      <c r="D14974" s="5" t="s">
        <v>12</v>
      </c>
      <c r="E14974" s="5" t="s">
        <v>13</v>
      </c>
    </row>
    <row r="14975" spans="1:5" x14ac:dyDescent="0.25">
      <c r="A14975" s="5">
        <f>14967</f>
      </c>
      <c r="B14975" s="5" t="s">
        <v>14977</v>
      </c>
      <c r="C14975" s="5" t="s">
        <v>11</v>
      </c>
      <c r="D14975" s="5" t="s">
        <v>12</v>
      </c>
      <c r="E14975" s="5" t="s">
        <v>13</v>
      </c>
    </row>
    <row r="14976" spans="1:5" x14ac:dyDescent="0.25">
      <c r="A14976" s="5">
        <f>14968</f>
      </c>
      <c r="B14976" s="5" t="s">
        <v>14978</v>
      </c>
      <c r="C14976" s="5" t="s">
        <v>11</v>
      </c>
      <c r="D14976" s="5" t="s">
        <v>12</v>
      </c>
      <c r="E14976" s="5" t="s">
        <v>13</v>
      </c>
    </row>
    <row r="14977" spans="1:5" x14ac:dyDescent="0.25">
      <c r="A14977" s="5">
        <f>14969</f>
      </c>
      <c r="B14977" s="5" t="s">
        <v>14979</v>
      </c>
      <c r="C14977" s="5" t="s">
        <v>11</v>
      </c>
      <c r="D14977" s="5" t="s">
        <v>12</v>
      </c>
      <c r="E14977" s="5" t="s">
        <v>13</v>
      </c>
    </row>
    <row r="14978" spans="1:5" x14ac:dyDescent="0.25">
      <c r="A14978" s="5">
        <f>14970</f>
      </c>
      <c r="B14978" s="5" t="s">
        <v>14980</v>
      </c>
      <c r="C14978" s="5" t="s">
        <v>11</v>
      </c>
      <c r="D14978" s="5" t="s">
        <v>12</v>
      </c>
      <c r="E14978" s="5" t="s">
        <v>13</v>
      </c>
    </row>
    <row r="14979" spans="1:5" x14ac:dyDescent="0.25">
      <c r="A14979" s="5">
        <f>14971</f>
      </c>
      <c r="B14979" s="5" t="s">
        <v>14981</v>
      </c>
      <c r="C14979" s="5" t="s">
        <v>11</v>
      </c>
      <c r="D14979" s="5" t="s">
        <v>12</v>
      </c>
      <c r="E14979" s="5" t="s">
        <v>13</v>
      </c>
    </row>
    <row r="14980" spans="1:5" x14ac:dyDescent="0.25">
      <c r="A14980" s="5">
        <f>14972</f>
      </c>
      <c r="B14980" s="5" t="s">
        <v>14982</v>
      </c>
      <c r="C14980" s="5" t="s">
        <v>11</v>
      </c>
      <c r="D14980" s="5" t="s">
        <v>12</v>
      </c>
      <c r="E14980" s="5" t="s">
        <v>13</v>
      </c>
    </row>
    <row r="14981" spans="1:5" x14ac:dyDescent="0.25">
      <c r="A14981" s="5">
        <f>14973</f>
      </c>
      <c r="B14981" s="5" t="s">
        <v>14983</v>
      </c>
      <c r="C14981" s="5" t="s">
        <v>11</v>
      </c>
      <c r="D14981" s="5" t="s">
        <v>12</v>
      </c>
      <c r="E14981" s="5" t="s">
        <v>13</v>
      </c>
    </row>
    <row r="14982" spans="1:5" x14ac:dyDescent="0.25">
      <c r="A14982" s="5">
        <f>14974</f>
      </c>
      <c r="B14982" s="5" t="s">
        <v>14984</v>
      </c>
      <c r="C14982" s="5" t="s">
        <v>11</v>
      </c>
      <c r="D14982" s="5" t="s">
        <v>12</v>
      </c>
      <c r="E14982" s="5" t="s">
        <v>13</v>
      </c>
    </row>
    <row r="14983" spans="1:5" x14ac:dyDescent="0.25">
      <c r="A14983" s="5">
        <f>14975</f>
      </c>
      <c r="B14983" s="5" t="s">
        <v>14985</v>
      </c>
      <c r="C14983" s="5" t="s">
        <v>11</v>
      </c>
      <c r="D14983" s="5" t="s">
        <v>12</v>
      </c>
      <c r="E14983" s="5" t="s">
        <v>13</v>
      </c>
    </row>
    <row r="14984" spans="1:5" x14ac:dyDescent="0.25">
      <c r="A14984" s="5">
        <f>14976</f>
      </c>
      <c r="B14984" s="5" t="s">
        <v>14986</v>
      </c>
      <c r="C14984" s="5" t="s">
        <v>11</v>
      </c>
      <c r="D14984" s="5" t="s">
        <v>12</v>
      </c>
      <c r="E14984" s="5" t="s">
        <v>13</v>
      </c>
    </row>
    <row r="14985" spans="1:5" x14ac:dyDescent="0.25">
      <c r="A14985" s="5">
        <f>14977</f>
      </c>
      <c r="B14985" s="5" t="s">
        <v>14987</v>
      </c>
      <c r="C14985" s="5" t="s">
        <v>11</v>
      </c>
      <c r="D14985" s="5" t="s">
        <v>12</v>
      </c>
      <c r="E14985" s="5" t="s">
        <v>13</v>
      </c>
    </row>
    <row r="14986" spans="1:5" x14ac:dyDescent="0.25">
      <c r="A14986" s="5">
        <f>14978</f>
      </c>
      <c r="B14986" s="5" t="s">
        <v>14988</v>
      </c>
      <c r="C14986" s="5" t="s">
        <v>11</v>
      </c>
      <c r="D14986" s="5" t="s">
        <v>12</v>
      </c>
      <c r="E14986" s="5" t="s">
        <v>13</v>
      </c>
    </row>
    <row r="14987" spans="1:5" x14ac:dyDescent="0.25">
      <c r="A14987" s="5">
        <f>14979</f>
      </c>
      <c r="B14987" s="5" t="s">
        <v>14989</v>
      </c>
      <c r="C14987" s="5" t="s">
        <v>11</v>
      </c>
      <c r="D14987" s="5" t="s">
        <v>12</v>
      </c>
      <c r="E14987" s="5" t="s">
        <v>13</v>
      </c>
    </row>
    <row r="14988" spans="1:5" x14ac:dyDescent="0.25">
      <c r="A14988" s="5">
        <f>14980</f>
      </c>
      <c r="B14988" s="5" t="s">
        <v>14990</v>
      </c>
      <c r="C14988" s="5" t="s">
        <v>11</v>
      </c>
      <c r="D14988" s="5" t="s">
        <v>12</v>
      </c>
      <c r="E14988" s="5" t="s">
        <v>13</v>
      </c>
    </row>
    <row r="14989" spans="1:5" x14ac:dyDescent="0.25">
      <c r="A14989" s="5">
        <f>14981</f>
      </c>
      <c r="B14989" s="5" t="s">
        <v>14991</v>
      </c>
      <c r="C14989" s="5" t="s">
        <v>11</v>
      </c>
      <c r="D14989" s="5" t="s">
        <v>12</v>
      </c>
      <c r="E14989" s="5" t="s">
        <v>13</v>
      </c>
    </row>
    <row r="14990" spans="1:5" x14ac:dyDescent="0.25">
      <c r="A14990" s="5">
        <f>14982</f>
      </c>
      <c r="B14990" s="5" t="s">
        <v>14992</v>
      </c>
      <c r="C14990" s="5" t="s">
        <v>11</v>
      </c>
      <c r="D14990" s="5" t="s">
        <v>12</v>
      </c>
      <c r="E14990" s="5" t="s">
        <v>13</v>
      </c>
    </row>
    <row r="14991" spans="1:5" x14ac:dyDescent="0.25">
      <c r="A14991" s="5">
        <f>14983</f>
      </c>
      <c r="B14991" s="5" t="s">
        <v>14993</v>
      </c>
      <c r="C14991" s="5" t="s">
        <v>11</v>
      </c>
      <c r="D14991" s="5" t="s">
        <v>12</v>
      </c>
      <c r="E14991" s="5" t="s">
        <v>13</v>
      </c>
    </row>
    <row r="14992" spans="1:5" x14ac:dyDescent="0.25">
      <c r="A14992" s="5">
        <f>14984</f>
      </c>
      <c r="B14992" s="5" t="s">
        <v>14994</v>
      </c>
      <c r="C14992" s="5" t="s">
        <v>11</v>
      </c>
      <c r="D14992" s="5" t="s">
        <v>12</v>
      </c>
      <c r="E14992" s="5" t="s">
        <v>13</v>
      </c>
    </row>
    <row r="14993" spans="1:5" x14ac:dyDescent="0.25">
      <c r="A14993" s="5">
        <f>14985</f>
      </c>
      <c r="B14993" s="5" t="s">
        <v>14995</v>
      </c>
      <c r="C14993" s="5" t="s">
        <v>11</v>
      </c>
      <c r="D14993" s="5" t="s">
        <v>12</v>
      </c>
      <c r="E14993" s="5" t="s">
        <v>13</v>
      </c>
    </row>
    <row r="14994" spans="1:5" x14ac:dyDescent="0.25">
      <c r="A14994" s="5">
        <f>14986</f>
      </c>
      <c r="B14994" s="5" t="s">
        <v>14996</v>
      </c>
      <c r="C14994" s="5" t="s">
        <v>11</v>
      </c>
      <c r="D14994" s="5" t="s">
        <v>12</v>
      </c>
      <c r="E14994" s="5" t="s">
        <v>13</v>
      </c>
    </row>
    <row r="14995" spans="1:5" x14ac:dyDescent="0.25">
      <c r="A14995" s="5">
        <f>14987</f>
      </c>
      <c r="B14995" s="5" t="s">
        <v>14997</v>
      </c>
      <c r="C14995" s="5" t="s">
        <v>11</v>
      </c>
      <c r="D14995" s="5" t="s">
        <v>12</v>
      </c>
      <c r="E14995" s="5" t="s">
        <v>13</v>
      </c>
    </row>
    <row r="14996" spans="1:5" x14ac:dyDescent="0.25">
      <c r="A14996" s="5">
        <f>14988</f>
      </c>
      <c r="B14996" s="5" t="s">
        <v>14998</v>
      </c>
      <c r="C14996" s="5" t="s">
        <v>11</v>
      </c>
      <c r="D14996" s="5" t="s">
        <v>12</v>
      </c>
      <c r="E14996" s="5" t="s">
        <v>13</v>
      </c>
    </row>
    <row r="14997" spans="1:5" x14ac:dyDescent="0.25">
      <c r="A14997" s="5">
        <f>14989</f>
      </c>
      <c r="B14997" s="5" t="s">
        <v>14999</v>
      </c>
      <c r="C14997" s="5" t="s">
        <v>11</v>
      </c>
      <c r="D14997" s="5" t="s">
        <v>12</v>
      </c>
      <c r="E14997" s="5" t="s">
        <v>13</v>
      </c>
    </row>
    <row r="14998" spans="1:5" x14ac:dyDescent="0.25">
      <c r="A14998" s="5">
        <f>14990</f>
      </c>
      <c r="B14998" s="5" t="s">
        <v>15000</v>
      </c>
      <c r="C14998" s="5" t="s">
        <v>11</v>
      </c>
      <c r="D14998" s="5" t="s">
        <v>12</v>
      </c>
      <c r="E14998" s="5" t="s">
        <v>13</v>
      </c>
    </row>
    <row r="14999" spans="1:5" x14ac:dyDescent="0.25">
      <c r="A14999" s="5">
        <f>14991</f>
      </c>
      <c r="B14999" s="5" t="s">
        <v>15001</v>
      </c>
      <c r="C14999" s="5" t="s">
        <v>11</v>
      </c>
      <c r="D14999" s="5" t="s">
        <v>12</v>
      </c>
      <c r="E14999" s="5" t="s">
        <v>13</v>
      </c>
    </row>
    <row r="15000" spans="1:5" x14ac:dyDescent="0.25">
      <c r="A15000" s="5">
        <f>14992</f>
      </c>
      <c r="B15000" s="5" t="s">
        <v>15002</v>
      </c>
      <c r="C15000" s="5" t="s">
        <v>11</v>
      </c>
      <c r="D15000" s="5" t="s">
        <v>12</v>
      </c>
      <c r="E15000" s="5" t="s">
        <v>13</v>
      </c>
    </row>
    <row r="15001" spans="1:5" x14ac:dyDescent="0.25">
      <c r="A15001" s="5">
        <f>14993</f>
      </c>
      <c r="B15001" s="5" t="s">
        <v>15003</v>
      </c>
      <c r="C15001" s="5" t="s">
        <v>11</v>
      </c>
      <c r="D15001" s="5" t="s">
        <v>12</v>
      </c>
      <c r="E15001" s="5" t="s">
        <v>13</v>
      </c>
    </row>
    <row r="15002" spans="1:5" x14ac:dyDescent="0.25">
      <c r="A15002" s="5">
        <f>14994</f>
      </c>
      <c r="B15002" s="5" t="s">
        <v>15004</v>
      </c>
      <c r="C15002" s="5" t="s">
        <v>11</v>
      </c>
      <c r="D15002" s="5" t="s">
        <v>12</v>
      </c>
      <c r="E15002" s="5" t="s">
        <v>13</v>
      </c>
    </row>
    <row r="15003" spans="1:5" x14ac:dyDescent="0.25">
      <c r="A15003" s="5">
        <f>14995</f>
      </c>
      <c r="B15003" s="5" t="s">
        <v>15005</v>
      </c>
      <c r="C15003" s="5" t="s">
        <v>11</v>
      </c>
      <c r="D15003" s="5" t="s">
        <v>12</v>
      </c>
      <c r="E15003" s="5" t="s">
        <v>13</v>
      </c>
    </row>
    <row r="15004" spans="1:5" x14ac:dyDescent="0.25">
      <c r="A15004" s="5">
        <f>14996</f>
      </c>
      <c r="B15004" s="5" t="s">
        <v>15006</v>
      </c>
      <c r="C15004" s="5" t="s">
        <v>11</v>
      </c>
      <c r="D15004" s="5" t="s">
        <v>12</v>
      </c>
      <c r="E15004" s="5" t="s">
        <v>13</v>
      </c>
    </row>
    <row r="15005" spans="1:5" x14ac:dyDescent="0.25">
      <c r="A15005" s="5">
        <f>14997</f>
      </c>
      <c r="B15005" s="5" t="s">
        <v>15007</v>
      </c>
      <c r="C15005" s="5" t="s">
        <v>11</v>
      </c>
      <c r="D15005" s="5" t="s">
        <v>12</v>
      </c>
      <c r="E15005" s="5" t="s">
        <v>13</v>
      </c>
    </row>
    <row r="15006" spans="1:5" x14ac:dyDescent="0.25">
      <c r="A15006" s="5">
        <f>14998</f>
      </c>
      <c r="B15006" s="5" t="s">
        <v>15008</v>
      </c>
      <c r="C15006" s="5" t="s">
        <v>11</v>
      </c>
      <c r="D15006" s="5" t="s">
        <v>12</v>
      </c>
      <c r="E15006" s="5" t="s">
        <v>13</v>
      </c>
    </row>
    <row r="15007" spans="1:5" x14ac:dyDescent="0.25">
      <c r="A15007" s="5">
        <f>14999</f>
      </c>
      <c r="B15007" s="5" t="s">
        <v>15009</v>
      </c>
      <c r="C15007" s="5" t="s">
        <v>11</v>
      </c>
      <c r="D15007" s="5" t="s">
        <v>12</v>
      </c>
      <c r="E15007" s="5" t="s">
        <v>13</v>
      </c>
    </row>
    <row r="15008" spans="1:5" x14ac:dyDescent="0.25">
      <c r="A15008" s="5">
        <f>15000</f>
      </c>
      <c r="B15008" s="5" t="s">
        <v>15010</v>
      </c>
      <c r="C15008" s="5" t="s">
        <v>11</v>
      </c>
      <c r="D15008" s="5" t="s">
        <v>12</v>
      </c>
      <c r="E15008" s="5" t="s">
        <v>13</v>
      </c>
    </row>
    <row r="15009" spans="1:5" x14ac:dyDescent="0.25">
      <c r="A15009" s="5">
        <f>15001</f>
      </c>
      <c r="B15009" s="5" t="s">
        <v>15011</v>
      </c>
      <c r="C15009" s="5" t="s">
        <v>11</v>
      </c>
      <c r="D15009" s="5" t="s">
        <v>12</v>
      </c>
      <c r="E15009" s="5" t="s">
        <v>13</v>
      </c>
    </row>
    <row r="15010" spans="1:5" x14ac:dyDescent="0.25">
      <c r="A15010" s="5">
        <f>15002</f>
      </c>
      <c r="B15010" s="5" t="s">
        <v>15012</v>
      </c>
      <c r="C15010" s="5" t="s">
        <v>11</v>
      </c>
      <c r="D15010" s="5" t="s">
        <v>12</v>
      </c>
      <c r="E15010" s="5" t="s">
        <v>13</v>
      </c>
    </row>
    <row r="15011" spans="1:5" x14ac:dyDescent="0.25">
      <c r="A15011" s="5">
        <f>15003</f>
      </c>
      <c r="B15011" s="5" t="s">
        <v>15013</v>
      </c>
      <c r="C15011" s="5" t="s">
        <v>11</v>
      </c>
      <c r="D15011" s="5" t="s">
        <v>12</v>
      </c>
      <c r="E15011" s="5" t="s">
        <v>13</v>
      </c>
    </row>
    <row r="15012" spans="1:5" x14ac:dyDescent="0.25">
      <c r="A15012" s="5">
        <f>15004</f>
      </c>
      <c r="B15012" s="5" t="s">
        <v>15014</v>
      </c>
      <c r="C15012" s="5" t="s">
        <v>11</v>
      </c>
      <c r="D15012" s="5" t="s">
        <v>12</v>
      </c>
      <c r="E15012" s="5" t="s">
        <v>13</v>
      </c>
    </row>
    <row r="15013" spans="1:5" x14ac:dyDescent="0.25">
      <c r="A15013" s="5">
        <f>15005</f>
      </c>
      <c r="B15013" s="5" t="s">
        <v>15015</v>
      </c>
      <c r="C15013" s="5" t="s">
        <v>11</v>
      </c>
      <c r="D15013" s="5" t="s">
        <v>12</v>
      </c>
      <c r="E15013" s="5" t="s">
        <v>13</v>
      </c>
    </row>
    <row r="15014" spans="1:5" x14ac:dyDescent="0.25">
      <c r="A15014" s="5">
        <f>15006</f>
      </c>
      <c r="B15014" s="5" t="s">
        <v>15016</v>
      </c>
      <c r="C15014" s="5" t="s">
        <v>11</v>
      </c>
      <c r="D15014" s="5" t="s">
        <v>12</v>
      </c>
      <c r="E15014" s="5" t="s">
        <v>13</v>
      </c>
    </row>
    <row r="15015" spans="1:5" x14ac:dyDescent="0.25">
      <c r="A15015" s="5">
        <f>15007</f>
      </c>
      <c r="B15015" s="5" t="s">
        <v>15017</v>
      </c>
      <c r="C15015" s="5" t="s">
        <v>11</v>
      </c>
      <c r="D15015" s="5" t="s">
        <v>12</v>
      </c>
      <c r="E15015" s="5" t="s">
        <v>13</v>
      </c>
    </row>
    <row r="15016" spans="1:5" x14ac:dyDescent="0.25">
      <c r="A15016" s="5">
        <f>15008</f>
      </c>
      <c r="B15016" s="5" t="s">
        <v>15018</v>
      </c>
      <c r="C15016" s="5" t="s">
        <v>11</v>
      </c>
      <c r="D15016" s="5" t="s">
        <v>12</v>
      </c>
      <c r="E15016" s="5" t="s">
        <v>13</v>
      </c>
    </row>
    <row r="15017" spans="1:5" x14ac:dyDescent="0.25">
      <c r="A15017" s="5">
        <f>15009</f>
      </c>
      <c r="B15017" s="5" t="s">
        <v>15019</v>
      </c>
      <c r="C15017" s="5" t="s">
        <v>11</v>
      </c>
      <c r="D15017" s="5" t="s">
        <v>12</v>
      </c>
      <c r="E15017" s="5" t="s">
        <v>13</v>
      </c>
    </row>
    <row r="15018" spans="1:5" x14ac:dyDescent="0.25">
      <c r="A15018" s="5">
        <f>15010</f>
      </c>
      <c r="B15018" s="5" t="s">
        <v>15020</v>
      </c>
      <c r="C15018" s="5" t="s">
        <v>11</v>
      </c>
      <c r="D15018" s="5" t="s">
        <v>12</v>
      </c>
      <c r="E15018" s="5" t="s">
        <v>13</v>
      </c>
    </row>
    <row r="15019" spans="1:5" x14ac:dyDescent="0.25">
      <c r="A15019" s="5">
        <f>15011</f>
      </c>
      <c r="B15019" s="5" t="s">
        <v>15021</v>
      </c>
      <c r="C15019" s="5" t="s">
        <v>11</v>
      </c>
      <c r="D15019" s="5" t="s">
        <v>12</v>
      </c>
      <c r="E15019" s="5" t="s">
        <v>13</v>
      </c>
    </row>
    <row r="15020" spans="1:5" x14ac:dyDescent="0.25">
      <c r="A15020" s="5">
        <f>15012</f>
      </c>
      <c r="B15020" s="5" t="s">
        <v>15022</v>
      </c>
      <c r="C15020" s="5" t="s">
        <v>11</v>
      </c>
      <c r="D15020" s="5" t="s">
        <v>12</v>
      </c>
      <c r="E15020" s="5" t="s">
        <v>13</v>
      </c>
    </row>
    <row r="15021" spans="1:5" x14ac:dyDescent="0.25">
      <c r="A15021" s="5">
        <f>15013</f>
      </c>
      <c r="B15021" s="5" t="s">
        <v>15023</v>
      </c>
      <c r="C15021" s="5" t="s">
        <v>11</v>
      </c>
      <c r="D15021" s="5" t="s">
        <v>12</v>
      </c>
      <c r="E15021" s="5" t="s">
        <v>13</v>
      </c>
    </row>
    <row r="15022" spans="1:5" x14ac:dyDescent="0.25">
      <c r="A15022" s="5">
        <f>15014</f>
      </c>
      <c r="B15022" s="5" t="s">
        <v>15024</v>
      </c>
      <c r="C15022" s="5" t="s">
        <v>11</v>
      </c>
      <c r="D15022" s="5" t="s">
        <v>12</v>
      </c>
      <c r="E15022" s="5" t="s">
        <v>13</v>
      </c>
    </row>
    <row r="15023" spans="1:5" x14ac:dyDescent="0.25">
      <c r="A15023" s="5">
        <f>15015</f>
      </c>
      <c r="B15023" s="5" t="s">
        <v>15025</v>
      </c>
      <c r="C15023" s="5" t="s">
        <v>11</v>
      </c>
      <c r="D15023" s="5" t="s">
        <v>12</v>
      </c>
      <c r="E15023" s="5" t="s">
        <v>13</v>
      </c>
    </row>
    <row r="15024" spans="1:5" x14ac:dyDescent="0.25">
      <c r="A15024" s="5">
        <f>15016</f>
      </c>
      <c r="B15024" s="5" t="s">
        <v>15026</v>
      </c>
      <c r="C15024" s="5" t="s">
        <v>11</v>
      </c>
      <c r="D15024" s="5" t="s">
        <v>12</v>
      </c>
      <c r="E15024" s="5" t="s">
        <v>13</v>
      </c>
    </row>
    <row r="15025" spans="1:5" x14ac:dyDescent="0.25">
      <c r="A15025" s="5">
        <f>15017</f>
      </c>
      <c r="B15025" s="5" t="s">
        <v>15027</v>
      </c>
      <c r="C15025" s="5" t="s">
        <v>11</v>
      </c>
      <c r="D15025" s="5" t="s">
        <v>12</v>
      </c>
      <c r="E15025" s="5" t="s">
        <v>13</v>
      </c>
    </row>
    <row r="15026" spans="1:5" x14ac:dyDescent="0.25">
      <c r="A15026" s="5">
        <f>15018</f>
      </c>
      <c r="B15026" s="5" t="s">
        <v>15028</v>
      </c>
      <c r="C15026" s="5" t="s">
        <v>11</v>
      </c>
      <c r="D15026" s="5" t="s">
        <v>12</v>
      </c>
      <c r="E15026" s="5" t="s">
        <v>13</v>
      </c>
    </row>
    <row r="15027" spans="1:5" x14ac:dyDescent="0.25">
      <c r="A15027" s="5">
        <f>15019</f>
      </c>
      <c r="B15027" s="5" t="s">
        <v>15029</v>
      </c>
      <c r="C15027" s="5" t="s">
        <v>11</v>
      </c>
      <c r="D15027" s="5" t="s">
        <v>12</v>
      </c>
      <c r="E15027" s="5" t="s">
        <v>13</v>
      </c>
    </row>
    <row r="15028" spans="1:5" x14ac:dyDescent="0.25">
      <c r="A15028" s="5">
        <f>15020</f>
      </c>
      <c r="B15028" s="5" t="s">
        <v>15030</v>
      </c>
      <c r="C15028" s="5" t="s">
        <v>11</v>
      </c>
      <c r="D15028" s="5" t="s">
        <v>12</v>
      </c>
      <c r="E15028" s="5" t="s">
        <v>13</v>
      </c>
    </row>
    <row r="15029" spans="1:5" x14ac:dyDescent="0.25">
      <c r="A15029" s="5">
        <f>15021</f>
      </c>
      <c r="B15029" s="5" t="s">
        <v>15031</v>
      </c>
      <c r="C15029" s="5" t="s">
        <v>11</v>
      </c>
      <c r="D15029" s="5" t="s">
        <v>12</v>
      </c>
      <c r="E15029" s="5" t="s">
        <v>13</v>
      </c>
    </row>
    <row r="15030" spans="1:5" x14ac:dyDescent="0.25">
      <c r="A15030" s="5">
        <f>15022</f>
      </c>
      <c r="B15030" s="5" t="s">
        <v>15032</v>
      </c>
      <c r="C15030" s="5" t="s">
        <v>11</v>
      </c>
      <c r="D15030" s="5" t="s">
        <v>12</v>
      </c>
      <c r="E15030" s="5" t="s">
        <v>13</v>
      </c>
    </row>
    <row r="15031" spans="1:5" x14ac:dyDescent="0.25">
      <c r="A15031" s="5">
        <f>15023</f>
      </c>
      <c r="B15031" s="5" t="s">
        <v>15033</v>
      </c>
      <c r="C15031" s="5" t="s">
        <v>11</v>
      </c>
      <c r="D15031" s="5" t="s">
        <v>12</v>
      </c>
      <c r="E15031" s="5" t="s">
        <v>13</v>
      </c>
    </row>
    <row r="15032" spans="1:5" x14ac:dyDescent="0.25">
      <c r="A15032" s="5">
        <f>15024</f>
      </c>
      <c r="B15032" s="5" t="s">
        <v>15034</v>
      </c>
      <c r="C15032" s="5" t="s">
        <v>11</v>
      </c>
      <c r="D15032" s="5" t="s">
        <v>12</v>
      </c>
      <c r="E15032" s="5" t="s">
        <v>13</v>
      </c>
    </row>
    <row r="15033" spans="1:5" x14ac:dyDescent="0.25">
      <c r="A15033" s="5">
        <f>15025</f>
      </c>
      <c r="B15033" s="5" t="s">
        <v>15035</v>
      </c>
      <c r="C15033" s="5" t="s">
        <v>11</v>
      </c>
      <c r="D15033" s="5" t="s">
        <v>12</v>
      </c>
      <c r="E15033" s="5" t="s">
        <v>13</v>
      </c>
    </row>
    <row r="15034" spans="1:5" x14ac:dyDescent="0.25">
      <c r="A15034" s="5">
        <f>15026</f>
      </c>
      <c r="B15034" s="5" t="s">
        <v>15036</v>
      </c>
      <c r="C15034" s="5" t="s">
        <v>11</v>
      </c>
      <c r="D15034" s="5" t="s">
        <v>12</v>
      </c>
      <c r="E15034" s="5" t="s">
        <v>13</v>
      </c>
    </row>
    <row r="15035" spans="1:5" x14ac:dyDescent="0.25">
      <c r="A15035" s="5">
        <f>15027</f>
      </c>
      <c r="B15035" s="5" t="s">
        <v>15037</v>
      </c>
      <c r="C15035" s="5" t="s">
        <v>11</v>
      </c>
      <c r="D15035" s="5" t="s">
        <v>12</v>
      </c>
      <c r="E15035" s="5" t="s">
        <v>13</v>
      </c>
    </row>
    <row r="15036" spans="1:5" x14ac:dyDescent="0.25">
      <c r="A15036" s="5">
        <f>15028</f>
      </c>
      <c r="B15036" s="5" t="s">
        <v>15038</v>
      </c>
      <c r="C15036" s="5" t="s">
        <v>11</v>
      </c>
      <c r="D15036" s="5" t="s">
        <v>12</v>
      </c>
      <c r="E15036" s="5" t="s">
        <v>13</v>
      </c>
    </row>
    <row r="15037" spans="1:5" x14ac:dyDescent="0.25">
      <c r="A15037" s="5">
        <f>15029</f>
      </c>
      <c r="B15037" s="5" t="s">
        <v>15039</v>
      </c>
      <c r="C15037" s="5" t="s">
        <v>11</v>
      </c>
      <c r="D15037" s="5" t="s">
        <v>12</v>
      </c>
      <c r="E15037" s="5" t="s">
        <v>13</v>
      </c>
    </row>
    <row r="15038" spans="1:5" x14ac:dyDescent="0.25">
      <c r="A15038" s="5">
        <f>15030</f>
      </c>
      <c r="B15038" s="5" t="s">
        <v>15040</v>
      </c>
      <c r="C15038" s="5" t="s">
        <v>11</v>
      </c>
      <c r="D15038" s="5" t="s">
        <v>12</v>
      </c>
      <c r="E15038" s="5" t="s">
        <v>13</v>
      </c>
    </row>
    <row r="15039" spans="1:5" x14ac:dyDescent="0.25">
      <c r="A15039" s="5">
        <f>15031</f>
      </c>
      <c r="B15039" s="5" t="s">
        <v>15041</v>
      </c>
      <c r="C15039" s="5" t="s">
        <v>11</v>
      </c>
      <c r="D15039" s="5" t="s">
        <v>12</v>
      </c>
      <c r="E15039" s="5" t="s">
        <v>13</v>
      </c>
    </row>
    <row r="15040" spans="1:5" x14ac:dyDescent="0.25">
      <c r="A15040" s="5">
        <f>15032</f>
      </c>
      <c r="B15040" s="5" t="s">
        <v>15042</v>
      </c>
      <c r="C15040" s="5" t="s">
        <v>11</v>
      </c>
      <c r="D15040" s="5" t="s">
        <v>12</v>
      </c>
      <c r="E15040" s="5" t="s">
        <v>13</v>
      </c>
    </row>
    <row r="15041" spans="1:5" x14ac:dyDescent="0.25">
      <c r="A15041" s="5">
        <f>15033</f>
      </c>
      <c r="B15041" s="5" t="s">
        <v>15043</v>
      </c>
      <c r="C15041" s="5" t="s">
        <v>11</v>
      </c>
      <c r="D15041" s="5" t="s">
        <v>12</v>
      </c>
      <c r="E15041" s="5" t="s">
        <v>13</v>
      </c>
    </row>
    <row r="15042" spans="1:5" x14ac:dyDescent="0.25">
      <c r="A15042" s="5">
        <f>15034</f>
      </c>
      <c r="B15042" s="5" t="s">
        <v>15044</v>
      </c>
      <c r="C15042" s="5" t="s">
        <v>11</v>
      </c>
      <c r="D15042" s="5" t="s">
        <v>12</v>
      </c>
      <c r="E15042" s="5" t="s">
        <v>13</v>
      </c>
    </row>
    <row r="15043" spans="1:5" x14ac:dyDescent="0.25">
      <c r="A15043" s="5">
        <f>15035</f>
      </c>
      <c r="B15043" s="5" t="s">
        <v>15045</v>
      </c>
      <c r="C15043" s="5" t="s">
        <v>11</v>
      </c>
      <c r="D15043" s="5" t="s">
        <v>12</v>
      </c>
      <c r="E15043" s="5" t="s">
        <v>13</v>
      </c>
    </row>
    <row r="15044" spans="1:5" x14ac:dyDescent="0.25">
      <c r="A15044" s="5">
        <f>15036</f>
      </c>
      <c r="B15044" s="5" t="s">
        <v>15046</v>
      </c>
      <c r="C15044" s="5" t="s">
        <v>11</v>
      </c>
      <c r="D15044" s="5" t="s">
        <v>12</v>
      </c>
      <c r="E15044" s="5" t="s">
        <v>13</v>
      </c>
    </row>
    <row r="15045" spans="1:5" x14ac:dyDescent="0.25">
      <c r="A15045" s="5">
        <f>15037</f>
      </c>
      <c r="B15045" s="5" t="s">
        <v>15047</v>
      </c>
      <c r="C15045" s="5" t="s">
        <v>11</v>
      </c>
      <c r="D15045" s="5" t="s">
        <v>12</v>
      </c>
      <c r="E15045" s="5" t="s">
        <v>13</v>
      </c>
    </row>
    <row r="15046" spans="1:5" x14ac:dyDescent="0.25">
      <c r="A15046" s="5">
        <f>15038</f>
      </c>
      <c r="B15046" s="5" t="s">
        <v>15048</v>
      </c>
      <c r="C15046" s="5" t="s">
        <v>11</v>
      </c>
      <c r="D15046" s="5" t="s">
        <v>12</v>
      </c>
      <c r="E15046" s="5" t="s">
        <v>13</v>
      </c>
    </row>
    <row r="15047" spans="1:5" x14ac:dyDescent="0.25">
      <c r="A15047" s="5">
        <f>15039</f>
      </c>
      <c r="B15047" s="5" t="s">
        <v>15049</v>
      </c>
      <c r="C15047" s="5" t="s">
        <v>11</v>
      </c>
      <c r="D15047" s="5" t="s">
        <v>12</v>
      </c>
      <c r="E15047" s="5" t="s">
        <v>13</v>
      </c>
    </row>
    <row r="15048" spans="1:5" x14ac:dyDescent="0.25">
      <c r="A15048" s="5">
        <f>15040</f>
      </c>
      <c r="B15048" s="5" t="s">
        <v>15050</v>
      </c>
      <c r="C15048" s="5" t="s">
        <v>11</v>
      </c>
      <c r="D15048" s="5" t="s">
        <v>12</v>
      </c>
      <c r="E15048" s="5" t="s">
        <v>13</v>
      </c>
    </row>
    <row r="15049" spans="1:5" x14ac:dyDescent="0.25">
      <c r="A15049" s="5">
        <f>15041</f>
      </c>
      <c r="B15049" s="5" t="s">
        <v>15051</v>
      </c>
      <c r="C15049" s="5" t="s">
        <v>11</v>
      </c>
      <c r="D15049" s="5" t="s">
        <v>12</v>
      </c>
      <c r="E15049" s="5" t="s">
        <v>13</v>
      </c>
    </row>
    <row r="15050" spans="1:5" x14ac:dyDescent="0.25">
      <c r="A15050" s="5">
        <f>15042</f>
      </c>
      <c r="B15050" s="5" t="s">
        <v>15052</v>
      </c>
      <c r="C15050" s="5" t="s">
        <v>11</v>
      </c>
      <c r="D15050" s="5" t="s">
        <v>12</v>
      </c>
      <c r="E15050" s="5" t="s">
        <v>13</v>
      </c>
    </row>
    <row r="15051" spans="1:5" x14ac:dyDescent="0.25">
      <c r="A15051" s="5">
        <f>15043</f>
      </c>
      <c r="B15051" s="5" t="s">
        <v>15053</v>
      </c>
      <c r="C15051" s="5" t="s">
        <v>11</v>
      </c>
      <c r="D15051" s="5" t="s">
        <v>12</v>
      </c>
      <c r="E15051" s="5" t="s">
        <v>13</v>
      </c>
    </row>
    <row r="15052" spans="1:5" x14ac:dyDescent="0.25">
      <c r="A15052" s="5">
        <f>15044</f>
      </c>
      <c r="B15052" s="5" t="s">
        <v>15054</v>
      </c>
      <c r="C15052" s="5" t="s">
        <v>11</v>
      </c>
      <c r="D15052" s="5" t="s">
        <v>12</v>
      </c>
      <c r="E15052" s="5" t="s">
        <v>13</v>
      </c>
    </row>
    <row r="15053" spans="1:5" x14ac:dyDescent="0.25">
      <c r="A15053" s="5">
        <f>15045</f>
      </c>
      <c r="B15053" s="5" t="s">
        <v>15055</v>
      </c>
      <c r="C15053" s="5" t="s">
        <v>11</v>
      </c>
      <c r="D15053" s="5" t="s">
        <v>12</v>
      </c>
      <c r="E15053" s="5" t="s">
        <v>13</v>
      </c>
    </row>
    <row r="15054" spans="1:5" x14ac:dyDescent="0.25">
      <c r="A15054" s="5">
        <f>15046</f>
      </c>
      <c r="B15054" s="5" t="s">
        <v>15056</v>
      </c>
      <c r="C15054" s="5" t="s">
        <v>11</v>
      </c>
      <c r="D15054" s="5" t="s">
        <v>12</v>
      </c>
      <c r="E15054" s="5" t="s">
        <v>13</v>
      </c>
    </row>
    <row r="15055" spans="1:5" x14ac:dyDescent="0.25">
      <c r="A15055" s="5">
        <f>15047</f>
      </c>
      <c r="B15055" s="5" t="s">
        <v>15057</v>
      </c>
      <c r="C15055" s="5" t="s">
        <v>11</v>
      </c>
      <c r="D15055" s="5" t="s">
        <v>12</v>
      </c>
      <c r="E15055" s="5" t="s">
        <v>13</v>
      </c>
    </row>
    <row r="15056" spans="1:5" x14ac:dyDescent="0.25">
      <c r="A15056" s="5">
        <f>15048</f>
      </c>
      <c r="B15056" s="5" t="s">
        <v>15058</v>
      </c>
      <c r="C15056" s="5" t="s">
        <v>11</v>
      </c>
      <c r="D15056" s="5" t="s">
        <v>12</v>
      </c>
      <c r="E15056" s="5" t="s">
        <v>13</v>
      </c>
    </row>
    <row r="15057" spans="1:5" x14ac:dyDescent="0.25">
      <c r="A15057" s="5">
        <f>15049</f>
      </c>
      <c r="B15057" s="5" t="s">
        <v>15059</v>
      </c>
      <c r="C15057" s="5" t="s">
        <v>11</v>
      </c>
      <c r="D15057" s="5" t="s">
        <v>12</v>
      </c>
      <c r="E15057" s="5" t="s">
        <v>13</v>
      </c>
    </row>
    <row r="15058" spans="1:5" x14ac:dyDescent="0.25">
      <c r="A15058" s="5">
        <f>15050</f>
      </c>
      <c r="B15058" s="5" t="s">
        <v>15060</v>
      </c>
      <c r="C15058" s="5" t="s">
        <v>11</v>
      </c>
      <c r="D15058" s="5" t="s">
        <v>12</v>
      </c>
      <c r="E15058" s="5" t="s">
        <v>13</v>
      </c>
    </row>
    <row r="15059" spans="1:5" x14ac:dyDescent="0.25">
      <c r="A15059" s="5">
        <f>15051</f>
      </c>
      <c r="B15059" s="5" t="s">
        <v>15061</v>
      </c>
      <c r="C15059" s="5" t="s">
        <v>11</v>
      </c>
      <c r="D15059" s="5" t="s">
        <v>12</v>
      </c>
      <c r="E15059" s="5" t="s">
        <v>13</v>
      </c>
    </row>
    <row r="15060" spans="1:5" x14ac:dyDescent="0.25">
      <c r="A15060" s="5">
        <f>15052</f>
      </c>
      <c r="B15060" s="5" t="s">
        <v>15062</v>
      </c>
      <c r="C15060" s="5" t="s">
        <v>11</v>
      </c>
      <c r="D15060" s="5" t="s">
        <v>12</v>
      </c>
      <c r="E15060" s="5" t="s">
        <v>13</v>
      </c>
    </row>
    <row r="15061" spans="1:5" x14ac:dyDescent="0.25">
      <c r="A15061" s="5">
        <f>15053</f>
      </c>
      <c r="B15061" s="5" t="s">
        <v>15063</v>
      </c>
      <c r="C15061" s="5" t="s">
        <v>11</v>
      </c>
      <c r="D15061" s="5" t="s">
        <v>12</v>
      </c>
      <c r="E15061" s="5" t="s">
        <v>13</v>
      </c>
    </row>
    <row r="15062" spans="1:5" x14ac:dyDescent="0.25">
      <c r="A15062" s="5">
        <f>15054</f>
      </c>
      <c r="B15062" s="5" t="s">
        <v>15064</v>
      </c>
      <c r="C15062" s="5" t="s">
        <v>11</v>
      </c>
      <c r="D15062" s="5" t="s">
        <v>12</v>
      </c>
      <c r="E15062" s="5" t="s">
        <v>13</v>
      </c>
    </row>
    <row r="15063" spans="1:5" x14ac:dyDescent="0.25">
      <c r="A15063" s="5">
        <f>15055</f>
      </c>
      <c r="B15063" s="5" t="s">
        <v>15065</v>
      </c>
      <c r="C15063" s="5" t="s">
        <v>11</v>
      </c>
      <c r="D15063" s="5" t="s">
        <v>12</v>
      </c>
      <c r="E15063" s="5" t="s">
        <v>13</v>
      </c>
    </row>
    <row r="15064" spans="1:5" x14ac:dyDescent="0.25">
      <c r="A15064" s="5">
        <f>15056</f>
      </c>
      <c r="B15064" s="5" t="s">
        <v>15066</v>
      </c>
      <c r="C15064" s="5" t="s">
        <v>11</v>
      </c>
      <c r="D15064" s="5" t="s">
        <v>12</v>
      </c>
      <c r="E15064" s="5" t="s">
        <v>13</v>
      </c>
    </row>
    <row r="15065" spans="1:5" x14ac:dyDescent="0.25">
      <c r="A15065" s="5">
        <f>15057</f>
      </c>
      <c r="B15065" s="5" t="s">
        <v>15067</v>
      </c>
      <c r="C15065" s="5" t="s">
        <v>11</v>
      </c>
      <c r="D15065" s="5" t="s">
        <v>12</v>
      </c>
      <c r="E15065" s="5" t="s">
        <v>13</v>
      </c>
    </row>
    <row r="15066" spans="1:5" x14ac:dyDescent="0.25">
      <c r="A15066" s="5">
        <f>15058</f>
      </c>
      <c r="B15066" s="5" t="s">
        <v>15068</v>
      </c>
      <c r="C15066" s="5" t="s">
        <v>11</v>
      </c>
      <c r="D15066" s="5" t="s">
        <v>12</v>
      </c>
      <c r="E15066" s="5" t="s">
        <v>13</v>
      </c>
    </row>
    <row r="15067" spans="1:5" x14ac:dyDescent="0.25">
      <c r="A15067" s="5">
        <f>15059</f>
      </c>
      <c r="B15067" s="5" t="s">
        <v>15069</v>
      </c>
      <c r="C15067" s="5" t="s">
        <v>11</v>
      </c>
      <c r="D15067" s="5" t="s">
        <v>12</v>
      </c>
      <c r="E15067" s="5" t="s">
        <v>13</v>
      </c>
    </row>
    <row r="15068" spans="1:5" x14ac:dyDescent="0.25">
      <c r="A15068" s="5">
        <f>15060</f>
      </c>
      <c r="B15068" s="5" t="s">
        <v>15070</v>
      </c>
      <c r="C15068" s="5" t="s">
        <v>11</v>
      </c>
      <c r="D15068" s="5" t="s">
        <v>12</v>
      </c>
      <c r="E15068" s="5" t="s">
        <v>13</v>
      </c>
    </row>
    <row r="15069" spans="1:5" x14ac:dyDescent="0.25">
      <c r="A15069" s="5">
        <f>15061</f>
      </c>
      <c r="B15069" s="5" t="s">
        <v>15071</v>
      </c>
      <c r="C15069" s="5" t="s">
        <v>11</v>
      </c>
      <c r="D15069" s="5" t="s">
        <v>12</v>
      </c>
      <c r="E15069" s="5" t="s">
        <v>13</v>
      </c>
    </row>
    <row r="15070" spans="1:5" x14ac:dyDescent="0.25">
      <c r="A15070" s="5">
        <f>15062</f>
      </c>
      <c r="B15070" s="5" t="s">
        <v>15072</v>
      </c>
      <c r="C15070" s="5" t="s">
        <v>11</v>
      </c>
      <c r="D15070" s="5" t="s">
        <v>12</v>
      </c>
      <c r="E15070" s="5" t="s">
        <v>13</v>
      </c>
    </row>
    <row r="15071" spans="1:5" x14ac:dyDescent="0.25">
      <c r="A15071" s="5">
        <f>15063</f>
      </c>
      <c r="B15071" s="5" t="s">
        <v>15073</v>
      </c>
      <c r="C15071" s="5" t="s">
        <v>11</v>
      </c>
      <c r="D15071" s="5" t="s">
        <v>12</v>
      </c>
      <c r="E15071" s="5" t="s">
        <v>13</v>
      </c>
    </row>
    <row r="15072" spans="1:5" x14ac:dyDescent="0.25">
      <c r="A15072" s="5">
        <f>15064</f>
      </c>
      <c r="B15072" s="5" t="s">
        <v>15074</v>
      </c>
      <c r="C15072" s="5" t="s">
        <v>11</v>
      </c>
      <c r="D15072" s="5" t="s">
        <v>12</v>
      </c>
      <c r="E15072" s="5" t="s">
        <v>13</v>
      </c>
    </row>
    <row r="15073" spans="1:5" x14ac:dyDescent="0.25">
      <c r="A15073" s="5">
        <f>15065</f>
      </c>
      <c r="B15073" s="5" t="s">
        <v>15075</v>
      </c>
      <c r="C15073" s="5" t="s">
        <v>11</v>
      </c>
      <c r="D15073" s="5" t="s">
        <v>12</v>
      </c>
      <c r="E15073" s="5" t="s">
        <v>13</v>
      </c>
    </row>
    <row r="15074" spans="1:5" x14ac:dyDescent="0.25">
      <c r="A15074" s="5">
        <f>15066</f>
      </c>
      <c r="B15074" s="5" t="s">
        <v>15076</v>
      </c>
      <c r="C15074" s="5" t="s">
        <v>11</v>
      </c>
      <c r="D15074" s="5" t="s">
        <v>12</v>
      </c>
      <c r="E15074" s="5" t="s">
        <v>13</v>
      </c>
    </row>
    <row r="15075" spans="1:5" x14ac:dyDescent="0.25">
      <c r="A15075" s="5">
        <f>15067</f>
      </c>
      <c r="B15075" s="5" t="s">
        <v>15077</v>
      </c>
      <c r="C15075" s="5" t="s">
        <v>11</v>
      </c>
      <c r="D15075" s="5" t="s">
        <v>12</v>
      </c>
      <c r="E15075" s="5" t="s">
        <v>13</v>
      </c>
    </row>
    <row r="15076" spans="1:5" x14ac:dyDescent="0.25">
      <c r="A15076" s="5">
        <f>15068</f>
      </c>
      <c r="B15076" s="5" t="s">
        <v>15078</v>
      </c>
      <c r="C15076" s="5" t="s">
        <v>11</v>
      </c>
      <c r="D15076" s="5" t="s">
        <v>12</v>
      </c>
      <c r="E15076" s="5" t="s">
        <v>13</v>
      </c>
    </row>
    <row r="15077" spans="1:5" x14ac:dyDescent="0.25">
      <c r="A15077" s="5">
        <f>15069</f>
      </c>
      <c r="B15077" s="5" t="s">
        <v>15079</v>
      </c>
      <c r="C15077" s="5" t="s">
        <v>11</v>
      </c>
      <c r="D15077" s="5" t="s">
        <v>12</v>
      </c>
      <c r="E15077" s="5" t="s">
        <v>13</v>
      </c>
    </row>
    <row r="15078" spans="1:5" x14ac:dyDescent="0.25">
      <c r="A15078" s="5">
        <f>15070</f>
      </c>
      <c r="B15078" s="5" t="s">
        <v>15080</v>
      </c>
      <c r="C15078" s="5" t="s">
        <v>11</v>
      </c>
      <c r="D15078" s="5" t="s">
        <v>12</v>
      </c>
      <c r="E15078" s="5" t="s">
        <v>13</v>
      </c>
    </row>
    <row r="15079" spans="1:5" x14ac:dyDescent="0.25">
      <c r="A15079" s="5">
        <f>15071</f>
      </c>
      <c r="B15079" s="5" t="s">
        <v>15081</v>
      </c>
      <c r="C15079" s="5" t="s">
        <v>11</v>
      </c>
      <c r="D15079" s="5" t="s">
        <v>12</v>
      </c>
      <c r="E15079" s="5" t="s">
        <v>13</v>
      </c>
    </row>
    <row r="15080" spans="1:5" x14ac:dyDescent="0.25">
      <c r="A15080" s="5">
        <f>15072</f>
      </c>
      <c r="B15080" s="5" t="s">
        <v>15082</v>
      </c>
      <c r="C15080" s="5" t="s">
        <v>11</v>
      </c>
      <c r="D15080" s="5" t="s">
        <v>12</v>
      </c>
      <c r="E15080" s="5" t="s">
        <v>13</v>
      </c>
    </row>
    <row r="15081" spans="1:5" x14ac:dyDescent="0.25">
      <c r="A15081" s="5">
        <f>15073</f>
      </c>
      <c r="B15081" s="5" t="s">
        <v>15083</v>
      </c>
      <c r="C15081" s="5" t="s">
        <v>11</v>
      </c>
      <c r="D15081" s="5" t="s">
        <v>12</v>
      </c>
      <c r="E15081" s="5" t="s">
        <v>13</v>
      </c>
    </row>
    <row r="15082" spans="1:5" x14ac:dyDescent="0.25">
      <c r="A15082" s="5">
        <f>15074</f>
      </c>
      <c r="B15082" s="5" t="s">
        <v>15084</v>
      </c>
      <c r="C15082" s="5" t="s">
        <v>11</v>
      </c>
      <c r="D15082" s="5" t="s">
        <v>12</v>
      </c>
      <c r="E15082" s="5" t="s">
        <v>13</v>
      </c>
    </row>
    <row r="15083" spans="1:5" x14ac:dyDescent="0.25">
      <c r="A15083" s="5">
        <f>15075</f>
      </c>
      <c r="B15083" s="5" t="s">
        <v>15085</v>
      </c>
      <c r="C15083" s="5" t="s">
        <v>11</v>
      </c>
      <c r="D15083" s="5" t="s">
        <v>12</v>
      </c>
      <c r="E15083" s="5" t="s">
        <v>13</v>
      </c>
    </row>
    <row r="15084" spans="1:5" x14ac:dyDescent="0.25">
      <c r="A15084" s="5">
        <f>15076</f>
      </c>
      <c r="B15084" s="5" t="s">
        <v>15086</v>
      </c>
      <c r="C15084" s="5" t="s">
        <v>11</v>
      </c>
      <c r="D15084" s="5" t="s">
        <v>12</v>
      </c>
      <c r="E15084" s="5" t="s">
        <v>13</v>
      </c>
    </row>
    <row r="15085" spans="1:5" x14ac:dyDescent="0.25">
      <c r="A15085" s="5">
        <f>15077</f>
      </c>
      <c r="B15085" s="5" t="s">
        <v>15087</v>
      </c>
      <c r="C15085" s="5" t="s">
        <v>11</v>
      </c>
      <c r="D15085" s="5" t="s">
        <v>12</v>
      </c>
      <c r="E15085" s="5" t="s">
        <v>13</v>
      </c>
    </row>
    <row r="15086" spans="1:5" x14ac:dyDescent="0.25">
      <c r="A15086" s="5">
        <f>15078</f>
      </c>
      <c r="B15086" s="5" t="s">
        <v>15088</v>
      </c>
      <c r="C15086" s="5" t="s">
        <v>11</v>
      </c>
      <c r="D15086" s="5" t="s">
        <v>12</v>
      </c>
      <c r="E15086" s="5" t="s">
        <v>13</v>
      </c>
    </row>
    <row r="15087" spans="1:5" x14ac:dyDescent="0.25">
      <c r="A15087" s="5">
        <f>15079</f>
      </c>
      <c r="B15087" s="5" t="s">
        <v>15089</v>
      </c>
      <c r="C15087" s="5" t="s">
        <v>11</v>
      </c>
      <c r="D15087" s="5" t="s">
        <v>12</v>
      </c>
      <c r="E15087" s="5" t="s">
        <v>13</v>
      </c>
    </row>
    <row r="15088" spans="1:5" x14ac:dyDescent="0.25">
      <c r="A15088" s="5">
        <f>15080</f>
      </c>
      <c r="B15088" s="5" t="s">
        <v>15090</v>
      </c>
      <c r="C15088" s="5" t="s">
        <v>11</v>
      </c>
      <c r="D15088" s="5" t="s">
        <v>12</v>
      </c>
      <c r="E15088" s="5" t="s">
        <v>13</v>
      </c>
    </row>
    <row r="15089" spans="1:5" x14ac:dyDescent="0.25">
      <c r="A15089" s="5">
        <f>15081</f>
      </c>
      <c r="B15089" s="5" t="s">
        <v>15091</v>
      </c>
      <c r="C15089" s="5" t="s">
        <v>11</v>
      </c>
      <c r="D15089" s="5" t="s">
        <v>12</v>
      </c>
      <c r="E15089" s="5" t="s">
        <v>13</v>
      </c>
    </row>
    <row r="15090" spans="1:5" x14ac:dyDescent="0.25">
      <c r="A15090" s="5">
        <f>15082</f>
      </c>
      <c r="B15090" s="5" t="s">
        <v>15092</v>
      </c>
      <c r="C15090" s="5" t="s">
        <v>11</v>
      </c>
      <c r="D15090" s="5" t="s">
        <v>12</v>
      </c>
      <c r="E15090" s="5" t="s">
        <v>13</v>
      </c>
    </row>
    <row r="15091" spans="1:5" x14ac:dyDescent="0.25">
      <c r="A15091" s="5">
        <f>15083</f>
      </c>
      <c r="B15091" s="5" t="s">
        <v>15093</v>
      </c>
      <c r="C15091" s="5" t="s">
        <v>11</v>
      </c>
      <c r="D15091" s="5" t="s">
        <v>12</v>
      </c>
      <c r="E15091" s="5" t="s">
        <v>13</v>
      </c>
    </row>
    <row r="15092" spans="1:5" x14ac:dyDescent="0.25">
      <c r="A15092" s="5">
        <f>15084</f>
      </c>
      <c r="B15092" s="5" t="s">
        <v>15094</v>
      </c>
      <c r="C15092" s="5" t="s">
        <v>11</v>
      </c>
      <c r="D15092" s="5" t="s">
        <v>12</v>
      </c>
      <c r="E15092" s="5" t="s">
        <v>13</v>
      </c>
    </row>
    <row r="15093" spans="1:5" x14ac:dyDescent="0.25">
      <c r="A15093" s="5">
        <f>15085</f>
      </c>
      <c r="B15093" s="5" t="s">
        <v>15095</v>
      </c>
      <c r="C15093" s="5" t="s">
        <v>11</v>
      </c>
      <c r="D15093" s="5" t="s">
        <v>12</v>
      </c>
      <c r="E15093" s="5" t="s">
        <v>13</v>
      </c>
    </row>
    <row r="15094" spans="1:5" x14ac:dyDescent="0.25">
      <c r="A15094" s="5">
        <f>15086</f>
      </c>
      <c r="B15094" s="5" t="s">
        <v>15096</v>
      </c>
      <c r="C15094" s="5" t="s">
        <v>11</v>
      </c>
      <c r="D15094" s="5" t="s">
        <v>12</v>
      </c>
      <c r="E15094" s="5" t="s">
        <v>13</v>
      </c>
    </row>
    <row r="15095" spans="1:5" x14ac:dyDescent="0.25">
      <c r="A15095" s="5">
        <f>15087</f>
      </c>
      <c r="B15095" s="5" t="s">
        <v>15097</v>
      </c>
      <c r="C15095" s="5" t="s">
        <v>11</v>
      </c>
      <c r="D15095" s="5" t="s">
        <v>12</v>
      </c>
      <c r="E15095" s="5" t="s">
        <v>13</v>
      </c>
    </row>
    <row r="15096" spans="1:5" x14ac:dyDescent="0.25">
      <c r="A15096" s="5">
        <f>15088</f>
      </c>
      <c r="B15096" s="5" t="s">
        <v>15098</v>
      </c>
      <c r="C15096" s="5" t="s">
        <v>11</v>
      </c>
      <c r="D15096" s="5" t="s">
        <v>12</v>
      </c>
      <c r="E15096" s="5" t="s">
        <v>13</v>
      </c>
    </row>
    <row r="15097" spans="1:5" x14ac:dyDescent="0.25">
      <c r="A15097" s="5">
        <f>15089</f>
      </c>
      <c r="B15097" s="5" t="s">
        <v>15099</v>
      </c>
      <c r="C15097" s="5" t="s">
        <v>11</v>
      </c>
      <c r="D15097" s="5" t="s">
        <v>12</v>
      </c>
      <c r="E15097" s="5" t="s">
        <v>13</v>
      </c>
    </row>
    <row r="15098" spans="1:5" x14ac:dyDescent="0.25">
      <c r="A15098" s="5">
        <f>15090</f>
      </c>
      <c r="B15098" s="5" t="s">
        <v>15100</v>
      </c>
      <c r="C15098" s="5" t="s">
        <v>11</v>
      </c>
      <c r="D15098" s="5" t="s">
        <v>12</v>
      </c>
      <c r="E15098" s="5" t="s">
        <v>13</v>
      </c>
    </row>
    <row r="15099" spans="1:5" x14ac:dyDescent="0.25">
      <c r="A15099" s="5">
        <f>15091</f>
      </c>
      <c r="B15099" s="5" t="s">
        <v>15101</v>
      </c>
      <c r="C15099" s="5" t="s">
        <v>11</v>
      </c>
      <c r="D15099" s="5" t="s">
        <v>12</v>
      </c>
      <c r="E15099" s="5" t="s">
        <v>13</v>
      </c>
    </row>
    <row r="15100" spans="1:5" x14ac:dyDescent="0.25">
      <c r="A15100" s="5">
        <f>15092</f>
      </c>
      <c r="B15100" s="5" t="s">
        <v>15102</v>
      </c>
      <c r="C15100" s="5" t="s">
        <v>11</v>
      </c>
      <c r="D15100" s="5" t="s">
        <v>12</v>
      </c>
      <c r="E15100" s="5" t="s">
        <v>13</v>
      </c>
    </row>
    <row r="15101" spans="1:5" x14ac:dyDescent="0.25">
      <c r="A15101" s="5">
        <f>15093</f>
      </c>
      <c r="B15101" s="5" t="s">
        <v>15103</v>
      </c>
      <c r="C15101" s="5" t="s">
        <v>11</v>
      </c>
      <c r="D15101" s="5" t="s">
        <v>12</v>
      </c>
      <c r="E15101" s="5" t="s">
        <v>13</v>
      </c>
    </row>
    <row r="15102" spans="1:5" x14ac:dyDescent="0.25">
      <c r="A15102" s="5">
        <f>15094</f>
      </c>
      <c r="B15102" s="5" t="s">
        <v>15104</v>
      </c>
      <c r="C15102" s="5" t="s">
        <v>11</v>
      </c>
      <c r="D15102" s="5" t="s">
        <v>12</v>
      </c>
      <c r="E15102" s="5" t="s">
        <v>13</v>
      </c>
    </row>
    <row r="15103" spans="1:5" x14ac:dyDescent="0.25">
      <c r="A15103" s="5">
        <f>15095</f>
      </c>
      <c r="B15103" s="5" t="s">
        <v>15105</v>
      </c>
      <c r="C15103" s="5" t="s">
        <v>11</v>
      </c>
      <c r="D15103" s="5" t="s">
        <v>12</v>
      </c>
      <c r="E15103" s="5" t="s">
        <v>13</v>
      </c>
    </row>
    <row r="15104" spans="1:5" x14ac:dyDescent="0.25">
      <c r="A15104" s="5">
        <f>15096</f>
      </c>
      <c r="B15104" s="5" t="s">
        <v>15106</v>
      </c>
      <c r="C15104" s="5" t="s">
        <v>11</v>
      </c>
      <c r="D15104" s="5" t="s">
        <v>12</v>
      </c>
      <c r="E15104" s="5" t="s">
        <v>13</v>
      </c>
    </row>
    <row r="15105" spans="1:5" x14ac:dyDescent="0.25">
      <c r="A15105" s="5">
        <f>15097</f>
      </c>
      <c r="B15105" s="5" t="s">
        <v>15107</v>
      </c>
      <c r="C15105" s="5" t="s">
        <v>11</v>
      </c>
      <c r="D15105" s="5" t="s">
        <v>12</v>
      </c>
      <c r="E15105" s="5" t="s">
        <v>13</v>
      </c>
    </row>
    <row r="15106" spans="1:5" x14ac:dyDescent="0.25">
      <c r="A15106" s="5">
        <f>15098</f>
      </c>
      <c r="B15106" s="5" t="s">
        <v>15108</v>
      </c>
      <c r="C15106" s="5" t="s">
        <v>11</v>
      </c>
      <c r="D15106" s="5" t="s">
        <v>12</v>
      </c>
      <c r="E15106" s="5" t="s">
        <v>13</v>
      </c>
    </row>
    <row r="15107" spans="1:5" x14ac:dyDescent="0.25">
      <c r="A15107" s="5">
        <f>15099</f>
      </c>
      <c r="B15107" s="5" t="s">
        <v>15109</v>
      </c>
      <c r="C15107" s="5" t="s">
        <v>11</v>
      </c>
      <c r="D15107" s="5" t="s">
        <v>12</v>
      </c>
      <c r="E15107" s="5" t="s">
        <v>13</v>
      </c>
    </row>
    <row r="15108" spans="1:5" x14ac:dyDescent="0.25">
      <c r="A15108" s="5">
        <f>15100</f>
      </c>
      <c r="B15108" s="5" t="s">
        <v>15110</v>
      </c>
      <c r="C15108" s="5" t="s">
        <v>11</v>
      </c>
      <c r="D15108" s="5" t="s">
        <v>12</v>
      </c>
      <c r="E15108" s="5" t="s">
        <v>13</v>
      </c>
    </row>
    <row r="15109" spans="1:5" x14ac:dyDescent="0.25">
      <c r="A15109" s="5">
        <f>15101</f>
      </c>
      <c r="B15109" s="5" t="s">
        <v>15111</v>
      </c>
      <c r="C15109" s="5" t="s">
        <v>11</v>
      </c>
      <c r="D15109" s="5" t="s">
        <v>12</v>
      </c>
      <c r="E15109" s="5" t="s">
        <v>13</v>
      </c>
    </row>
    <row r="15110" spans="1:5" x14ac:dyDescent="0.25">
      <c r="A15110" s="5">
        <f>15102</f>
      </c>
      <c r="B15110" s="5" t="s">
        <v>15112</v>
      </c>
      <c r="C15110" s="5" t="s">
        <v>11</v>
      </c>
      <c r="D15110" s="5" t="s">
        <v>12</v>
      </c>
      <c r="E15110" s="5" t="s">
        <v>13</v>
      </c>
    </row>
    <row r="15111" spans="1:5" x14ac:dyDescent="0.25">
      <c r="A15111" s="5">
        <f>15103</f>
      </c>
      <c r="B15111" s="5" t="s">
        <v>15113</v>
      </c>
      <c r="C15111" s="5" t="s">
        <v>11</v>
      </c>
      <c r="D15111" s="5" t="s">
        <v>12</v>
      </c>
      <c r="E15111" s="5" t="s">
        <v>13</v>
      </c>
    </row>
    <row r="15112" spans="1:5" x14ac:dyDescent="0.25">
      <c r="A15112" s="5">
        <f>15104</f>
      </c>
      <c r="B15112" s="5" t="s">
        <v>15114</v>
      </c>
      <c r="C15112" s="5" t="s">
        <v>11</v>
      </c>
      <c r="D15112" s="5" t="s">
        <v>12</v>
      </c>
      <c r="E15112" s="5" t="s">
        <v>13</v>
      </c>
    </row>
    <row r="15113" spans="1:5" x14ac:dyDescent="0.25">
      <c r="A15113" s="5">
        <f>15105</f>
      </c>
      <c r="B15113" s="5" t="s">
        <v>15115</v>
      </c>
      <c r="C15113" s="5" t="s">
        <v>11</v>
      </c>
      <c r="D15113" s="5" t="s">
        <v>12</v>
      </c>
      <c r="E15113" s="5" t="s">
        <v>13</v>
      </c>
    </row>
    <row r="15114" spans="1:5" x14ac:dyDescent="0.25">
      <c r="A15114" s="5">
        <f>15106</f>
      </c>
      <c r="B15114" s="5" t="s">
        <v>15116</v>
      </c>
      <c r="C15114" s="5" t="s">
        <v>11</v>
      </c>
      <c r="D15114" s="5" t="s">
        <v>12</v>
      </c>
      <c r="E15114" s="5" t="s">
        <v>13</v>
      </c>
    </row>
    <row r="15115" spans="1:5" x14ac:dyDescent="0.25">
      <c r="A15115" s="5">
        <f>15107</f>
      </c>
      <c r="B15115" s="5" t="s">
        <v>15117</v>
      </c>
      <c r="C15115" s="5" t="s">
        <v>11</v>
      </c>
      <c r="D15115" s="5" t="s">
        <v>12</v>
      </c>
      <c r="E15115" s="5" t="s">
        <v>13</v>
      </c>
    </row>
    <row r="15116" spans="1:5" x14ac:dyDescent="0.25">
      <c r="A15116" s="5">
        <f>15108</f>
      </c>
      <c r="B15116" s="5" t="s">
        <v>15118</v>
      </c>
      <c r="C15116" s="5" t="s">
        <v>11</v>
      </c>
      <c r="D15116" s="5" t="s">
        <v>12</v>
      </c>
      <c r="E15116" s="5" t="s">
        <v>13</v>
      </c>
    </row>
    <row r="15117" spans="1:5" x14ac:dyDescent="0.25">
      <c r="A15117" s="5">
        <f>15109</f>
      </c>
      <c r="B15117" s="5" t="s">
        <v>15119</v>
      </c>
      <c r="C15117" s="5" t="s">
        <v>11</v>
      </c>
      <c r="D15117" s="5" t="s">
        <v>12</v>
      </c>
      <c r="E15117" s="5" t="s">
        <v>13</v>
      </c>
    </row>
    <row r="15118" spans="1:5" x14ac:dyDescent="0.25">
      <c r="A15118" s="5">
        <f>15110</f>
      </c>
      <c r="B15118" s="5" t="s">
        <v>15120</v>
      </c>
      <c r="C15118" s="5" t="s">
        <v>11</v>
      </c>
      <c r="D15118" s="5" t="s">
        <v>12</v>
      </c>
      <c r="E15118" s="5" t="s">
        <v>13</v>
      </c>
    </row>
    <row r="15119" spans="1:5" x14ac:dyDescent="0.25">
      <c r="A15119" s="5">
        <f>15111</f>
      </c>
      <c r="B15119" s="5" t="s">
        <v>15121</v>
      </c>
      <c r="C15119" s="5" t="s">
        <v>11</v>
      </c>
      <c r="D15119" s="5" t="s">
        <v>12</v>
      </c>
      <c r="E15119" s="5" t="s">
        <v>13</v>
      </c>
    </row>
    <row r="15120" spans="1:5" x14ac:dyDescent="0.25">
      <c r="A15120" s="5">
        <f>15112</f>
      </c>
      <c r="B15120" s="5" t="s">
        <v>15122</v>
      </c>
      <c r="C15120" s="5" t="s">
        <v>11</v>
      </c>
      <c r="D15120" s="5" t="s">
        <v>12</v>
      </c>
      <c r="E15120" s="5" t="s">
        <v>13</v>
      </c>
    </row>
    <row r="15121" spans="1:5" x14ac:dyDescent="0.25">
      <c r="A15121" s="5">
        <f>15113</f>
      </c>
      <c r="B15121" s="5" t="s">
        <v>15123</v>
      </c>
      <c r="C15121" s="5" t="s">
        <v>11</v>
      </c>
      <c r="D15121" s="5" t="s">
        <v>12</v>
      </c>
      <c r="E15121" s="5" t="s">
        <v>13</v>
      </c>
    </row>
    <row r="15122" spans="1:5" x14ac:dyDescent="0.25">
      <c r="A15122" s="5">
        <f>15114</f>
      </c>
      <c r="B15122" s="5" t="s">
        <v>15124</v>
      </c>
      <c r="C15122" s="5" t="s">
        <v>11</v>
      </c>
      <c r="D15122" s="5" t="s">
        <v>12</v>
      </c>
      <c r="E15122" s="5" t="s">
        <v>13</v>
      </c>
    </row>
    <row r="15123" spans="1:5" x14ac:dyDescent="0.25">
      <c r="A15123" s="5">
        <f>15115</f>
      </c>
      <c r="B15123" s="5" t="s">
        <v>15125</v>
      </c>
      <c r="C15123" s="5" t="s">
        <v>11</v>
      </c>
      <c r="D15123" s="5" t="s">
        <v>12</v>
      </c>
      <c r="E15123" s="5" t="s">
        <v>13</v>
      </c>
    </row>
    <row r="15124" spans="1:5" x14ac:dyDescent="0.25">
      <c r="A15124" s="5">
        <f>15116</f>
      </c>
      <c r="B15124" s="5" t="s">
        <v>15126</v>
      </c>
      <c r="C15124" s="5" t="s">
        <v>11</v>
      </c>
      <c r="D15124" s="5" t="s">
        <v>12</v>
      </c>
      <c r="E15124" s="5" t="s">
        <v>13</v>
      </c>
    </row>
    <row r="15125" spans="1:5" x14ac:dyDescent="0.25">
      <c r="A15125" s="5">
        <f>15117</f>
      </c>
      <c r="B15125" s="5" t="s">
        <v>15127</v>
      </c>
      <c r="C15125" s="5" t="s">
        <v>11</v>
      </c>
      <c r="D15125" s="5" t="s">
        <v>12</v>
      </c>
      <c r="E15125" s="5" t="s">
        <v>13</v>
      </c>
    </row>
    <row r="15126" spans="1:5" x14ac:dyDescent="0.25">
      <c r="A15126" s="5">
        <f>15118</f>
      </c>
      <c r="B15126" s="5" t="s">
        <v>15128</v>
      </c>
      <c r="C15126" s="5" t="s">
        <v>11</v>
      </c>
      <c r="D15126" s="5" t="s">
        <v>12</v>
      </c>
      <c r="E15126" s="5" t="s">
        <v>13</v>
      </c>
    </row>
    <row r="15127" spans="1:5" x14ac:dyDescent="0.25">
      <c r="A15127" s="5">
        <f>15119</f>
      </c>
      <c r="B15127" s="5" t="s">
        <v>15129</v>
      </c>
      <c r="C15127" s="5" t="s">
        <v>11</v>
      </c>
      <c r="D15127" s="5" t="s">
        <v>12</v>
      </c>
      <c r="E15127" s="5" t="s">
        <v>13</v>
      </c>
    </row>
    <row r="15128" spans="1:5" x14ac:dyDescent="0.25">
      <c r="A15128" s="5">
        <f>15120</f>
      </c>
      <c r="B15128" s="5" t="s">
        <v>15130</v>
      </c>
      <c r="C15128" s="5" t="s">
        <v>11</v>
      </c>
      <c r="D15128" s="5" t="s">
        <v>12</v>
      </c>
      <c r="E15128" s="5" t="s">
        <v>13</v>
      </c>
    </row>
    <row r="15129" spans="1:5" x14ac:dyDescent="0.25">
      <c r="A15129" s="5">
        <f>15121</f>
      </c>
      <c r="B15129" s="5" t="s">
        <v>15131</v>
      </c>
      <c r="C15129" s="5" t="s">
        <v>11</v>
      </c>
      <c r="D15129" s="5" t="s">
        <v>12</v>
      </c>
      <c r="E15129" s="5" t="s">
        <v>13</v>
      </c>
    </row>
    <row r="15130" spans="1:5" x14ac:dyDescent="0.25">
      <c r="A15130" s="5">
        <f>15122</f>
      </c>
      <c r="B15130" s="5" t="s">
        <v>15132</v>
      </c>
      <c r="C15130" s="5" t="s">
        <v>11</v>
      </c>
      <c r="D15130" s="5" t="s">
        <v>12</v>
      </c>
      <c r="E15130" s="5" t="s">
        <v>13</v>
      </c>
    </row>
    <row r="15131" spans="1:5" x14ac:dyDescent="0.25">
      <c r="A15131" s="5">
        <f>15123</f>
      </c>
      <c r="B15131" s="5" t="s">
        <v>15133</v>
      </c>
      <c r="C15131" s="5" t="s">
        <v>11</v>
      </c>
      <c r="D15131" s="5" t="s">
        <v>12</v>
      </c>
      <c r="E15131" s="5" t="s">
        <v>13</v>
      </c>
    </row>
    <row r="15132" spans="1:5" x14ac:dyDescent="0.25">
      <c r="A15132" s="5">
        <f>15124</f>
      </c>
      <c r="B15132" s="5" t="s">
        <v>15134</v>
      </c>
      <c r="C15132" s="5" t="s">
        <v>11</v>
      </c>
      <c r="D15132" s="5" t="s">
        <v>12</v>
      </c>
      <c r="E15132" s="5" t="s">
        <v>13</v>
      </c>
    </row>
    <row r="15133" spans="1:5" x14ac:dyDescent="0.25">
      <c r="A15133" s="5">
        <f>15125</f>
      </c>
      <c r="B15133" s="5" t="s">
        <v>15135</v>
      </c>
      <c r="C15133" s="5" t="s">
        <v>11</v>
      </c>
      <c r="D15133" s="5" t="s">
        <v>12</v>
      </c>
      <c r="E15133" s="5" t="s">
        <v>13</v>
      </c>
    </row>
    <row r="15134" spans="1:5" x14ac:dyDescent="0.25">
      <c r="A15134" s="5">
        <f>15126</f>
      </c>
      <c r="B15134" s="5" t="s">
        <v>15136</v>
      </c>
      <c r="C15134" s="5" t="s">
        <v>11</v>
      </c>
      <c r="D15134" s="5" t="s">
        <v>12</v>
      </c>
      <c r="E15134" s="5" t="s">
        <v>13</v>
      </c>
    </row>
    <row r="15135" spans="1:5" x14ac:dyDescent="0.25">
      <c r="A15135" s="5">
        <f>15127</f>
      </c>
      <c r="B15135" s="5" t="s">
        <v>15137</v>
      </c>
      <c r="C15135" s="5" t="s">
        <v>11</v>
      </c>
      <c r="D15135" s="5" t="s">
        <v>12</v>
      </c>
      <c r="E15135" s="5" t="s">
        <v>13</v>
      </c>
    </row>
    <row r="15136" spans="1:5" x14ac:dyDescent="0.25">
      <c r="A15136" s="5">
        <f>15128</f>
      </c>
      <c r="B15136" s="5" t="s">
        <v>15138</v>
      </c>
      <c r="C15136" s="5" t="s">
        <v>11</v>
      </c>
      <c r="D15136" s="5" t="s">
        <v>12</v>
      </c>
      <c r="E15136" s="5" t="s">
        <v>13</v>
      </c>
    </row>
    <row r="15137" spans="1:5" x14ac:dyDescent="0.25">
      <c r="A15137" s="5">
        <f>15129</f>
      </c>
      <c r="B15137" s="5" t="s">
        <v>15139</v>
      </c>
      <c r="C15137" s="5" t="s">
        <v>11</v>
      </c>
      <c r="D15137" s="5" t="s">
        <v>12</v>
      </c>
      <c r="E15137" s="5" t="s">
        <v>13</v>
      </c>
    </row>
    <row r="15138" spans="1:5" x14ac:dyDescent="0.25">
      <c r="A15138" s="5">
        <f>15130</f>
      </c>
      <c r="B15138" s="5" t="s">
        <v>15140</v>
      </c>
      <c r="C15138" s="5" t="s">
        <v>11</v>
      </c>
      <c r="D15138" s="5" t="s">
        <v>12</v>
      </c>
      <c r="E15138" s="5" t="s">
        <v>13</v>
      </c>
    </row>
    <row r="15139" spans="1:5" x14ac:dyDescent="0.25">
      <c r="A15139" s="5">
        <f>15131</f>
      </c>
      <c r="B15139" s="5" t="s">
        <v>15141</v>
      </c>
      <c r="C15139" s="5" t="s">
        <v>11</v>
      </c>
      <c r="D15139" s="5" t="s">
        <v>12</v>
      </c>
      <c r="E15139" s="5" t="s">
        <v>13</v>
      </c>
    </row>
    <row r="15140" spans="1:5" x14ac:dyDescent="0.25">
      <c r="A15140" s="5">
        <f>15132</f>
      </c>
      <c r="B15140" s="5" t="s">
        <v>15142</v>
      </c>
      <c r="C15140" s="5" t="s">
        <v>11</v>
      </c>
      <c r="D15140" s="5" t="s">
        <v>12</v>
      </c>
      <c r="E15140" s="5" t="s">
        <v>13</v>
      </c>
    </row>
    <row r="15141" spans="1:5" x14ac:dyDescent="0.25">
      <c r="A15141" s="5">
        <f>15133</f>
      </c>
      <c r="B15141" s="5" t="s">
        <v>15143</v>
      </c>
      <c r="C15141" s="5" t="s">
        <v>11</v>
      </c>
      <c r="D15141" s="5" t="s">
        <v>12</v>
      </c>
      <c r="E15141" s="5" t="s">
        <v>13</v>
      </c>
    </row>
    <row r="15142" spans="1:5" x14ac:dyDescent="0.25">
      <c r="A15142" s="5">
        <f>15134</f>
      </c>
      <c r="B15142" s="5" t="s">
        <v>15144</v>
      </c>
      <c r="C15142" s="5" t="s">
        <v>11</v>
      </c>
      <c r="D15142" s="5" t="s">
        <v>12</v>
      </c>
      <c r="E15142" s="5" t="s">
        <v>13</v>
      </c>
    </row>
    <row r="15143" spans="1:5" x14ac:dyDescent="0.25">
      <c r="A15143" s="5">
        <f>15135</f>
      </c>
      <c r="B15143" s="5" t="s">
        <v>15145</v>
      </c>
      <c r="C15143" s="5" t="s">
        <v>11</v>
      </c>
      <c r="D15143" s="5" t="s">
        <v>12</v>
      </c>
      <c r="E15143" s="5" t="s">
        <v>13</v>
      </c>
    </row>
    <row r="15144" spans="1:5" x14ac:dyDescent="0.25">
      <c r="A15144" s="5">
        <f>15136</f>
      </c>
      <c r="B15144" s="5" t="s">
        <v>15146</v>
      </c>
      <c r="C15144" s="5" t="s">
        <v>11</v>
      </c>
      <c r="D15144" s="5" t="s">
        <v>12</v>
      </c>
      <c r="E15144" s="5" t="s">
        <v>13</v>
      </c>
    </row>
    <row r="15145" spans="1:5" x14ac:dyDescent="0.25">
      <c r="A15145" s="5">
        <f>15137</f>
      </c>
      <c r="B15145" s="5" t="s">
        <v>15147</v>
      </c>
      <c r="C15145" s="5" t="s">
        <v>11</v>
      </c>
      <c r="D15145" s="5" t="s">
        <v>12</v>
      </c>
      <c r="E15145" s="5" t="s">
        <v>13</v>
      </c>
    </row>
    <row r="15146" spans="1:5" x14ac:dyDescent="0.25">
      <c r="A15146" s="5">
        <f>15138</f>
      </c>
      <c r="B15146" s="5" t="s">
        <v>15148</v>
      </c>
      <c r="C15146" s="5" t="s">
        <v>11</v>
      </c>
      <c r="D15146" s="5" t="s">
        <v>12</v>
      </c>
      <c r="E15146" s="5" t="s">
        <v>13</v>
      </c>
    </row>
    <row r="15147" spans="1:5" x14ac:dyDescent="0.25">
      <c r="A15147" s="5">
        <f>15139</f>
      </c>
      <c r="B15147" s="5" t="s">
        <v>15149</v>
      </c>
      <c r="C15147" s="5" t="s">
        <v>11</v>
      </c>
      <c r="D15147" s="5" t="s">
        <v>12</v>
      </c>
      <c r="E15147" s="5" t="s">
        <v>13</v>
      </c>
    </row>
    <row r="15148" spans="1:5" x14ac:dyDescent="0.25">
      <c r="A15148" s="5">
        <f>15140</f>
      </c>
      <c r="B15148" s="5" t="s">
        <v>15150</v>
      </c>
      <c r="C15148" s="5" t="s">
        <v>11</v>
      </c>
      <c r="D15148" s="5" t="s">
        <v>12</v>
      </c>
      <c r="E15148" s="5" t="s">
        <v>13</v>
      </c>
    </row>
    <row r="15149" spans="1:5" x14ac:dyDescent="0.25">
      <c r="A15149" s="5">
        <f>15141</f>
      </c>
      <c r="B15149" s="5" t="s">
        <v>15151</v>
      </c>
      <c r="C15149" s="5" t="s">
        <v>11</v>
      </c>
      <c r="D15149" s="5" t="s">
        <v>12</v>
      </c>
      <c r="E15149" s="5" t="s">
        <v>13</v>
      </c>
    </row>
    <row r="15150" spans="1:5" x14ac:dyDescent="0.25">
      <c r="A15150" s="5">
        <f>15142</f>
      </c>
      <c r="B15150" s="5" t="s">
        <v>15152</v>
      </c>
      <c r="C15150" s="5" t="s">
        <v>11</v>
      </c>
      <c r="D15150" s="5" t="s">
        <v>12</v>
      </c>
      <c r="E15150" s="5" t="s">
        <v>13</v>
      </c>
    </row>
    <row r="15151" spans="1:5" x14ac:dyDescent="0.25">
      <c r="A15151" s="5">
        <f>15143</f>
      </c>
      <c r="B15151" s="5" t="s">
        <v>15153</v>
      </c>
      <c r="C15151" s="5" t="s">
        <v>11</v>
      </c>
      <c r="D15151" s="5" t="s">
        <v>12</v>
      </c>
      <c r="E15151" s="5" t="s">
        <v>13</v>
      </c>
    </row>
    <row r="15152" spans="1:5" x14ac:dyDescent="0.25">
      <c r="A15152" s="5">
        <f>15144</f>
      </c>
      <c r="B15152" s="5" t="s">
        <v>15154</v>
      </c>
      <c r="C15152" s="5" t="s">
        <v>11</v>
      </c>
      <c r="D15152" s="5" t="s">
        <v>12</v>
      </c>
      <c r="E15152" s="5" t="s">
        <v>13</v>
      </c>
    </row>
    <row r="15153" spans="1:5" x14ac:dyDescent="0.25">
      <c r="A15153" s="5">
        <f>15145</f>
      </c>
      <c r="B15153" s="5" t="s">
        <v>15155</v>
      </c>
      <c r="C15153" s="5" t="s">
        <v>11</v>
      </c>
      <c r="D15153" s="5" t="s">
        <v>12</v>
      </c>
      <c r="E15153" s="5" t="s">
        <v>13</v>
      </c>
    </row>
    <row r="15154" spans="1:5" x14ac:dyDescent="0.25">
      <c r="A15154" s="5">
        <f>15146</f>
      </c>
      <c r="B15154" s="5" t="s">
        <v>15156</v>
      </c>
      <c r="C15154" s="5" t="s">
        <v>11</v>
      </c>
      <c r="D15154" s="5" t="s">
        <v>12</v>
      </c>
      <c r="E15154" s="5" t="s">
        <v>13</v>
      </c>
    </row>
    <row r="15155" spans="1:5" x14ac:dyDescent="0.25">
      <c r="A15155" s="5">
        <f>15147</f>
      </c>
      <c r="B15155" s="5" t="s">
        <v>15157</v>
      </c>
      <c r="C15155" s="5" t="s">
        <v>11</v>
      </c>
      <c r="D15155" s="5" t="s">
        <v>12</v>
      </c>
      <c r="E15155" s="5" t="s">
        <v>13</v>
      </c>
    </row>
    <row r="15156" spans="1:5" x14ac:dyDescent="0.25">
      <c r="A15156" s="5">
        <f>15148</f>
      </c>
      <c r="B15156" s="5" t="s">
        <v>15158</v>
      </c>
      <c r="C15156" s="5" t="s">
        <v>11</v>
      </c>
      <c r="D15156" s="5" t="s">
        <v>12</v>
      </c>
      <c r="E15156" s="5" t="s">
        <v>13</v>
      </c>
    </row>
    <row r="15157" spans="1:5" x14ac:dyDescent="0.25">
      <c r="A15157" s="5">
        <f>15149</f>
      </c>
      <c r="B15157" s="5" t="s">
        <v>15159</v>
      </c>
      <c r="C15157" s="5" t="s">
        <v>11</v>
      </c>
      <c r="D15157" s="5" t="s">
        <v>12</v>
      </c>
      <c r="E15157" s="5" t="s">
        <v>13</v>
      </c>
    </row>
    <row r="15158" spans="1:5" x14ac:dyDescent="0.25">
      <c r="A15158" s="5">
        <f>15150</f>
      </c>
      <c r="B15158" s="5" t="s">
        <v>15160</v>
      </c>
      <c r="C15158" s="5" t="s">
        <v>11</v>
      </c>
      <c r="D15158" s="5" t="s">
        <v>12</v>
      </c>
      <c r="E15158" s="5" t="s">
        <v>13</v>
      </c>
    </row>
    <row r="15159" spans="1:5" x14ac:dyDescent="0.25">
      <c r="A15159" s="5">
        <f>15151</f>
      </c>
      <c r="B15159" s="5" t="s">
        <v>15161</v>
      </c>
      <c r="C15159" s="5" t="s">
        <v>11</v>
      </c>
      <c r="D15159" s="5" t="s">
        <v>12</v>
      </c>
      <c r="E15159" s="5" t="s">
        <v>13</v>
      </c>
    </row>
    <row r="15160" spans="1:5" x14ac:dyDescent="0.25">
      <c r="A15160" s="5">
        <f>15152</f>
      </c>
      <c r="B15160" s="5" t="s">
        <v>15162</v>
      </c>
      <c r="C15160" s="5" t="s">
        <v>11</v>
      </c>
      <c r="D15160" s="5" t="s">
        <v>12</v>
      </c>
      <c r="E15160" s="5" t="s">
        <v>13</v>
      </c>
    </row>
    <row r="15161" spans="1:5" x14ac:dyDescent="0.25">
      <c r="A15161" s="5">
        <f>15153</f>
      </c>
      <c r="B15161" s="5" t="s">
        <v>15163</v>
      </c>
      <c r="C15161" s="5" t="s">
        <v>11</v>
      </c>
      <c r="D15161" s="5" t="s">
        <v>12</v>
      </c>
      <c r="E15161" s="5" t="s">
        <v>13</v>
      </c>
    </row>
    <row r="15162" spans="1:5" x14ac:dyDescent="0.25">
      <c r="A15162" s="5">
        <f>15154</f>
      </c>
      <c r="B15162" s="5" t="s">
        <v>15164</v>
      </c>
      <c r="C15162" s="5" t="s">
        <v>11</v>
      </c>
      <c r="D15162" s="5" t="s">
        <v>12</v>
      </c>
      <c r="E15162" s="5" t="s">
        <v>13</v>
      </c>
    </row>
    <row r="15163" spans="1:5" x14ac:dyDescent="0.25">
      <c r="A15163" s="5">
        <f>15155</f>
      </c>
      <c r="B15163" s="5" t="s">
        <v>15165</v>
      </c>
      <c r="C15163" s="5" t="s">
        <v>11</v>
      </c>
      <c r="D15163" s="5" t="s">
        <v>12</v>
      </c>
      <c r="E15163" s="5" t="s">
        <v>13</v>
      </c>
    </row>
    <row r="15164" spans="1:5" x14ac:dyDescent="0.25">
      <c r="A15164" s="5">
        <f>15156</f>
      </c>
      <c r="B15164" s="5" t="s">
        <v>15166</v>
      </c>
      <c r="C15164" s="5" t="s">
        <v>11</v>
      </c>
      <c r="D15164" s="5" t="s">
        <v>12</v>
      </c>
      <c r="E15164" s="5" t="s">
        <v>13</v>
      </c>
    </row>
    <row r="15165" spans="1:5" x14ac:dyDescent="0.25">
      <c r="A15165" s="5">
        <f>15157</f>
      </c>
      <c r="B15165" s="5" t="s">
        <v>15167</v>
      </c>
      <c r="C15165" s="5" t="s">
        <v>11</v>
      </c>
      <c r="D15165" s="5" t="s">
        <v>12</v>
      </c>
      <c r="E15165" s="5" t="s">
        <v>13</v>
      </c>
    </row>
    <row r="15166" spans="1:5" x14ac:dyDescent="0.25">
      <c r="A15166" s="5">
        <f>15158</f>
      </c>
      <c r="B15166" s="5" t="s">
        <v>15168</v>
      </c>
      <c r="C15166" s="5" t="s">
        <v>11</v>
      </c>
      <c r="D15166" s="5" t="s">
        <v>12</v>
      </c>
      <c r="E15166" s="5" t="s">
        <v>13</v>
      </c>
    </row>
    <row r="15167" spans="1:5" x14ac:dyDescent="0.25">
      <c r="A15167" s="5">
        <f>15159</f>
      </c>
      <c r="B15167" s="5" t="s">
        <v>15169</v>
      </c>
      <c r="C15167" s="5" t="s">
        <v>11</v>
      </c>
      <c r="D15167" s="5" t="s">
        <v>12</v>
      </c>
      <c r="E15167" s="5" t="s">
        <v>13</v>
      </c>
    </row>
    <row r="15168" spans="1:5" x14ac:dyDescent="0.25">
      <c r="A15168" s="5">
        <f>15160</f>
      </c>
      <c r="B15168" s="5" t="s">
        <v>15170</v>
      </c>
      <c r="C15168" s="5" t="s">
        <v>11</v>
      </c>
      <c r="D15168" s="5" t="s">
        <v>12</v>
      </c>
      <c r="E15168" s="5" t="s">
        <v>13</v>
      </c>
    </row>
    <row r="15169" spans="1:5" x14ac:dyDescent="0.25">
      <c r="A15169" s="5">
        <f>15161</f>
      </c>
      <c r="B15169" s="5" t="s">
        <v>15171</v>
      </c>
      <c r="C15169" s="5" t="s">
        <v>11</v>
      </c>
      <c r="D15169" s="5" t="s">
        <v>12</v>
      </c>
      <c r="E15169" s="5" t="s">
        <v>13</v>
      </c>
    </row>
    <row r="15170" spans="1:5" x14ac:dyDescent="0.25">
      <c r="A15170" s="5">
        <f>15162</f>
      </c>
      <c r="B15170" s="5" t="s">
        <v>15172</v>
      </c>
      <c r="C15170" s="5" t="s">
        <v>11</v>
      </c>
      <c r="D15170" s="5" t="s">
        <v>12</v>
      </c>
      <c r="E15170" s="5" t="s">
        <v>13</v>
      </c>
    </row>
    <row r="15171" spans="1:5" x14ac:dyDescent="0.25">
      <c r="A15171" s="5">
        <f>15163</f>
      </c>
      <c r="B15171" s="5" t="s">
        <v>15173</v>
      </c>
      <c r="C15171" s="5" t="s">
        <v>11</v>
      </c>
      <c r="D15171" s="5" t="s">
        <v>12</v>
      </c>
      <c r="E15171" s="5" t="s">
        <v>13</v>
      </c>
    </row>
    <row r="15172" spans="1:5" x14ac:dyDescent="0.25">
      <c r="A15172" s="5">
        <f>15164</f>
      </c>
      <c r="B15172" s="5" t="s">
        <v>15174</v>
      </c>
      <c r="C15172" s="5" t="s">
        <v>11</v>
      </c>
      <c r="D15172" s="5" t="s">
        <v>12</v>
      </c>
      <c r="E15172" s="5" t="s">
        <v>13</v>
      </c>
    </row>
    <row r="15173" spans="1:5" x14ac:dyDescent="0.25">
      <c r="A15173" s="5">
        <f>15165</f>
      </c>
      <c r="B15173" s="5" t="s">
        <v>15175</v>
      </c>
      <c r="C15173" s="5" t="s">
        <v>11</v>
      </c>
      <c r="D15173" s="5" t="s">
        <v>12</v>
      </c>
      <c r="E15173" s="5" t="s">
        <v>13</v>
      </c>
    </row>
    <row r="15174" spans="1:5" x14ac:dyDescent="0.25">
      <c r="A15174" s="5">
        <f>15166</f>
      </c>
      <c r="B15174" s="5" t="s">
        <v>15176</v>
      </c>
      <c r="C15174" s="5" t="s">
        <v>11</v>
      </c>
      <c r="D15174" s="5" t="s">
        <v>12</v>
      </c>
      <c r="E15174" s="5" t="s">
        <v>13</v>
      </c>
    </row>
    <row r="15175" spans="1:5" x14ac:dyDescent="0.25">
      <c r="A15175" s="5">
        <f>15167</f>
      </c>
      <c r="B15175" s="5" t="s">
        <v>15177</v>
      </c>
      <c r="C15175" s="5" t="s">
        <v>11</v>
      </c>
      <c r="D15175" s="5" t="s">
        <v>12</v>
      </c>
      <c r="E15175" s="5" t="s">
        <v>13</v>
      </c>
    </row>
    <row r="15176" spans="1:5" x14ac:dyDescent="0.25">
      <c r="A15176" s="5">
        <f>15168</f>
      </c>
      <c r="B15176" s="5" t="s">
        <v>15178</v>
      </c>
      <c r="C15176" s="5" t="s">
        <v>11</v>
      </c>
      <c r="D15176" s="5" t="s">
        <v>12</v>
      </c>
      <c r="E15176" s="5" t="s">
        <v>13</v>
      </c>
    </row>
    <row r="15177" spans="1:5" x14ac:dyDescent="0.25">
      <c r="A15177" s="5">
        <f>15169</f>
      </c>
      <c r="B15177" s="5" t="s">
        <v>15179</v>
      </c>
      <c r="C15177" s="5" t="s">
        <v>11</v>
      </c>
      <c r="D15177" s="5" t="s">
        <v>12</v>
      </c>
      <c r="E15177" s="5" t="s">
        <v>13</v>
      </c>
    </row>
    <row r="15178" spans="1:5" x14ac:dyDescent="0.25">
      <c r="A15178" s="5">
        <f>15170</f>
      </c>
      <c r="B15178" s="5" t="s">
        <v>15180</v>
      </c>
      <c r="C15178" s="5" t="s">
        <v>11</v>
      </c>
      <c r="D15178" s="5" t="s">
        <v>12</v>
      </c>
      <c r="E15178" s="5" t="s">
        <v>13</v>
      </c>
    </row>
    <row r="15179" spans="1:5" x14ac:dyDescent="0.25">
      <c r="A15179" s="5">
        <f>15171</f>
      </c>
      <c r="B15179" s="5" t="s">
        <v>15181</v>
      </c>
      <c r="C15179" s="5" t="s">
        <v>11</v>
      </c>
      <c r="D15179" s="5" t="s">
        <v>12</v>
      </c>
      <c r="E15179" s="5" t="s">
        <v>13</v>
      </c>
    </row>
    <row r="15180" spans="1:5" x14ac:dyDescent="0.25">
      <c r="A15180" s="5">
        <f>15172</f>
      </c>
      <c r="B15180" s="5" t="s">
        <v>15182</v>
      </c>
      <c r="C15180" s="5" t="s">
        <v>11</v>
      </c>
      <c r="D15180" s="5" t="s">
        <v>12</v>
      </c>
      <c r="E15180" s="5" t="s">
        <v>13</v>
      </c>
    </row>
    <row r="15181" spans="1:5" x14ac:dyDescent="0.25">
      <c r="A15181" s="5">
        <f>15173</f>
      </c>
      <c r="B15181" s="5" t="s">
        <v>15183</v>
      </c>
      <c r="C15181" s="5" t="s">
        <v>11</v>
      </c>
      <c r="D15181" s="5" t="s">
        <v>12</v>
      </c>
      <c r="E15181" s="5" t="s">
        <v>13</v>
      </c>
    </row>
    <row r="15182" spans="1:5" x14ac:dyDescent="0.25">
      <c r="A15182" s="5">
        <f>15174</f>
      </c>
      <c r="B15182" s="5" t="s">
        <v>15184</v>
      </c>
      <c r="C15182" s="5" t="s">
        <v>11</v>
      </c>
      <c r="D15182" s="5" t="s">
        <v>12</v>
      </c>
      <c r="E15182" s="5" t="s">
        <v>13</v>
      </c>
    </row>
    <row r="15183" spans="1:5" x14ac:dyDescent="0.25">
      <c r="A15183" s="5">
        <f>15175</f>
      </c>
      <c r="B15183" s="5" t="s">
        <v>15185</v>
      </c>
      <c r="C15183" s="5" t="s">
        <v>11</v>
      </c>
      <c r="D15183" s="5" t="s">
        <v>12</v>
      </c>
      <c r="E15183" s="5" t="s">
        <v>13</v>
      </c>
    </row>
    <row r="15184" spans="1:5" x14ac:dyDescent="0.25">
      <c r="A15184" s="5">
        <f>15176</f>
      </c>
      <c r="B15184" s="5" t="s">
        <v>15186</v>
      </c>
      <c r="C15184" s="5" t="s">
        <v>11</v>
      </c>
      <c r="D15184" s="5" t="s">
        <v>12</v>
      </c>
      <c r="E15184" s="5" t="s">
        <v>13</v>
      </c>
    </row>
    <row r="15185" spans="1:5" x14ac:dyDescent="0.25">
      <c r="A15185" s="5">
        <f>15177</f>
      </c>
      <c r="B15185" s="5" t="s">
        <v>15187</v>
      </c>
      <c r="C15185" s="5" t="s">
        <v>11</v>
      </c>
      <c r="D15185" s="5" t="s">
        <v>12</v>
      </c>
      <c r="E15185" s="5" t="s">
        <v>13</v>
      </c>
    </row>
    <row r="15186" spans="1:5" x14ac:dyDescent="0.25">
      <c r="A15186" s="5">
        <f>15178</f>
      </c>
      <c r="B15186" s="5" t="s">
        <v>15188</v>
      </c>
      <c r="C15186" s="5" t="s">
        <v>11</v>
      </c>
      <c r="D15186" s="5" t="s">
        <v>12</v>
      </c>
      <c r="E15186" s="5" t="s">
        <v>13</v>
      </c>
    </row>
    <row r="15187" spans="1:5" x14ac:dyDescent="0.25">
      <c r="A15187" s="5">
        <f>15179</f>
      </c>
      <c r="B15187" s="5" t="s">
        <v>15189</v>
      </c>
      <c r="C15187" s="5" t="s">
        <v>11</v>
      </c>
      <c r="D15187" s="5" t="s">
        <v>12</v>
      </c>
      <c r="E15187" s="5" t="s">
        <v>13</v>
      </c>
    </row>
    <row r="15188" spans="1:5" x14ac:dyDescent="0.25">
      <c r="A15188" s="5">
        <f>15180</f>
      </c>
      <c r="B15188" s="5" t="s">
        <v>15190</v>
      </c>
      <c r="C15188" s="5" t="s">
        <v>11</v>
      </c>
      <c r="D15188" s="5" t="s">
        <v>12</v>
      </c>
      <c r="E15188" s="5" t="s">
        <v>13</v>
      </c>
    </row>
    <row r="15189" spans="1:5" x14ac:dyDescent="0.25">
      <c r="A15189" s="5">
        <f>15181</f>
      </c>
      <c r="B15189" s="5" t="s">
        <v>15191</v>
      </c>
      <c r="C15189" s="5" t="s">
        <v>11</v>
      </c>
      <c r="D15189" s="5" t="s">
        <v>12</v>
      </c>
      <c r="E15189" s="5" t="s">
        <v>13</v>
      </c>
    </row>
    <row r="15190" spans="1:5" x14ac:dyDescent="0.25">
      <c r="A15190" s="5">
        <f>15182</f>
      </c>
      <c r="B15190" s="5" t="s">
        <v>15192</v>
      </c>
      <c r="C15190" s="5" t="s">
        <v>11</v>
      </c>
      <c r="D15190" s="5" t="s">
        <v>12</v>
      </c>
      <c r="E15190" s="5" t="s">
        <v>13</v>
      </c>
    </row>
    <row r="15191" spans="1:5" x14ac:dyDescent="0.25">
      <c r="A15191" s="5">
        <f>15183</f>
      </c>
      <c r="B15191" s="5" t="s">
        <v>15193</v>
      </c>
      <c r="C15191" s="5" t="s">
        <v>11</v>
      </c>
      <c r="D15191" s="5" t="s">
        <v>12</v>
      </c>
      <c r="E15191" s="5" t="s">
        <v>13</v>
      </c>
    </row>
    <row r="15192" spans="1:5" x14ac:dyDescent="0.25">
      <c r="A15192" s="5">
        <f>15184</f>
      </c>
      <c r="B15192" s="5" t="s">
        <v>15194</v>
      </c>
      <c r="C15192" s="5" t="s">
        <v>11</v>
      </c>
      <c r="D15192" s="5" t="s">
        <v>12</v>
      </c>
      <c r="E15192" s="5" t="s">
        <v>13</v>
      </c>
    </row>
    <row r="15193" spans="1:5" x14ac:dyDescent="0.25">
      <c r="A15193" s="5">
        <f>15185</f>
      </c>
      <c r="B15193" s="5" t="s">
        <v>15195</v>
      </c>
      <c r="C15193" s="5" t="s">
        <v>11</v>
      </c>
      <c r="D15193" s="5" t="s">
        <v>12</v>
      </c>
      <c r="E15193" s="5" t="s">
        <v>13</v>
      </c>
    </row>
    <row r="15194" spans="1:5" x14ac:dyDescent="0.25">
      <c r="A15194" s="5">
        <f>15186</f>
      </c>
      <c r="B15194" s="5" t="s">
        <v>15196</v>
      </c>
      <c r="C15194" s="5" t="s">
        <v>11</v>
      </c>
      <c r="D15194" s="5" t="s">
        <v>12</v>
      </c>
      <c r="E15194" s="5" t="s">
        <v>13</v>
      </c>
    </row>
    <row r="15195" spans="1:5" x14ac:dyDescent="0.25">
      <c r="A15195" s="5">
        <f>15187</f>
      </c>
      <c r="B15195" s="5" t="s">
        <v>15197</v>
      </c>
      <c r="C15195" s="5" t="s">
        <v>11</v>
      </c>
      <c r="D15195" s="5" t="s">
        <v>12</v>
      </c>
      <c r="E15195" s="5" t="s">
        <v>13</v>
      </c>
    </row>
    <row r="15196" spans="1:5" x14ac:dyDescent="0.25">
      <c r="A15196" s="5">
        <f>15188</f>
      </c>
      <c r="B15196" s="5" t="s">
        <v>15198</v>
      </c>
      <c r="C15196" s="5" t="s">
        <v>11</v>
      </c>
      <c r="D15196" s="5" t="s">
        <v>12</v>
      </c>
      <c r="E15196" s="5" t="s">
        <v>13</v>
      </c>
    </row>
    <row r="15197" spans="1:5" x14ac:dyDescent="0.25">
      <c r="A15197" s="5">
        <f>15189</f>
      </c>
      <c r="B15197" s="5" t="s">
        <v>15199</v>
      </c>
      <c r="C15197" s="5" t="s">
        <v>11</v>
      </c>
      <c r="D15197" s="5" t="s">
        <v>12</v>
      </c>
      <c r="E15197" s="5" t="s">
        <v>13</v>
      </c>
    </row>
    <row r="15198" spans="1:5" x14ac:dyDescent="0.25">
      <c r="A15198" s="5">
        <f>15190</f>
      </c>
      <c r="B15198" s="5" t="s">
        <v>15200</v>
      </c>
      <c r="C15198" s="5" t="s">
        <v>11</v>
      </c>
      <c r="D15198" s="5" t="s">
        <v>12</v>
      </c>
      <c r="E15198" s="5" t="s">
        <v>13</v>
      </c>
    </row>
    <row r="15199" spans="1:5" x14ac:dyDescent="0.25">
      <c r="A15199" s="5">
        <f>15191</f>
      </c>
      <c r="B15199" s="5" t="s">
        <v>15201</v>
      </c>
      <c r="C15199" s="5" t="s">
        <v>11</v>
      </c>
      <c r="D15199" s="5" t="s">
        <v>12</v>
      </c>
      <c r="E15199" s="5" t="s">
        <v>13</v>
      </c>
    </row>
    <row r="15200" spans="1:5" x14ac:dyDescent="0.25">
      <c r="A15200" s="5">
        <f>15192</f>
      </c>
      <c r="B15200" s="5" t="s">
        <v>15202</v>
      </c>
      <c r="C15200" s="5" t="s">
        <v>11</v>
      </c>
      <c r="D15200" s="5" t="s">
        <v>12</v>
      </c>
      <c r="E15200" s="5" t="s">
        <v>13</v>
      </c>
    </row>
    <row r="15201" spans="1:5" x14ac:dyDescent="0.25">
      <c r="A15201" s="5">
        <f>15193</f>
      </c>
      <c r="B15201" s="5" t="s">
        <v>15203</v>
      </c>
      <c r="C15201" s="5" t="s">
        <v>11</v>
      </c>
      <c r="D15201" s="5" t="s">
        <v>12</v>
      </c>
      <c r="E15201" s="5" t="s">
        <v>13</v>
      </c>
    </row>
    <row r="15202" spans="1:5" x14ac:dyDescent="0.25">
      <c r="A15202" s="5">
        <f>15194</f>
      </c>
      <c r="B15202" s="5" t="s">
        <v>15204</v>
      </c>
      <c r="C15202" s="5" t="s">
        <v>11</v>
      </c>
      <c r="D15202" s="5" t="s">
        <v>12</v>
      </c>
      <c r="E15202" s="5" t="s">
        <v>13</v>
      </c>
    </row>
    <row r="15203" spans="1:5" x14ac:dyDescent="0.25">
      <c r="A15203" s="5">
        <f>15195</f>
      </c>
      <c r="B15203" s="5" t="s">
        <v>15205</v>
      </c>
      <c r="C15203" s="5" t="s">
        <v>11</v>
      </c>
      <c r="D15203" s="5" t="s">
        <v>12</v>
      </c>
      <c r="E15203" s="5" t="s">
        <v>13</v>
      </c>
    </row>
    <row r="15204" spans="1:5" x14ac:dyDescent="0.25">
      <c r="A15204" s="5">
        <f>15196</f>
      </c>
      <c r="B15204" s="5" t="s">
        <v>15206</v>
      </c>
      <c r="C15204" s="5" t="s">
        <v>11</v>
      </c>
      <c r="D15204" s="5" t="s">
        <v>12</v>
      </c>
      <c r="E15204" s="5" t="s">
        <v>13</v>
      </c>
    </row>
    <row r="15205" spans="1:5" x14ac:dyDescent="0.25">
      <c r="A15205" s="5">
        <f>15197</f>
      </c>
      <c r="B15205" s="5" t="s">
        <v>15207</v>
      </c>
      <c r="C15205" s="5" t="s">
        <v>11</v>
      </c>
      <c r="D15205" s="5" t="s">
        <v>12</v>
      </c>
      <c r="E15205" s="5" t="s">
        <v>13</v>
      </c>
    </row>
    <row r="15206" spans="1:5" x14ac:dyDescent="0.25">
      <c r="A15206" s="5">
        <f>15198</f>
      </c>
      <c r="B15206" s="5" t="s">
        <v>15208</v>
      </c>
      <c r="C15206" s="5" t="s">
        <v>11</v>
      </c>
      <c r="D15206" s="5" t="s">
        <v>12</v>
      </c>
      <c r="E15206" s="5" t="s">
        <v>13</v>
      </c>
    </row>
    <row r="15207" spans="1:5" x14ac:dyDescent="0.25">
      <c r="A15207" s="5">
        <f>15199</f>
      </c>
      <c r="B15207" s="5" t="s">
        <v>15209</v>
      </c>
      <c r="C15207" s="5" t="s">
        <v>11</v>
      </c>
      <c r="D15207" s="5" t="s">
        <v>12</v>
      </c>
      <c r="E15207" s="5" t="s">
        <v>13</v>
      </c>
    </row>
    <row r="15208" spans="1:5" x14ac:dyDescent="0.25">
      <c r="A15208" s="5">
        <f>15200</f>
      </c>
      <c r="B15208" s="5" t="s">
        <v>15210</v>
      </c>
      <c r="C15208" s="5" t="s">
        <v>11</v>
      </c>
      <c r="D15208" s="5" t="s">
        <v>12</v>
      </c>
      <c r="E15208" s="5" t="s">
        <v>13</v>
      </c>
    </row>
    <row r="15209" spans="1:5" x14ac:dyDescent="0.25">
      <c r="A15209" s="5">
        <f>15201</f>
      </c>
      <c r="B15209" s="5" t="s">
        <v>15211</v>
      </c>
      <c r="C15209" s="5" t="s">
        <v>11</v>
      </c>
      <c r="D15209" s="5" t="s">
        <v>12</v>
      </c>
      <c r="E15209" s="5" t="s">
        <v>13</v>
      </c>
    </row>
    <row r="15210" spans="1:5" x14ac:dyDescent="0.25">
      <c r="A15210" s="5">
        <f>15202</f>
      </c>
      <c r="B15210" s="5" t="s">
        <v>15212</v>
      </c>
      <c r="C15210" s="5" t="s">
        <v>11</v>
      </c>
      <c r="D15210" s="5" t="s">
        <v>12</v>
      </c>
      <c r="E15210" s="5" t="s">
        <v>13</v>
      </c>
    </row>
    <row r="15211" spans="1:5" x14ac:dyDescent="0.25">
      <c r="A15211" s="5">
        <f>15203</f>
      </c>
      <c r="B15211" s="5" t="s">
        <v>15213</v>
      </c>
      <c r="C15211" s="5" t="s">
        <v>11</v>
      </c>
      <c r="D15211" s="5" t="s">
        <v>12</v>
      </c>
      <c r="E15211" s="5" t="s">
        <v>13</v>
      </c>
    </row>
    <row r="15212" spans="1:5" x14ac:dyDescent="0.25">
      <c r="A15212" s="5">
        <f>15204</f>
      </c>
      <c r="B15212" s="5" t="s">
        <v>15214</v>
      </c>
      <c r="C15212" s="5" t="s">
        <v>11</v>
      </c>
      <c r="D15212" s="5" t="s">
        <v>12</v>
      </c>
      <c r="E15212" s="5" t="s">
        <v>13</v>
      </c>
    </row>
    <row r="15213" spans="1:5" x14ac:dyDescent="0.25">
      <c r="A15213" s="5">
        <f>15205</f>
      </c>
      <c r="B15213" s="5" t="s">
        <v>15215</v>
      </c>
      <c r="C15213" s="5" t="s">
        <v>11</v>
      </c>
      <c r="D15213" s="5" t="s">
        <v>12</v>
      </c>
      <c r="E15213" s="5" t="s">
        <v>13</v>
      </c>
    </row>
    <row r="15214" spans="1:5" x14ac:dyDescent="0.25">
      <c r="A15214" s="5">
        <f>15206</f>
      </c>
      <c r="B15214" s="5" t="s">
        <v>15216</v>
      </c>
      <c r="C15214" s="5" t="s">
        <v>11</v>
      </c>
      <c r="D15214" s="5" t="s">
        <v>12</v>
      </c>
      <c r="E15214" s="5" t="s">
        <v>13</v>
      </c>
    </row>
    <row r="15215" spans="1:5" x14ac:dyDescent="0.25">
      <c r="A15215" s="5">
        <f>15207</f>
      </c>
      <c r="B15215" s="5" t="s">
        <v>15217</v>
      </c>
      <c r="C15215" s="5" t="s">
        <v>11</v>
      </c>
      <c r="D15215" s="5" t="s">
        <v>12</v>
      </c>
      <c r="E15215" s="5" t="s">
        <v>13</v>
      </c>
    </row>
    <row r="15216" spans="1:5" x14ac:dyDescent="0.25">
      <c r="A15216" s="5">
        <f>15208</f>
      </c>
      <c r="B15216" s="5" t="s">
        <v>15218</v>
      </c>
      <c r="C15216" s="5" t="s">
        <v>11</v>
      </c>
      <c r="D15216" s="5" t="s">
        <v>12</v>
      </c>
      <c r="E15216" s="5" t="s">
        <v>13</v>
      </c>
    </row>
    <row r="15217" spans="1:5" x14ac:dyDescent="0.25">
      <c r="A15217" s="5">
        <f>15209</f>
      </c>
      <c r="B15217" s="5" t="s">
        <v>15219</v>
      </c>
      <c r="C15217" s="5" t="s">
        <v>11</v>
      </c>
      <c r="D15217" s="5" t="s">
        <v>12</v>
      </c>
      <c r="E15217" s="5" t="s">
        <v>13</v>
      </c>
    </row>
    <row r="15218" spans="1:5" x14ac:dyDescent="0.25">
      <c r="A15218" s="5">
        <f>15210</f>
      </c>
      <c r="B15218" s="5" t="s">
        <v>15220</v>
      </c>
      <c r="C15218" s="5" t="s">
        <v>11</v>
      </c>
      <c r="D15218" s="5" t="s">
        <v>12</v>
      </c>
      <c r="E15218" s="5" t="s">
        <v>13</v>
      </c>
    </row>
    <row r="15219" spans="1:5" x14ac:dyDescent="0.25">
      <c r="A15219" s="5">
        <f>15211</f>
      </c>
      <c r="B15219" s="5" t="s">
        <v>15221</v>
      </c>
      <c r="C15219" s="5" t="s">
        <v>11</v>
      </c>
      <c r="D15219" s="5" t="s">
        <v>12</v>
      </c>
      <c r="E15219" s="5" t="s">
        <v>13</v>
      </c>
    </row>
    <row r="15220" spans="1:5" x14ac:dyDescent="0.25">
      <c r="A15220" s="5">
        <f>15212</f>
      </c>
      <c r="B15220" s="5" t="s">
        <v>15222</v>
      </c>
      <c r="C15220" s="5" t="s">
        <v>11</v>
      </c>
      <c r="D15220" s="5" t="s">
        <v>12</v>
      </c>
      <c r="E15220" s="5" t="s">
        <v>13</v>
      </c>
    </row>
    <row r="15221" spans="1:5" x14ac:dyDescent="0.25">
      <c r="A15221" s="5">
        <f>15213</f>
      </c>
      <c r="B15221" s="5" t="s">
        <v>15223</v>
      </c>
      <c r="C15221" s="5" t="s">
        <v>11</v>
      </c>
      <c r="D15221" s="5" t="s">
        <v>12</v>
      </c>
      <c r="E15221" s="5" t="s">
        <v>13</v>
      </c>
    </row>
    <row r="15222" spans="1:5" x14ac:dyDescent="0.25">
      <c r="A15222" s="5">
        <f>15214</f>
      </c>
      <c r="B15222" s="5" t="s">
        <v>15224</v>
      </c>
      <c r="C15222" s="5" t="s">
        <v>11</v>
      </c>
      <c r="D15222" s="5" t="s">
        <v>12</v>
      </c>
      <c r="E15222" s="5" t="s">
        <v>13</v>
      </c>
    </row>
    <row r="15223" spans="1:5" x14ac:dyDescent="0.25">
      <c r="A15223" s="5">
        <f>15215</f>
      </c>
      <c r="B15223" s="5" t="s">
        <v>15225</v>
      </c>
      <c r="C15223" s="5" t="s">
        <v>11</v>
      </c>
      <c r="D15223" s="5" t="s">
        <v>12</v>
      </c>
      <c r="E15223" s="5" t="s">
        <v>13</v>
      </c>
    </row>
    <row r="15224" spans="1:5" x14ac:dyDescent="0.25">
      <c r="A15224" s="5">
        <f>15216</f>
      </c>
      <c r="B15224" s="5" t="s">
        <v>15226</v>
      </c>
      <c r="C15224" s="5" t="s">
        <v>11</v>
      </c>
      <c r="D15224" s="5" t="s">
        <v>12</v>
      </c>
      <c r="E15224" s="5" t="s">
        <v>13</v>
      </c>
    </row>
    <row r="15225" spans="1:5" x14ac:dyDescent="0.25">
      <c r="A15225" s="5">
        <f>15217</f>
      </c>
      <c r="B15225" s="5" t="s">
        <v>15227</v>
      </c>
      <c r="C15225" s="5" t="s">
        <v>11</v>
      </c>
      <c r="D15225" s="5" t="s">
        <v>12</v>
      </c>
      <c r="E15225" s="5" t="s">
        <v>13</v>
      </c>
    </row>
    <row r="15226" spans="1:5" x14ac:dyDescent="0.25">
      <c r="A15226" s="5">
        <f>15218</f>
      </c>
      <c r="B15226" s="5" t="s">
        <v>15228</v>
      </c>
      <c r="C15226" s="5" t="s">
        <v>11</v>
      </c>
      <c r="D15226" s="5" t="s">
        <v>12</v>
      </c>
      <c r="E15226" s="5" t="s">
        <v>13</v>
      </c>
    </row>
    <row r="15227" spans="1:5" x14ac:dyDescent="0.25">
      <c r="A15227" s="5">
        <f>15219</f>
      </c>
      <c r="B15227" s="5" t="s">
        <v>15229</v>
      </c>
      <c r="C15227" s="5" t="s">
        <v>11</v>
      </c>
      <c r="D15227" s="5" t="s">
        <v>12</v>
      </c>
      <c r="E15227" s="5" t="s">
        <v>13</v>
      </c>
    </row>
    <row r="15228" spans="1:5" x14ac:dyDescent="0.25">
      <c r="A15228" s="5">
        <f>15220</f>
      </c>
      <c r="B15228" s="5" t="s">
        <v>15230</v>
      </c>
      <c r="C15228" s="5" t="s">
        <v>11</v>
      </c>
      <c r="D15228" s="5" t="s">
        <v>12</v>
      </c>
      <c r="E15228" s="5" t="s">
        <v>13</v>
      </c>
    </row>
    <row r="15229" spans="1:5" x14ac:dyDescent="0.25">
      <c r="A15229" s="5">
        <f>15221</f>
      </c>
      <c r="B15229" s="5" t="s">
        <v>15231</v>
      </c>
      <c r="C15229" s="5" t="s">
        <v>11</v>
      </c>
      <c r="D15229" s="5" t="s">
        <v>12</v>
      </c>
      <c r="E15229" s="5" t="s">
        <v>13</v>
      </c>
    </row>
    <row r="15230" spans="1:5" x14ac:dyDescent="0.25">
      <c r="A15230" s="5">
        <f>15222</f>
      </c>
      <c r="B15230" s="5" t="s">
        <v>15232</v>
      </c>
      <c r="C15230" s="5" t="s">
        <v>11</v>
      </c>
      <c r="D15230" s="5" t="s">
        <v>12</v>
      </c>
      <c r="E15230" s="5" t="s">
        <v>13</v>
      </c>
    </row>
    <row r="15231" spans="1:5" x14ac:dyDescent="0.25">
      <c r="A15231" s="5">
        <f>15223</f>
      </c>
      <c r="B15231" s="5" t="s">
        <v>15233</v>
      </c>
      <c r="C15231" s="5" t="s">
        <v>11</v>
      </c>
      <c r="D15231" s="5" t="s">
        <v>12</v>
      </c>
      <c r="E15231" s="5" t="s">
        <v>13</v>
      </c>
    </row>
    <row r="15232" spans="1:5" x14ac:dyDescent="0.25">
      <c r="A15232" s="5">
        <f>15224</f>
      </c>
      <c r="B15232" s="5" t="s">
        <v>15234</v>
      </c>
      <c r="C15232" s="5" t="s">
        <v>11</v>
      </c>
      <c r="D15232" s="5" t="s">
        <v>12</v>
      </c>
      <c r="E15232" s="5" t="s">
        <v>13</v>
      </c>
    </row>
    <row r="15233" spans="1:5" x14ac:dyDescent="0.25">
      <c r="A15233" s="5">
        <f>15225</f>
      </c>
      <c r="B15233" s="5" t="s">
        <v>15235</v>
      </c>
      <c r="C15233" s="5" t="s">
        <v>11</v>
      </c>
      <c r="D15233" s="5" t="s">
        <v>12</v>
      </c>
      <c r="E15233" s="5" t="s">
        <v>13</v>
      </c>
    </row>
    <row r="15234" spans="1:5" x14ac:dyDescent="0.25">
      <c r="A15234" s="5">
        <f>15226</f>
      </c>
      <c r="B15234" s="5" t="s">
        <v>15236</v>
      </c>
      <c r="C15234" s="5" t="s">
        <v>11</v>
      </c>
      <c r="D15234" s="5" t="s">
        <v>12</v>
      </c>
      <c r="E15234" s="5" t="s">
        <v>13</v>
      </c>
    </row>
    <row r="15235" spans="1:5" x14ac:dyDescent="0.25">
      <c r="A15235" s="5">
        <f>15227</f>
      </c>
      <c r="B15235" s="5" t="s">
        <v>15237</v>
      </c>
      <c r="C15235" s="5" t="s">
        <v>11</v>
      </c>
      <c r="D15235" s="5" t="s">
        <v>12</v>
      </c>
      <c r="E15235" s="5" t="s">
        <v>13</v>
      </c>
    </row>
    <row r="15236" spans="1:5" x14ac:dyDescent="0.25">
      <c r="A15236" s="5">
        <f>15228</f>
      </c>
      <c r="B15236" s="5" t="s">
        <v>15238</v>
      </c>
      <c r="C15236" s="5" t="s">
        <v>11</v>
      </c>
      <c r="D15236" s="5" t="s">
        <v>12</v>
      </c>
      <c r="E15236" s="5" t="s">
        <v>13</v>
      </c>
    </row>
    <row r="15237" spans="1:5" x14ac:dyDescent="0.25">
      <c r="A15237" s="5">
        <f>15229</f>
      </c>
      <c r="B15237" s="5" t="s">
        <v>15239</v>
      </c>
      <c r="C15237" s="5" t="s">
        <v>11</v>
      </c>
      <c r="D15237" s="5" t="s">
        <v>12</v>
      </c>
      <c r="E15237" s="5" t="s">
        <v>13</v>
      </c>
    </row>
    <row r="15238" spans="1:5" x14ac:dyDescent="0.25">
      <c r="A15238" s="5">
        <f>15230</f>
      </c>
      <c r="B15238" s="5" t="s">
        <v>15240</v>
      </c>
      <c r="C15238" s="5" t="s">
        <v>11</v>
      </c>
      <c r="D15238" s="5" t="s">
        <v>12</v>
      </c>
      <c r="E15238" s="5" t="s">
        <v>13</v>
      </c>
    </row>
    <row r="15239" spans="1:5" x14ac:dyDescent="0.25">
      <c r="A15239" s="5">
        <f>15231</f>
      </c>
      <c r="B15239" s="5" t="s">
        <v>15241</v>
      </c>
      <c r="C15239" s="5" t="s">
        <v>11</v>
      </c>
      <c r="D15239" s="5" t="s">
        <v>12</v>
      </c>
      <c r="E15239" s="5" t="s">
        <v>13</v>
      </c>
    </row>
    <row r="15240" spans="1:5" x14ac:dyDescent="0.25">
      <c r="A15240" s="5">
        <f>15232</f>
      </c>
      <c r="B15240" s="5" t="s">
        <v>15242</v>
      </c>
      <c r="C15240" s="5" t="s">
        <v>11</v>
      </c>
      <c r="D15240" s="5" t="s">
        <v>12</v>
      </c>
      <c r="E15240" s="5" t="s">
        <v>13</v>
      </c>
    </row>
    <row r="15241" spans="1:5" x14ac:dyDescent="0.25">
      <c r="A15241" s="5">
        <f>15233</f>
      </c>
      <c r="B15241" s="5" t="s">
        <v>15243</v>
      </c>
      <c r="C15241" s="5" t="s">
        <v>11</v>
      </c>
      <c r="D15241" s="5" t="s">
        <v>12</v>
      </c>
      <c r="E15241" s="5" t="s">
        <v>13</v>
      </c>
    </row>
    <row r="15242" spans="1:5" x14ac:dyDescent="0.25">
      <c r="A15242" s="5">
        <f>15234</f>
      </c>
      <c r="B15242" s="5" t="s">
        <v>15244</v>
      </c>
      <c r="C15242" s="5" t="s">
        <v>11</v>
      </c>
      <c r="D15242" s="5" t="s">
        <v>12</v>
      </c>
      <c r="E15242" s="5" t="s">
        <v>13</v>
      </c>
    </row>
    <row r="15243" spans="1:5" x14ac:dyDescent="0.25">
      <c r="A15243" s="5">
        <f>15235</f>
      </c>
      <c r="B15243" s="5" t="s">
        <v>15245</v>
      </c>
      <c r="C15243" s="5" t="s">
        <v>11</v>
      </c>
      <c r="D15243" s="5" t="s">
        <v>12</v>
      </c>
      <c r="E15243" s="5" t="s">
        <v>13</v>
      </c>
    </row>
    <row r="15244" spans="1:5" x14ac:dyDescent="0.25">
      <c r="A15244" s="5">
        <f>15236</f>
      </c>
      <c r="B15244" s="5" t="s">
        <v>15246</v>
      </c>
      <c r="C15244" s="5" t="s">
        <v>11</v>
      </c>
      <c r="D15244" s="5" t="s">
        <v>12</v>
      </c>
      <c r="E15244" s="5" t="s">
        <v>13</v>
      </c>
    </row>
    <row r="15245" spans="1:5" x14ac:dyDescent="0.25">
      <c r="A15245" s="5">
        <f>15237</f>
      </c>
      <c r="B15245" s="5" t="s">
        <v>15247</v>
      </c>
      <c r="C15245" s="5" t="s">
        <v>11</v>
      </c>
      <c r="D15245" s="5" t="s">
        <v>12</v>
      </c>
      <c r="E15245" s="5" t="s">
        <v>13</v>
      </c>
    </row>
    <row r="15246" spans="1:5" x14ac:dyDescent="0.25">
      <c r="A15246" s="5">
        <f>15238</f>
      </c>
      <c r="B15246" s="5" t="s">
        <v>15248</v>
      </c>
      <c r="C15246" s="5" t="s">
        <v>11</v>
      </c>
      <c r="D15246" s="5" t="s">
        <v>12</v>
      </c>
      <c r="E15246" s="5" t="s">
        <v>13</v>
      </c>
    </row>
    <row r="15247" spans="1:5" x14ac:dyDescent="0.25">
      <c r="A15247" s="5">
        <f>15239</f>
      </c>
      <c r="B15247" s="5" t="s">
        <v>15249</v>
      </c>
      <c r="C15247" s="5" t="s">
        <v>11</v>
      </c>
      <c r="D15247" s="5" t="s">
        <v>12</v>
      </c>
      <c r="E15247" s="5" t="s">
        <v>13</v>
      </c>
    </row>
    <row r="15248" spans="1:5" x14ac:dyDescent="0.25">
      <c r="A15248" s="5">
        <f>15240</f>
      </c>
      <c r="B15248" s="5" t="s">
        <v>15250</v>
      </c>
      <c r="C15248" s="5" t="s">
        <v>11</v>
      </c>
      <c r="D15248" s="5" t="s">
        <v>12</v>
      </c>
      <c r="E15248" s="5" t="s">
        <v>13</v>
      </c>
    </row>
    <row r="15249" spans="1:5" x14ac:dyDescent="0.25">
      <c r="A15249" s="5">
        <f>15241</f>
      </c>
      <c r="B15249" s="5" t="s">
        <v>15251</v>
      </c>
      <c r="C15249" s="5" t="s">
        <v>11</v>
      </c>
      <c r="D15249" s="5" t="s">
        <v>12</v>
      </c>
      <c r="E15249" s="5" t="s">
        <v>13</v>
      </c>
    </row>
    <row r="15250" spans="1:5" x14ac:dyDescent="0.25">
      <c r="A15250" s="5">
        <f>15242</f>
      </c>
      <c r="B15250" s="5" t="s">
        <v>15252</v>
      </c>
      <c r="C15250" s="5" t="s">
        <v>11</v>
      </c>
      <c r="D15250" s="5" t="s">
        <v>12</v>
      </c>
      <c r="E15250" s="5" t="s">
        <v>13</v>
      </c>
    </row>
    <row r="15251" spans="1:5" x14ac:dyDescent="0.25">
      <c r="A15251" s="5">
        <f>15243</f>
      </c>
      <c r="B15251" s="5" t="s">
        <v>15253</v>
      </c>
      <c r="C15251" s="5" t="s">
        <v>11</v>
      </c>
      <c r="D15251" s="5" t="s">
        <v>12</v>
      </c>
      <c r="E15251" s="5" t="s">
        <v>13</v>
      </c>
    </row>
    <row r="15252" spans="1:5" x14ac:dyDescent="0.25">
      <c r="A15252" s="5">
        <f>15244</f>
      </c>
      <c r="B15252" s="5" t="s">
        <v>15254</v>
      </c>
      <c r="C15252" s="5" t="s">
        <v>11</v>
      </c>
      <c r="D15252" s="5" t="s">
        <v>12</v>
      </c>
      <c r="E15252" s="5" t="s">
        <v>13</v>
      </c>
    </row>
    <row r="15253" spans="1:5" x14ac:dyDescent="0.25">
      <c r="A15253" s="5">
        <f>15245</f>
      </c>
      <c r="B15253" s="5" t="s">
        <v>15255</v>
      </c>
      <c r="C15253" s="5" t="s">
        <v>11</v>
      </c>
      <c r="D15253" s="5" t="s">
        <v>12</v>
      </c>
      <c r="E15253" s="5" t="s">
        <v>13</v>
      </c>
    </row>
    <row r="15254" spans="1:5" x14ac:dyDescent="0.25">
      <c r="A15254" s="5">
        <f>15246</f>
      </c>
      <c r="B15254" s="5" t="s">
        <v>15256</v>
      </c>
      <c r="C15254" s="5" t="s">
        <v>11</v>
      </c>
      <c r="D15254" s="5" t="s">
        <v>12</v>
      </c>
      <c r="E15254" s="5" t="s">
        <v>13</v>
      </c>
    </row>
    <row r="15255" spans="1:5" x14ac:dyDescent="0.25">
      <c r="A15255" s="5">
        <f>15247</f>
      </c>
      <c r="B15255" s="5" t="s">
        <v>15257</v>
      </c>
      <c r="C15255" s="5" t="s">
        <v>11</v>
      </c>
      <c r="D15255" s="5" t="s">
        <v>12</v>
      </c>
      <c r="E15255" s="5" t="s">
        <v>13</v>
      </c>
    </row>
    <row r="15256" spans="1:5" x14ac:dyDescent="0.25">
      <c r="A15256" s="5">
        <f>15248</f>
      </c>
      <c r="B15256" s="5" t="s">
        <v>15258</v>
      </c>
      <c r="C15256" s="5" t="s">
        <v>11</v>
      </c>
      <c r="D15256" s="5" t="s">
        <v>12</v>
      </c>
      <c r="E15256" s="5" t="s">
        <v>13</v>
      </c>
    </row>
    <row r="15257" spans="1:5" x14ac:dyDescent="0.25">
      <c r="A15257" s="5">
        <f>15249</f>
      </c>
      <c r="B15257" s="5" t="s">
        <v>15259</v>
      </c>
      <c r="C15257" s="5" t="s">
        <v>11</v>
      </c>
      <c r="D15257" s="5" t="s">
        <v>12</v>
      </c>
      <c r="E15257" s="5" t="s">
        <v>13</v>
      </c>
    </row>
    <row r="15258" spans="1:5" x14ac:dyDescent="0.25">
      <c r="A15258" s="5">
        <f>15250</f>
      </c>
      <c r="B15258" s="5" t="s">
        <v>15260</v>
      </c>
      <c r="C15258" s="5" t="s">
        <v>11</v>
      </c>
      <c r="D15258" s="5" t="s">
        <v>12</v>
      </c>
      <c r="E15258" s="5" t="s">
        <v>13</v>
      </c>
    </row>
    <row r="15259" spans="1:5" x14ac:dyDescent="0.25">
      <c r="A15259" s="5">
        <f>15251</f>
      </c>
      <c r="B15259" s="5" t="s">
        <v>15261</v>
      </c>
      <c r="C15259" s="5" t="s">
        <v>11</v>
      </c>
      <c r="D15259" s="5" t="s">
        <v>12</v>
      </c>
      <c r="E15259" s="5" t="s">
        <v>13</v>
      </c>
    </row>
    <row r="15260" spans="1:5" x14ac:dyDescent="0.25">
      <c r="A15260" s="5">
        <f>15252</f>
      </c>
      <c r="B15260" s="5" t="s">
        <v>15262</v>
      </c>
      <c r="C15260" s="5" t="s">
        <v>11</v>
      </c>
      <c r="D15260" s="5" t="s">
        <v>12</v>
      </c>
      <c r="E15260" s="5" t="s">
        <v>13</v>
      </c>
    </row>
    <row r="15261" spans="1:5" x14ac:dyDescent="0.25">
      <c r="A15261" s="5">
        <f>15253</f>
      </c>
      <c r="B15261" s="5" t="s">
        <v>15263</v>
      </c>
      <c r="C15261" s="5" t="s">
        <v>11</v>
      </c>
      <c r="D15261" s="5" t="s">
        <v>12</v>
      </c>
      <c r="E15261" s="5" t="s">
        <v>13</v>
      </c>
    </row>
    <row r="15262" spans="1:5" x14ac:dyDescent="0.25">
      <c r="A15262" s="5">
        <f>15254</f>
      </c>
      <c r="B15262" s="5" t="s">
        <v>15264</v>
      </c>
      <c r="C15262" s="5" t="s">
        <v>11</v>
      </c>
      <c r="D15262" s="5" t="s">
        <v>12</v>
      </c>
      <c r="E15262" s="5" t="s">
        <v>13</v>
      </c>
    </row>
    <row r="15263" spans="1:5" x14ac:dyDescent="0.25">
      <c r="A15263" s="5">
        <f>15255</f>
      </c>
      <c r="B15263" s="5" t="s">
        <v>15265</v>
      </c>
      <c r="C15263" s="5" t="s">
        <v>11</v>
      </c>
      <c r="D15263" s="5" t="s">
        <v>12</v>
      </c>
      <c r="E15263" s="5" t="s">
        <v>13</v>
      </c>
    </row>
    <row r="15264" spans="1:5" x14ac:dyDescent="0.25">
      <c r="A15264" s="5">
        <f>15256</f>
      </c>
      <c r="B15264" s="5" t="s">
        <v>15266</v>
      </c>
      <c r="C15264" s="5" t="s">
        <v>11</v>
      </c>
      <c r="D15264" s="5" t="s">
        <v>12</v>
      </c>
      <c r="E15264" s="5" t="s">
        <v>13</v>
      </c>
    </row>
    <row r="15265" spans="1:5" x14ac:dyDescent="0.25">
      <c r="A15265" s="5">
        <f>15257</f>
      </c>
      <c r="B15265" s="5" t="s">
        <v>15267</v>
      </c>
      <c r="C15265" s="5" t="s">
        <v>11</v>
      </c>
      <c r="D15265" s="5" t="s">
        <v>12</v>
      </c>
      <c r="E15265" s="5" t="s">
        <v>13</v>
      </c>
    </row>
    <row r="15266" spans="1:5" x14ac:dyDescent="0.25">
      <c r="A15266" s="5">
        <f>15258</f>
      </c>
      <c r="B15266" s="5" t="s">
        <v>15268</v>
      </c>
      <c r="C15266" s="5" t="s">
        <v>11</v>
      </c>
      <c r="D15266" s="5" t="s">
        <v>12</v>
      </c>
      <c r="E15266" s="5" t="s">
        <v>13</v>
      </c>
    </row>
    <row r="15267" spans="1:5" x14ac:dyDescent="0.25">
      <c r="A15267" s="5">
        <f>15259</f>
      </c>
      <c r="B15267" s="5" t="s">
        <v>15269</v>
      </c>
      <c r="C15267" s="5" t="s">
        <v>11</v>
      </c>
      <c r="D15267" s="5" t="s">
        <v>12</v>
      </c>
      <c r="E15267" s="5" t="s">
        <v>13</v>
      </c>
    </row>
    <row r="15268" spans="1:5" x14ac:dyDescent="0.25">
      <c r="A15268" s="5">
        <f>15260</f>
      </c>
      <c r="B15268" s="5" t="s">
        <v>15270</v>
      </c>
      <c r="C15268" s="5" t="s">
        <v>11</v>
      </c>
      <c r="D15268" s="5" t="s">
        <v>12</v>
      </c>
      <c r="E15268" s="5" t="s">
        <v>13</v>
      </c>
    </row>
    <row r="15269" spans="1:5" x14ac:dyDescent="0.25">
      <c r="A15269" s="5">
        <f>15261</f>
      </c>
      <c r="B15269" s="5" t="s">
        <v>15271</v>
      </c>
      <c r="C15269" s="5" t="s">
        <v>11</v>
      </c>
      <c r="D15269" s="5" t="s">
        <v>12</v>
      </c>
      <c r="E15269" s="5" t="s">
        <v>13</v>
      </c>
    </row>
    <row r="15270" spans="1:5" x14ac:dyDescent="0.25">
      <c r="A15270" s="5">
        <f>15262</f>
      </c>
      <c r="B15270" s="5" t="s">
        <v>15272</v>
      </c>
      <c r="C15270" s="5" t="s">
        <v>11</v>
      </c>
      <c r="D15270" s="5" t="s">
        <v>12</v>
      </c>
      <c r="E15270" s="5" t="s">
        <v>13</v>
      </c>
    </row>
    <row r="15271" spans="1:5" x14ac:dyDescent="0.25">
      <c r="A15271" s="5">
        <f>15263</f>
      </c>
      <c r="B15271" s="5" t="s">
        <v>15273</v>
      </c>
      <c r="C15271" s="5" t="s">
        <v>11</v>
      </c>
      <c r="D15271" s="5" t="s">
        <v>12</v>
      </c>
      <c r="E15271" s="5" t="s">
        <v>13</v>
      </c>
    </row>
    <row r="15272" spans="1:5" x14ac:dyDescent="0.25">
      <c r="A15272" s="5">
        <f>15264</f>
      </c>
      <c r="B15272" s="5" t="s">
        <v>15274</v>
      </c>
      <c r="C15272" s="5" t="s">
        <v>11</v>
      </c>
      <c r="D15272" s="5" t="s">
        <v>12</v>
      </c>
      <c r="E15272" s="5" t="s">
        <v>13</v>
      </c>
    </row>
    <row r="15273" spans="1:5" x14ac:dyDescent="0.25">
      <c r="A15273" s="5">
        <f>15265</f>
      </c>
      <c r="B15273" s="5" t="s">
        <v>15275</v>
      </c>
      <c r="C15273" s="5" t="s">
        <v>11</v>
      </c>
      <c r="D15273" s="5" t="s">
        <v>12</v>
      </c>
      <c r="E15273" s="5" t="s">
        <v>13</v>
      </c>
    </row>
    <row r="15274" spans="1:5" x14ac:dyDescent="0.25">
      <c r="A15274" s="5">
        <f>15266</f>
      </c>
      <c r="B15274" s="5" t="s">
        <v>15276</v>
      </c>
      <c r="C15274" s="5" t="s">
        <v>11</v>
      </c>
      <c r="D15274" s="5" t="s">
        <v>12</v>
      </c>
      <c r="E15274" s="5" t="s">
        <v>13</v>
      </c>
    </row>
    <row r="15275" spans="1:5" x14ac:dyDescent="0.25">
      <c r="A15275" s="5">
        <f>15267</f>
      </c>
      <c r="B15275" s="5" t="s">
        <v>15277</v>
      </c>
      <c r="C15275" s="5" t="s">
        <v>11</v>
      </c>
      <c r="D15275" s="5" t="s">
        <v>12</v>
      </c>
      <c r="E15275" s="5" t="s">
        <v>13</v>
      </c>
    </row>
    <row r="15276" spans="1:5" x14ac:dyDescent="0.25">
      <c r="A15276" s="5">
        <f>15268</f>
      </c>
      <c r="B15276" s="5" t="s">
        <v>15278</v>
      </c>
      <c r="C15276" s="5" t="s">
        <v>11</v>
      </c>
      <c r="D15276" s="5" t="s">
        <v>12</v>
      </c>
      <c r="E15276" s="5" t="s">
        <v>13</v>
      </c>
    </row>
    <row r="15277" spans="1:5" x14ac:dyDescent="0.25">
      <c r="A15277" s="5">
        <f>15269</f>
      </c>
      <c r="B15277" s="5" t="s">
        <v>15279</v>
      </c>
      <c r="C15277" s="5" t="s">
        <v>11</v>
      </c>
      <c r="D15277" s="5" t="s">
        <v>12</v>
      </c>
      <c r="E15277" s="5" t="s">
        <v>13</v>
      </c>
    </row>
    <row r="15278" spans="1:5" x14ac:dyDescent="0.25">
      <c r="A15278" s="5">
        <f>15270</f>
      </c>
      <c r="B15278" s="5" t="s">
        <v>15280</v>
      </c>
      <c r="C15278" s="5" t="s">
        <v>11</v>
      </c>
      <c r="D15278" s="5" t="s">
        <v>12</v>
      </c>
      <c r="E15278" s="5" t="s">
        <v>13</v>
      </c>
    </row>
    <row r="15279" spans="1:5" x14ac:dyDescent="0.25">
      <c r="A15279" s="5">
        <f>15271</f>
      </c>
      <c r="B15279" s="5" t="s">
        <v>15281</v>
      </c>
      <c r="C15279" s="5" t="s">
        <v>11</v>
      </c>
      <c r="D15279" s="5" t="s">
        <v>12</v>
      </c>
      <c r="E15279" s="5" t="s">
        <v>13</v>
      </c>
    </row>
    <row r="15280" spans="1:5" x14ac:dyDescent="0.25">
      <c r="A15280" s="5">
        <f>15272</f>
      </c>
      <c r="B15280" s="5" t="s">
        <v>15282</v>
      </c>
      <c r="C15280" s="5" t="s">
        <v>11</v>
      </c>
      <c r="D15280" s="5" t="s">
        <v>12</v>
      </c>
      <c r="E15280" s="5" t="s">
        <v>13</v>
      </c>
    </row>
    <row r="15281" spans="1:5" x14ac:dyDescent="0.25">
      <c r="A15281" s="5">
        <f>15273</f>
      </c>
      <c r="B15281" s="5" t="s">
        <v>15283</v>
      </c>
      <c r="C15281" s="5" t="s">
        <v>11</v>
      </c>
      <c r="D15281" s="5" t="s">
        <v>12</v>
      </c>
      <c r="E15281" s="5" t="s">
        <v>13</v>
      </c>
    </row>
    <row r="15282" spans="1:5" x14ac:dyDescent="0.25">
      <c r="A15282" s="5">
        <f>15274</f>
      </c>
      <c r="B15282" s="5" t="s">
        <v>15284</v>
      </c>
      <c r="C15282" s="5" t="s">
        <v>11</v>
      </c>
      <c r="D15282" s="5" t="s">
        <v>12</v>
      </c>
      <c r="E15282" s="5" t="s">
        <v>13</v>
      </c>
    </row>
    <row r="15283" spans="1:5" x14ac:dyDescent="0.25">
      <c r="A15283" s="5">
        <f>15275</f>
      </c>
      <c r="B15283" s="5" t="s">
        <v>15285</v>
      </c>
      <c r="C15283" s="5" t="s">
        <v>11</v>
      </c>
      <c r="D15283" s="5" t="s">
        <v>12</v>
      </c>
      <c r="E15283" s="5" t="s">
        <v>13</v>
      </c>
    </row>
    <row r="15284" spans="1:5" x14ac:dyDescent="0.25">
      <c r="A15284" s="5">
        <f>15276</f>
      </c>
      <c r="B15284" s="5" t="s">
        <v>15286</v>
      </c>
      <c r="C15284" s="5" t="s">
        <v>11</v>
      </c>
      <c r="D15284" s="5" t="s">
        <v>12</v>
      </c>
      <c r="E15284" s="5" t="s">
        <v>13</v>
      </c>
    </row>
    <row r="15285" spans="1:5" x14ac:dyDescent="0.25">
      <c r="A15285" s="5">
        <f>15277</f>
      </c>
      <c r="B15285" s="5" t="s">
        <v>15287</v>
      </c>
      <c r="C15285" s="5" t="s">
        <v>11</v>
      </c>
      <c r="D15285" s="5" t="s">
        <v>12</v>
      </c>
      <c r="E15285" s="5" t="s">
        <v>13</v>
      </c>
    </row>
    <row r="15286" spans="1:5" x14ac:dyDescent="0.25">
      <c r="A15286" s="5">
        <f>15278</f>
      </c>
      <c r="B15286" s="5" t="s">
        <v>15288</v>
      </c>
      <c r="C15286" s="5" t="s">
        <v>11</v>
      </c>
      <c r="D15286" s="5" t="s">
        <v>12</v>
      </c>
      <c r="E15286" s="5" t="s">
        <v>13</v>
      </c>
    </row>
    <row r="15287" spans="1:5" x14ac:dyDescent="0.25">
      <c r="A15287" s="5">
        <f>15279</f>
      </c>
      <c r="B15287" s="5" t="s">
        <v>15289</v>
      </c>
      <c r="C15287" s="5" t="s">
        <v>11</v>
      </c>
      <c r="D15287" s="5" t="s">
        <v>12</v>
      </c>
      <c r="E15287" s="5" t="s">
        <v>13</v>
      </c>
    </row>
    <row r="15288" spans="1:5" x14ac:dyDescent="0.25">
      <c r="A15288" s="5">
        <f>15280</f>
      </c>
      <c r="B15288" s="5" t="s">
        <v>15290</v>
      </c>
      <c r="C15288" s="5" t="s">
        <v>11</v>
      </c>
      <c r="D15288" s="5" t="s">
        <v>12</v>
      </c>
      <c r="E15288" s="5" t="s">
        <v>13</v>
      </c>
    </row>
    <row r="15289" spans="1:5" x14ac:dyDescent="0.25">
      <c r="A15289" s="5">
        <f>15281</f>
      </c>
      <c r="B15289" s="5" t="s">
        <v>15291</v>
      </c>
      <c r="C15289" s="5" t="s">
        <v>11</v>
      </c>
      <c r="D15289" s="5" t="s">
        <v>12</v>
      </c>
      <c r="E15289" s="5" t="s">
        <v>13</v>
      </c>
    </row>
    <row r="15290" spans="1:5" x14ac:dyDescent="0.25">
      <c r="A15290" s="5">
        <f>15282</f>
      </c>
      <c r="B15290" s="5" t="s">
        <v>15292</v>
      </c>
      <c r="C15290" s="5" t="s">
        <v>11</v>
      </c>
      <c r="D15290" s="5" t="s">
        <v>12</v>
      </c>
      <c r="E15290" s="5" t="s">
        <v>13</v>
      </c>
    </row>
    <row r="15291" spans="1:5" x14ac:dyDescent="0.25">
      <c r="A15291" s="5">
        <f>15283</f>
      </c>
      <c r="B15291" s="5" t="s">
        <v>15293</v>
      </c>
      <c r="C15291" s="5" t="s">
        <v>11</v>
      </c>
      <c r="D15291" s="5" t="s">
        <v>12</v>
      </c>
      <c r="E15291" s="5" t="s">
        <v>13</v>
      </c>
    </row>
    <row r="15292" spans="1:5" x14ac:dyDescent="0.25">
      <c r="A15292" s="5">
        <f>15284</f>
      </c>
      <c r="B15292" s="5" t="s">
        <v>15294</v>
      </c>
      <c r="C15292" s="5" t="s">
        <v>11</v>
      </c>
      <c r="D15292" s="5" t="s">
        <v>12</v>
      </c>
      <c r="E15292" s="5" t="s">
        <v>13</v>
      </c>
    </row>
    <row r="15293" spans="1:5" x14ac:dyDescent="0.25">
      <c r="A15293" s="5">
        <f>15285</f>
      </c>
      <c r="B15293" s="5" t="s">
        <v>15295</v>
      </c>
      <c r="C15293" s="5" t="s">
        <v>11</v>
      </c>
      <c r="D15293" s="5" t="s">
        <v>12</v>
      </c>
      <c r="E15293" s="5" t="s">
        <v>13</v>
      </c>
    </row>
    <row r="15294" spans="1:5" x14ac:dyDescent="0.25">
      <c r="A15294" s="5">
        <f>15286</f>
      </c>
      <c r="B15294" s="5" t="s">
        <v>15296</v>
      </c>
      <c r="C15294" s="5" t="s">
        <v>11</v>
      </c>
      <c r="D15294" s="5" t="s">
        <v>12</v>
      </c>
      <c r="E15294" s="5" t="s">
        <v>13</v>
      </c>
    </row>
    <row r="15295" spans="1:5" x14ac:dyDescent="0.25">
      <c r="A15295" s="5">
        <f>15287</f>
      </c>
      <c r="B15295" s="5" t="s">
        <v>15297</v>
      </c>
      <c r="C15295" s="5" t="s">
        <v>11</v>
      </c>
      <c r="D15295" s="5" t="s">
        <v>12</v>
      </c>
      <c r="E15295" s="5" t="s">
        <v>13</v>
      </c>
    </row>
    <row r="15296" spans="1:5" x14ac:dyDescent="0.25">
      <c r="A15296" s="5">
        <f>15288</f>
      </c>
      <c r="B15296" s="5" t="s">
        <v>15298</v>
      </c>
      <c r="C15296" s="5" t="s">
        <v>11</v>
      </c>
      <c r="D15296" s="5" t="s">
        <v>12</v>
      </c>
      <c r="E15296" s="5" t="s">
        <v>13</v>
      </c>
    </row>
    <row r="15297" spans="1:5" x14ac:dyDescent="0.25">
      <c r="A15297" s="5">
        <f>15289</f>
      </c>
      <c r="B15297" s="5" t="s">
        <v>15299</v>
      </c>
      <c r="C15297" s="5" t="s">
        <v>11</v>
      </c>
      <c r="D15297" s="5" t="s">
        <v>12</v>
      </c>
      <c r="E15297" s="5" t="s">
        <v>13</v>
      </c>
    </row>
    <row r="15298" spans="1:5" x14ac:dyDescent="0.25">
      <c r="A15298" s="5">
        <f>15290</f>
      </c>
      <c r="B15298" s="5" t="s">
        <v>15300</v>
      </c>
      <c r="C15298" s="5" t="s">
        <v>11</v>
      </c>
      <c r="D15298" s="5" t="s">
        <v>12</v>
      </c>
      <c r="E15298" s="5" t="s">
        <v>13</v>
      </c>
    </row>
    <row r="15299" spans="1:5" x14ac:dyDescent="0.25">
      <c r="A15299" s="5">
        <f>15291</f>
      </c>
      <c r="B15299" s="5" t="s">
        <v>15301</v>
      </c>
      <c r="C15299" s="5" t="s">
        <v>11</v>
      </c>
      <c r="D15299" s="5" t="s">
        <v>12</v>
      </c>
      <c r="E15299" s="5" t="s">
        <v>13</v>
      </c>
    </row>
    <row r="15300" spans="1:5" x14ac:dyDescent="0.25">
      <c r="A15300" s="5">
        <f>15292</f>
      </c>
      <c r="B15300" s="5" t="s">
        <v>15302</v>
      </c>
      <c r="C15300" s="5" t="s">
        <v>11</v>
      </c>
      <c r="D15300" s="5" t="s">
        <v>12</v>
      </c>
      <c r="E15300" s="5" t="s">
        <v>13</v>
      </c>
    </row>
    <row r="15301" spans="1:5" x14ac:dyDescent="0.25">
      <c r="A15301" s="5">
        <f>15293</f>
      </c>
      <c r="B15301" s="5" t="s">
        <v>15303</v>
      </c>
      <c r="C15301" s="5" t="s">
        <v>11</v>
      </c>
      <c r="D15301" s="5" t="s">
        <v>12</v>
      </c>
      <c r="E15301" s="5" t="s">
        <v>13</v>
      </c>
    </row>
    <row r="15302" spans="1:5" x14ac:dyDescent="0.25">
      <c r="A15302" s="5">
        <f>15294</f>
      </c>
      <c r="B15302" s="5" t="s">
        <v>15304</v>
      </c>
      <c r="C15302" s="5" t="s">
        <v>11</v>
      </c>
      <c r="D15302" s="5" t="s">
        <v>12</v>
      </c>
      <c r="E15302" s="5" t="s">
        <v>13</v>
      </c>
    </row>
    <row r="15303" spans="1:5" x14ac:dyDescent="0.25">
      <c r="A15303" s="5">
        <f>15295</f>
      </c>
      <c r="B15303" s="5" t="s">
        <v>15305</v>
      </c>
      <c r="C15303" s="5" t="s">
        <v>11</v>
      </c>
      <c r="D15303" s="5" t="s">
        <v>12</v>
      </c>
      <c r="E15303" s="5" t="s">
        <v>13</v>
      </c>
    </row>
    <row r="15304" spans="1:5" x14ac:dyDescent="0.25">
      <c r="A15304" s="5">
        <f>15296</f>
      </c>
      <c r="B15304" s="5" t="s">
        <v>15306</v>
      </c>
      <c r="C15304" s="5" t="s">
        <v>11</v>
      </c>
      <c r="D15304" s="5" t="s">
        <v>12</v>
      </c>
      <c r="E15304" s="5" t="s">
        <v>13</v>
      </c>
    </row>
    <row r="15305" spans="1:5" x14ac:dyDescent="0.25">
      <c r="A15305" s="5">
        <f>15297</f>
      </c>
      <c r="B15305" s="5" t="s">
        <v>15307</v>
      </c>
      <c r="C15305" s="5" t="s">
        <v>11</v>
      </c>
      <c r="D15305" s="5" t="s">
        <v>12</v>
      </c>
      <c r="E15305" s="5" t="s">
        <v>13</v>
      </c>
    </row>
    <row r="15306" spans="1:5" x14ac:dyDescent="0.25">
      <c r="A15306" s="5">
        <f>15298</f>
      </c>
      <c r="B15306" s="5" t="s">
        <v>15308</v>
      </c>
      <c r="C15306" s="5" t="s">
        <v>11</v>
      </c>
      <c r="D15306" s="5" t="s">
        <v>12</v>
      </c>
      <c r="E15306" s="5" t="s">
        <v>13</v>
      </c>
    </row>
    <row r="15307" spans="1:5" x14ac:dyDescent="0.25">
      <c r="A15307" s="5">
        <f>15299</f>
      </c>
      <c r="B15307" s="5" t="s">
        <v>15309</v>
      </c>
      <c r="C15307" s="5" t="s">
        <v>11</v>
      </c>
      <c r="D15307" s="5" t="s">
        <v>12</v>
      </c>
      <c r="E15307" s="5" t="s">
        <v>13</v>
      </c>
    </row>
    <row r="15308" spans="1:5" x14ac:dyDescent="0.25">
      <c r="A15308" s="5">
        <f>15300</f>
      </c>
      <c r="B15308" s="5" t="s">
        <v>15310</v>
      </c>
      <c r="C15308" s="5" t="s">
        <v>11</v>
      </c>
      <c r="D15308" s="5" t="s">
        <v>12</v>
      </c>
      <c r="E15308" s="5" t="s">
        <v>13</v>
      </c>
    </row>
    <row r="15309" spans="1:5" x14ac:dyDescent="0.25">
      <c r="A15309" s="5">
        <f>15301</f>
      </c>
      <c r="B15309" s="5" t="s">
        <v>15311</v>
      </c>
      <c r="C15309" s="5" t="s">
        <v>11</v>
      </c>
      <c r="D15309" s="5" t="s">
        <v>12</v>
      </c>
      <c r="E15309" s="5" t="s">
        <v>13</v>
      </c>
    </row>
    <row r="15310" spans="1:5" x14ac:dyDescent="0.25">
      <c r="A15310" s="5">
        <f>15302</f>
      </c>
      <c r="B15310" s="5" t="s">
        <v>15312</v>
      </c>
      <c r="C15310" s="5" t="s">
        <v>11</v>
      </c>
      <c r="D15310" s="5" t="s">
        <v>12</v>
      </c>
      <c r="E15310" s="5" t="s">
        <v>13</v>
      </c>
    </row>
    <row r="15311" spans="1:5" x14ac:dyDescent="0.25">
      <c r="A15311" s="5">
        <f>15303</f>
      </c>
      <c r="B15311" s="5" t="s">
        <v>15313</v>
      </c>
      <c r="C15311" s="5" t="s">
        <v>11</v>
      </c>
      <c r="D15311" s="5" t="s">
        <v>12</v>
      </c>
      <c r="E15311" s="5" t="s">
        <v>13</v>
      </c>
    </row>
    <row r="15312" spans="1:5" x14ac:dyDescent="0.25">
      <c r="A15312" s="5">
        <f>15304</f>
      </c>
      <c r="B15312" s="5" t="s">
        <v>15314</v>
      </c>
      <c r="C15312" s="5" t="s">
        <v>11</v>
      </c>
      <c r="D15312" s="5" t="s">
        <v>12</v>
      </c>
      <c r="E15312" s="5" t="s">
        <v>13</v>
      </c>
    </row>
    <row r="15313" spans="1:5" x14ac:dyDescent="0.25">
      <c r="A15313" s="5">
        <f>15305</f>
      </c>
      <c r="B15313" s="5" t="s">
        <v>15315</v>
      </c>
      <c r="C15313" s="5" t="s">
        <v>11</v>
      </c>
      <c r="D15313" s="5" t="s">
        <v>12</v>
      </c>
      <c r="E15313" s="5" t="s">
        <v>13</v>
      </c>
    </row>
    <row r="15314" spans="1:5" x14ac:dyDescent="0.25">
      <c r="A15314" s="5">
        <f>15306</f>
      </c>
      <c r="B15314" s="5" t="s">
        <v>15316</v>
      </c>
      <c r="C15314" s="5" t="s">
        <v>11</v>
      </c>
      <c r="D15314" s="5" t="s">
        <v>12</v>
      </c>
      <c r="E15314" s="5" t="s">
        <v>13</v>
      </c>
    </row>
    <row r="15315" spans="1:5" x14ac:dyDescent="0.25">
      <c r="A15315" s="5">
        <f>15307</f>
      </c>
      <c r="B15315" s="5" t="s">
        <v>15317</v>
      </c>
      <c r="C15315" s="5" t="s">
        <v>11</v>
      </c>
      <c r="D15315" s="5" t="s">
        <v>12</v>
      </c>
      <c r="E15315" s="5" t="s">
        <v>13</v>
      </c>
    </row>
    <row r="15316" spans="1:5" x14ac:dyDescent="0.25">
      <c r="A15316" s="5">
        <f>15308</f>
      </c>
      <c r="B15316" s="5" t="s">
        <v>15318</v>
      </c>
      <c r="C15316" s="5" t="s">
        <v>11</v>
      </c>
      <c r="D15316" s="5" t="s">
        <v>12</v>
      </c>
      <c r="E15316" s="5" t="s">
        <v>13</v>
      </c>
    </row>
    <row r="15317" spans="1:5" x14ac:dyDescent="0.25">
      <c r="A15317" s="5">
        <f>15309</f>
      </c>
      <c r="B15317" s="5" t="s">
        <v>15319</v>
      </c>
      <c r="C15317" s="5" t="s">
        <v>11</v>
      </c>
      <c r="D15317" s="5" t="s">
        <v>12</v>
      </c>
      <c r="E15317" s="5" t="s">
        <v>13</v>
      </c>
    </row>
    <row r="15318" spans="1:5" x14ac:dyDescent="0.25">
      <c r="A15318" s="5">
        <f>15310</f>
      </c>
      <c r="B15318" s="5" t="s">
        <v>15320</v>
      </c>
      <c r="C15318" s="5" t="s">
        <v>11</v>
      </c>
      <c r="D15318" s="5" t="s">
        <v>12</v>
      </c>
      <c r="E15318" s="5" t="s">
        <v>13</v>
      </c>
    </row>
    <row r="15319" spans="1:5" x14ac:dyDescent="0.25">
      <c r="A15319" s="5">
        <f>15311</f>
      </c>
      <c r="B15319" s="5" t="s">
        <v>15321</v>
      </c>
      <c r="C15319" s="5" t="s">
        <v>11</v>
      </c>
      <c r="D15319" s="5" t="s">
        <v>12</v>
      </c>
      <c r="E15319" s="5" t="s">
        <v>13</v>
      </c>
    </row>
    <row r="15320" spans="1:5" x14ac:dyDescent="0.25">
      <c r="A15320" s="5">
        <f>15312</f>
      </c>
      <c r="B15320" s="5" t="s">
        <v>15322</v>
      </c>
      <c r="C15320" s="5" t="s">
        <v>11</v>
      </c>
      <c r="D15320" s="5" t="s">
        <v>12</v>
      </c>
      <c r="E15320" s="5" t="s">
        <v>13</v>
      </c>
    </row>
    <row r="15321" spans="1:5" x14ac:dyDescent="0.25">
      <c r="A15321" s="5">
        <f>15313</f>
      </c>
      <c r="B15321" s="5" t="s">
        <v>15323</v>
      </c>
      <c r="C15321" s="5" t="s">
        <v>11</v>
      </c>
      <c r="D15321" s="5" t="s">
        <v>12</v>
      </c>
      <c r="E15321" s="5" t="s">
        <v>13</v>
      </c>
    </row>
    <row r="15322" spans="1:5" x14ac:dyDescent="0.25">
      <c r="A15322" s="5">
        <f>15314</f>
      </c>
      <c r="B15322" s="5" t="s">
        <v>15324</v>
      </c>
      <c r="C15322" s="5" t="s">
        <v>11</v>
      </c>
      <c r="D15322" s="5" t="s">
        <v>12</v>
      </c>
      <c r="E15322" s="5" t="s">
        <v>13</v>
      </c>
    </row>
    <row r="15323" spans="1:5" x14ac:dyDescent="0.25">
      <c r="A15323" s="5">
        <f>15315</f>
      </c>
      <c r="B15323" s="5" t="s">
        <v>15325</v>
      </c>
      <c r="C15323" s="5" t="s">
        <v>11</v>
      </c>
      <c r="D15323" s="5" t="s">
        <v>12</v>
      </c>
      <c r="E15323" s="5" t="s">
        <v>13</v>
      </c>
    </row>
    <row r="15324" spans="1:5" x14ac:dyDescent="0.25">
      <c r="A15324" s="5">
        <f>15316</f>
      </c>
      <c r="B15324" s="5" t="s">
        <v>15326</v>
      </c>
      <c r="C15324" s="5" t="s">
        <v>11</v>
      </c>
      <c r="D15324" s="5" t="s">
        <v>12</v>
      </c>
      <c r="E15324" s="5" t="s">
        <v>13</v>
      </c>
    </row>
    <row r="15325" spans="1:5" x14ac:dyDescent="0.25">
      <c r="A15325" s="5">
        <f>15317</f>
      </c>
      <c r="B15325" s="5" t="s">
        <v>15327</v>
      </c>
      <c r="C15325" s="5" t="s">
        <v>11</v>
      </c>
      <c r="D15325" s="5" t="s">
        <v>12</v>
      </c>
      <c r="E15325" s="5" t="s">
        <v>13</v>
      </c>
    </row>
    <row r="15326" spans="1:5" x14ac:dyDescent="0.25">
      <c r="A15326" s="5">
        <f>15318</f>
      </c>
      <c r="B15326" s="5" t="s">
        <v>15328</v>
      </c>
      <c r="C15326" s="5" t="s">
        <v>11</v>
      </c>
      <c r="D15326" s="5" t="s">
        <v>12</v>
      </c>
      <c r="E15326" s="5" t="s">
        <v>13</v>
      </c>
    </row>
    <row r="15327" spans="1:5" x14ac:dyDescent="0.25">
      <c r="A15327" s="5">
        <f>15319</f>
      </c>
      <c r="B15327" s="5" t="s">
        <v>15329</v>
      </c>
      <c r="C15327" s="5" t="s">
        <v>11</v>
      </c>
      <c r="D15327" s="5" t="s">
        <v>12</v>
      </c>
      <c r="E15327" s="5" t="s">
        <v>13</v>
      </c>
    </row>
    <row r="15328" spans="1:5" x14ac:dyDescent="0.25">
      <c r="A15328" s="5">
        <f>15320</f>
      </c>
      <c r="B15328" s="5" t="s">
        <v>15330</v>
      </c>
      <c r="C15328" s="5" t="s">
        <v>11</v>
      </c>
      <c r="D15328" s="5" t="s">
        <v>12</v>
      </c>
      <c r="E15328" s="5" t="s">
        <v>13</v>
      </c>
    </row>
    <row r="15329" spans="1:5" x14ac:dyDescent="0.25">
      <c r="A15329" s="5">
        <f>15321</f>
      </c>
      <c r="B15329" s="5" t="s">
        <v>15331</v>
      </c>
      <c r="C15329" s="5" t="s">
        <v>11</v>
      </c>
      <c r="D15329" s="5" t="s">
        <v>12</v>
      </c>
      <c r="E15329" s="5" t="s">
        <v>13</v>
      </c>
    </row>
    <row r="15330" spans="1:5" x14ac:dyDescent="0.25">
      <c r="A15330" s="5">
        <f>15322</f>
      </c>
      <c r="B15330" s="5" t="s">
        <v>15332</v>
      </c>
      <c r="C15330" s="5" t="s">
        <v>11</v>
      </c>
      <c r="D15330" s="5" t="s">
        <v>12</v>
      </c>
      <c r="E15330" s="5" t="s">
        <v>13</v>
      </c>
    </row>
    <row r="15331" spans="1:5" x14ac:dyDescent="0.25">
      <c r="A15331" s="5">
        <f>15323</f>
      </c>
      <c r="B15331" s="5" t="s">
        <v>15333</v>
      </c>
      <c r="C15331" s="5" t="s">
        <v>11</v>
      </c>
      <c r="D15331" s="5" t="s">
        <v>12</v>
      </c>
      <c r="E15331" s="5" t="s">
        <v>13</v>
      </c>
    </row>
    <row r="15332" spans="1:5" x14ac:dyDescent="0.25">
      <c r="A15332" s="5">
        <f>15324</f>
      </c>
      <c r="B15332" s="5" t="s">
        <v>15334</v>
      </c>
      <c r="C15332" s="5" t="s">
        <v>11</v>
      </c>
      <c r="D15332" s="5" t="s">
        <v>12</v>
      </c>
      <c r="E15332" s="5" t="s">
        <v>13</v>
      </c>
    </row>
    <row r="15333" spans="1:5" x14ac:dyDescent="0.25">
      <c r="A15333" s="5">
        <f>15325</f>
      </c>
      <c r="B15333" s="5" t="s">
        <v>15335</v>
      </c>
      <c r="C15333" s="5" t="s">
        <v>11</v>
      </c>
      <c r="D15333" s="5" t="s">
        <v>12</v>
      </c>
      <c r="E15333" s="5" t="s">
        <v>13</v>
      </c>
    </row>
    <row r="15334" spans="1:5" x14ac:dyDescent="0.25">
      <c r="A15334" s="5">
        <f>15326</f>
      </c>
      <c r="B15334" s="5" t="s">
        <v>15336</v>
      </c>
      <c r="C15334" s="5" t="s">
        <v>11</v>
      </c>
      <c r="D15334" s="5" t="s">
        <v>12</v>
      </c>
      <c r="E15334" s="5" t="s">
        <v>13</v>
      </c>
    </row>
    <row r="15335" spans="1:5" x14ac:dyDescent="0.25">
      <c r="A15335" s="5">
        <f>15327</f>
      </c>
      <c r="B15335" s="5" t="s">
        <v>15337</v>
      </c>
      <c r="C15335" s="5" t="s">
        <v>11</v>
      </c>
      <c r="D15335" s="5" t="s">
        <v>12</v>
      </c>
      <c r="E15335" s="5" t="s">
        <v>13</v>
      </c>
    </row>
    <row r="15336" spans="1:5" x14ac:dyDescent="0.25">
      <c r="A15336" s="5">
        <f>15328</f>
      </c>
      <c r="B15336" s="5" t="s">
        <v>15338</v>
      </c>
      <c r="C15336" s="5" t="s">
        <v>11</v>
      </c>
      <c r="D15336" s="5" t="s">
        <v>12</v>
      </c>
      <c r="E15336" s="5" t="s">
        <v>13</v>
      </c>
    </row>
    <row r="15337" spans="1:5" x14ac:dyDescent="0.25">
      <c r="A15337" s="5">
        <f>15329</f>
      </c>
      <c r="B15337" s="5" t="s">
        <v>15339</v>
      </c>
      <c r="C15337" s="5" t="s">
        <v>11</v>
      </c>
      <c r="D15337" s="5" t="s">
        <v>12</v>
      </c>
      <c r="E15337" s="5" t="s">
        <v>13</v>
      </c>
    </row>
    <row r="15338" spans="1:5" x14ac:dyDescent="0.25">
      <c r="A15338" s="5">
        <f>15330</f>
      </c>
      <c r="B15338" s="5" t="s">
        <v>15340</v>
      </c>
      <c r="C15338" s="5" t="s">
        <v>11</v>
      </c>
      <c r="D15338" s="5" t="s">
        <v>12</v>
      </c>
      <c r="E15338" s="5" t="s">
        <v>13</v>
      </c>
    </row>
    <row r="15339" spans="1:5" x14ac:dyDescent="0.25">
      <c r="A15339" s="5">
        <f>15331</f>
      </c>
      <c r="B15339" s="5" t="s">
        <v>15341</v>
      </c>
      <c r="C15339" s="5" t="s">
        <v>11</v>
      </c>
      <c r="D15339" s="5" t="s">
        <v>12</v>
      </c>
      <c r="E15339" s="5" t="s">
        <v>13</v>
      </c>
    </row>
    <row r="15340" spans="1:5" x14ac:dyDescent="0.25">
      <c r="A15340" s="5">
        <f>15332</f>
      </c>
      <c r="B15340" s="5" t="s">
        <v>15342</v>
      </c>
      <c r="C15340" s="5" t="s">
        <v>11</v>
      </c>
      <c r="D15340" s="5" t="s">
        <v>12</v>
      </c>
      <c r="E15340" s="5" t="s">
        <v>13</v>
      </c>
    </row>
    <row r="15341" spans="1:5" x14ac:dyDescent="0.25">
      <c r="A15341" s="5">
        <f>15333</f>
      </c>
      <c r="B15341" s="5" t="s">
        <v>15343</v>
      </c>
      <c r="C15341" s="5" t="s">
        <v>11</v>
      </c>
      <c r="D15341" s="5" t="s">
        <v>12</v>
      </c>
      <c r="E15341" s="5" t="s">
        <v>13</v>
      </c>
    </row>
    <row r="15342" spans="1:5" x14ac:dyDescent="0.25">
      <c r="A15342" s="5">
        <f>15334</f>
      </c>
      <c r="B15342" s="5" t="s">
        <v>15344</v>
      </c>
      <c r="C15342" s="5" t="s">
        <v>11</v>
      </c>
      <c r="D15342" s="5" t="s">
        <v>12</v>
      </c>
      <c r="E15342" s="5" t="s">
        <v>13</v>
      </c>
    </row>
    <row r="15343" spans="1:5" x14ac:dyDescent="0.25">
      <c r="A15343" s="5">
        <f>15335</f>
      </c>
      <c r="B15343" s="5" t="s">
        <v>15345</v>
      </c>
      <c r="C15343" s="5" t="s">
        <v>11</v>
      </c>
      <c r="D15343" s="5" t="s">
        <v>12</v>
      </c>
      <c r="E15343" s="5" t="s">
        <v>13</v>
      </c>
    </row>
    <row r="15344" spans="1:5" x14ac:dyDescent="0.25">
      <c r="A15344" s="5">
        <f>15336</f>
      </c>
      <c r="B15344" s="5" t="s">
        <v>15346</v>
      </c>
      <c r="C15344" s="5" t="s">
        <v>11</v>
      </c>
      <c r="D15344" s="5" t="s">
        <v>12</v>
      </c>
      <c r="E15344" s="5" t="s">
        <v>13</v>
      </c>
    </row>
    <row r="15345" spans="1:5" x14ac:dyDescent="0.25">
      <c r="A15345" s="5">
        <f>15337</f>
      </c>
      <c r="B15345" s="5" t="s">
        <v>15347</v>
      </c>
      <c r="C15345" s="5" t="s">
        <v>11</v>
      </c>
      <c r="D15345" s="5" t="s">
        <v>12</v>
      </c>
      <c r="E15345" s="5" t="s">
        <v>13</v>
      </c>
    </row>
    <row r="15346" spans="1:5" x14ac:dyDescent="0.25">
      <c r="A15346" s="5">
        <f>15338</f>
      </c>
      <c r="B15346" s="5" t="s">
        <v>15348</v>
      </c>
      <c r="C15346" s="5" t="s">
        <v>11</v>
      </c>
      <c r="D15346" s="5" t="s">
        <v>12</v>
      </c>
      <c r="E15346" s="5" t="s">
        <v>13</v>
      </c>
    </row>
    <row r="15347" spans="1:5" x14ac:dyDescent="0.25">
      <c r="A15347" s="5">
        <f>15339</f>
      </c>
      <c r="B15347" s="5" t="s">
        <v>15349</v>
      </c>
      <c r="C15347" s="5" t="s">
        <v>11</v>
      </c>
      <c r="D15347" s="5" t="s">
        <v>12</v>
      </c>
      <c r="E15347" s="5" t="s">
        <v>13</v>
      </c>
    </row>
    <row r="15348" spans="1:5" x14ac:dyDescent="0.25">
      <c r="A15348" s="5">
        <f>15340</f>
      </c>
      <c r="B15348" s="5" t="s">
        <v>15350</v>
      </c>
      <c r="C15348" s="5" t="s">
        <v>11</v>
      </c>
      <c r="D15348" s="5" t="s">
        <v>12</v>
      </c>
      <c r="E15348" s="5" t="s">
        <v>13</v>
      </c>
    </row>
    <row r="15349" spans="1:5" x14ac:dyDescent="0.25">
      <c r="A15349" s="5">
        <f>15341</f>
      </c>
      <c r="B15349" s="5" t="s">
        <v>15351</v>
      </c>
      <c r="C15349" s="5" t="s">
        <v>11</v>
      </c>
      <c r="D15349" s="5" t="s">
        <v>12</v>
      </c>
      <c r="E15349" s="5" t="s">
        <v>13</v>
      </c>
    </row>
    <row r="15350" spans="1:5" x14ac:dyDescent="0.25">
      <c r="A15350" s="5">
        <f>15342</f>
      </c>
      <c r="B15350" s="5" t="s">
        <v>15352</v>
      </c>
      <c r="C15350" s="5" t="s">
        <v>11</v>
      </c>
      <c r="D15350" s="5" t="s">
        <v>12</v>
      </c>
      <c r="E15350" s="5" t="s">
        <v>13</v>
      </c>
    </row>
    <row r="15351" spans="1:5" x14ac:dyDescent="0.25">
      <c r="A15351" s="5">
        <f>15343</f>
      </c>
      <c r="B15351" s="5" t="s">
        <v>15353</v>
      </c>
      <c r="C15351" s="5" t="s">
        <v>11</v>
      </c>
      <c r="D15351" s="5" t="s">
        <v>12</v>
      </c>
      <c r="E15351" s="5" t="s">
        <v>13</v>
      </c>
    </row>
    <row r="15352" spans="1:5" x14ac:dyDescent="0.25">
      <c r="A15352" s="5">
        <f>15344</f>
      </c>
      <c r="B15352" s="5" t="s">
        <v>15354</v>
      </c>
      <c r="C15352" s="5" t="s">
        <v>11</v>
      </c>
      <c r="D15352" s="5" t="s">
        <v>12</v>
      </c>
      <c r="E15352" s="5" t="s">
        <v>13</v>
      </c>
    </row>
    <row r="15353" spans="1:5" x14ac:dyDescent="0.25">
      <c r="A15353" s="5">
        <f>15345</f>
      </c>
      <c r="B15353" s="5" t="s">
        <v>15355</v>
      </c>
      <c r="C15353" s="5" t="s">
        <v>11</v>
      </c>
      <c r="D15353" s="5" t="s">
        <v>12</v>
      </c>
      <c r="E15353" s="5" t="s">
        <v>13</v>
      </c>
    </row>
    <row r="15354" spans="1:5" x14ac:dyDescent="0.25">
      <c r="A15354" s="5">
        <f>15346</f>
      </c>
      <c r="B15354" s="5" t="s">
        <v>15356</v>
      </c>
      <c r="C15354" s="5" t="s">
        <v>11</v>
      </c>
      <c r="D15354" s="5" t="s">
        <v>12</v>
      </c>
      <c r="E15354" s="5" t="s">
        <v>13</v>
      </c>
    </row>
    <row r="15355" spans="1:5" x14ac:dyDescent="0.25">
      <c r="A15355" s="5">
        <f>15347</f>
      </c>
      <c r="B15355" s="5" t="s">
        <v>15357</v>
      </c>
      <c r="C15355" s="5" t="s">
        <v>11</v>
      </c>
      <c r="D15355" s="5" t="s">
        <v>12</v>
      </c>
      <c r="E15355" s="5" t="s">
        <v>13</v>
      </c>
    </row>
    <row r="15356" spans="1:5" x14ac:dyDescent="0.25">
      <c r="A15356" s="5">
        <f>15348</f>
      </c>
      <c r="B15356" s="5" t="s">
        <v>15358</v>
      </c>
      <c r="C15356" s="5" t="s">
        <v>11</v>
      </c>
      <c r="D15356" s="5" t="s">
        <v>12</v>
      </c>
      <c r="E15356" s="5" t="s">
        <v>13</v>
      </c>
    </row>
    <row r="15357" spans="1:5" x14ac:dyDescent="0.25">
      <c r="A15357" s="5">
        <f>15349</f>
      </c>
      <c r="B15357" s="5" t="s">
        <v>15359</v>
      </c>
      <c r="C15357" s="5" t="s">
        <v>11</v>
      </c>
      <c r="D15357" s="5" t="s">
        <v>12</v>
      </c>
      <c r="E15357" s="5" t="s">
        <v>13</v>
      </c>
    </row>
    <row r="15358" spans="1:5" x14ac:dyDescent="0.25">
      <c r="A15358" s="5">
        <f>15350</f>
      </c>
      <c r="B15358" s="5" t="s">
        <v>15360</v>
      </c>
      <c r="C15358" s="5" t="s">
        <v>11</v>
      </c>
      <c r="D15358" s="5" t="s">
        <v>12</v>
      </c>
      <c r="E15358" s="5" t="s">
        <v>13</v>
      </c>
    </row>
    <row r="15359" spans="1:5" x14ac:dyDescent="0.25">
      <c r="A15359" s="5">
        <f>15351</f>
      </c>
      <c r="B15359" s="5" t="s">
        <v>15361</v>
      </c>
      <c r="C15359" s="5" t="s">
        <v>11</v>
      </c>
      <c r="D15359" s="5" t="s">
        <v>12</v>
      </c>
      <c r="E15359" s="5" t="s">
        <v>13</v>
      </c>
    </row>
    <row r="15360" spans="1:5" x14ac:dyDescent="0.25">
      <c r="A15360" s="5">
        <f>15352</f>
      </c>
      <c r="B15360" s="5" t="s">
        <v>15362</v>
      </c>
      <c r="C15360" s="5" t="s">
        <v>11</v>
      </c>
      <c r="D15360" s="5" t="s">
        <v>12</v>
      </c>
      <c r="E15360" s="5" t="s">
        <v>13</v>
      </c>
    </row>
    <row r="15361" spans="1:5" x14ac:dyDescent="0.25">
      <c r="A15361" s="5">
        <f>15353</f>
      </c>
      <c r="B15361" s="5" t="s">
        <v>15363</v>
      </c>
      <c r="C15361" s="5" t="s">
        <v>11</v>
      </c>
      <c r="D15361" s="5" t="s">
        <v>12</v>
      </c>
      <c r="E15361" s="5" t="s">
        <v>13</v>
      </c>
    </row>
    <row r="15362" spans="1:5" x14ac:dyDescent="0.25">
      <c r="A15362" s="5">
        <f>15354</f>
      </c>
      <c r="B15362" s="5" t="s">
        <v>15364</v>
      </c>
      <c r="C15362" s="5" t="s">
        <v>11</v>
      </c>
      <c r="D15362" s="5" t="s">
        <v>12</v>
      </c>
      <c r="E15362" s="5" t="s">
        <v>13</v>
      </c>
    </row>
    <row r="15363" spans="1:5" x14ac:dyDescent="0.25">
      <c r="A15363" s="5">
        <f>15355</f>
      </c>
      <c r="B15363" s="5" t="s">
        <v>15365</v>
      </c>
      <c r="C15363" s="5" t="s">
        <v>11</v>
      </c>
      <c r="D15363" s="5" t="s">
        <v>12</v>
      </c>
      <c r="E15363" s="5" t="s">
        <v>13</v>
      </c>
    </row>
    <row r="15364" spans="1:5" x14ac:dyDescent="0.25">
      <c r="A15364" s="5">
        <f>15356</f>
      </c>
      <c r="B15364" s="5" t="s">
        <v>15366</v>
      </c>
      <c r="C15364" s="5" t="s">
        <v>11</v>
      </c>
      <c r="D15364" s="5" t="s">
        <v>12</v>
      </c>
      <c r="E15364" s="5" t="s">
        <v>13</v>
      </c>
    </row>
    <row r="15365" spans="1:5" x14ac:dyDescent="0.25">
      <c r="A15365" s="5">
        <f>15357</f>
      </c>
      <c r="B15365" s="5" t="s">
        <v>15367</v>
      </c>
      <c r="C15365" s="5" t="s">
        <v>11</v>
      </c>
      <c r="D15365" s="5" t="s">
        <v>12</v>
      </c>
      <c r="E15365" s="5" t="s">
        <v>13</v>
      </c>
    </row>
    <row r="15366" spans="1:5" x14ac:dyDescent="0.25">
      <c r="A15366" s="5">
        <f>15358</f>
      </c>
      <c r="B15366" s="5" t="s">
        <v>15368</v>
      </c>
      <c r="C15366" s="5" t="s">
        <v>11</v>
      </c>
      <c r="D15366" s="5" t="s">
        <v>12</v>
      </c>
      <c r="E15366" s="5" t="s">
        <v>13</v>
      </c>
    </row>
    <row r="15367" spans="1:5" x14ac:dyDescent="0.25">
      <c r="A15367" s="5">
        <f>15359</f>
      </c>
      <c r="B15367" s="5" t="s">
        <v>15369</v>
      </c>
      <c r="C15367" s="5" t="s">
        <v>11</v>
      </c>
      <c r="D15367" s="5" t="s">
        <v>12</v>
      </c>
      <c r="E15367" s="5" t="s">
        <v>13</v>
      </c>
    </row>
    <row r="15368" spans="1:5" x14ac:dyDescent="0.25">
      <c r="A15368" s="5">
        <f>15360</f>
      </c>
      <c r="B15368" s="5" t="s">
        <v>15370</v>
      </c>
      <c r="C15368" s="5" t="s">
        <v>11</v>
      </c>
      <c r="D15368" s="5" t="s">
        <v>12</v>
      </c>
      <c r="E15368" s="5" t="s">
        <v>13</v>
      </c>
    </row>
    <row r="15369" spans="1:5" x14ac:dyDescent="0.25">
      <c r="A15369" s="5">
        <f>15361</f>
      </c>
      <c r="B15369" s="5" t="s">
        <v>15371</v>
      </c>
      <c r="C15369" s="5" t="s">
        <v>11</v>
      </c>
      <c r="D15369" s="5" t="s">
        <v>12</v>
      </c>
      <c r="E15369" s="5" t="s">
        <v>13</v>
      </c>
    </row>
    <row r="15370" spans="1:5" x14ac:dyDescent="0.25">
      <c r="A15370" s="5">
        <f>15362</f>
      </c>
      <c r="B15370" s="5" t="s">
        <v>15372</v>
      </c>
      <c r="C15370" s="5" t="s">
        <v>11</v>
      </c>
      <c r="D15370" s="5" t="s">
        <v>12</v>
      </c>
      <c r="E15370" s="5" t="s">
        <v>13</v>
      </c>
    </row>
    <row r="15371" spans="1:5" x14ac:dyDescent="0.25">
      <c r="A15371" s="5">
        <f>15363</f>
      </c>
      <c r="B15371" s="5" t="s">
        <v>15373</v>
      </c>
      <c r="C15371" s="5" t="s">
        <v>11</v>
      </c>
      <c r="D15371" s="5" t="s">
        <v>12</v>
      </c>
      <c r="E15371" s="5" t="s">
        <v>13</v>
      </c>
    </row>
    <row r="15372" spans="1:5" x14ac:dyDescent="0.25">
      <c r="A15372" s="5">
        <f>15364</f>
      </c>
      <c r="B15372" s="5" t="s">
        <v>15374</v>
      </c>
      <c r="C15372" s="5" t="s">
        <v>11</v>
      </c>
      <c r="D15372" s="5" t="s">
        <v>12</v>
      </c>
      <c r="E15372" s="5" t="s">
        <v>13</v>
      </c>
    </row>
    <row r="15373" spans="1:5" x14ac:dyDescent="0.25">
      <c r="A15373" s="5">
        <f>15365</f>
      </c>
      <c r="B15373" s="5" t="s">
        <v>15375</v>
      </c>
      <c r="C15373" s="5" t="s">
        <v>11</v>
      </c>
      <c r="D15373" s="5" t="s">
        <v>12</v>
      </c>
      <c r="E15373" s="5" t="s">
        <v>13</v>
      </c>
    </row>
    <row r="15374" spans="1:5" x14ac:dyDescent="0.25">
      <c r="A15374" s="5">
        <f>15366</f>
      </c>
      <c r="B15374" s="5" t="s">
        <v>15376</v>
      </c>
      <c r="C15374" s="5" t="s">
        <v>11</v>
      </c>
      <c r="D15374" s="5" t="s">
        <v>12</v>
      </c>
      <c r="E15374" s="5" t="s">
        <v>13</v>
      </c>
    </row>
    <row r="15375" spans="1:5" x14ac:dyDescent="0.25">
      <c r="A15375" s="5">
        <f>15367</f>
      </c>
      <c r="B15375" s="5" t="s">
        <v>15377</v>
      </c>
      <c r="C15375" s="5" t="s">
        <v>11</v>
      </c>
      <c r="D15375" s="5" t="s">
        <v>12</v>
      </c>
      <c r="E15375" s="5" t="s">
        <v>13</v>
      </c>
    </row>
    <row r="15376" spans="1:5" x14ac:dyDescent="0.25">
      <c r="A15376" s="5">
        <f>15368</f>
      </c>
      <c r="B15376" s="5" t="s">
        <v>15378</v>
      </c>
      <c r="C15376" s="5" t="s">
        <v>11</v>
      </c>
      <c r="D15376" s="5" t="s">
        <v>12</v>
      </c>
      <c r="E15376" s="5" t="s">
        <v>13</v>
      </c>
    </row>
    <row r="15377" spans="1:5" x14ac:dyDescent="0.25">
      <c r="A15377" s="5">
        <f>15369</f>
      </c>
      <c r="B15377" s="5" t="s">
        <v>15379</v>
      </c>
      <c r="C15377" s="5" t="s">
        <v>11</v>
      </c>
      <c r="D15377" s="5" t="s">
        <v>12</v>
      </c>
      <c r="E15377" s="5" t="s">
        <v>13</v>
      </c>
    </row>
    <row r="15378" spans="1:5" x14ac:dyDescent="0.25">
      <c r="A15378" s="5">
        <f>15370</f>
      </c>
      <c r="B15378" s="5" t="s">
        <v>15380</v>
      </c>
      <c r="C15378" s="5" t="s">
        <v>11</v>
      </c>
      <c r="D15378" s="5" t="s">
        <v>12</v>
      </c>
      <c r="E15378" s="5" t="s">
        <v>13</v>
      </c>
    </row>
    <row r="15379" spans="1:5" x14ac:dyDescent="0.25">
      <c r="A15379" s="5">
        <f>15371</f>
      </c>
      <c r="B15379" s="5" t="s">
        <v>15381</v>
      </c>
      <c r="C15379" s="5" t="s">
        <v>11</v>
      </c>
      <c r="D15379" s="5" t="s">
        <v>12</v>
      </c>
      <c r="E15379" s="5" t="s">
        <v>13</v>
      </c>
    </row>
    <row r="15380" spans="1:5" x14ac:dyDescent="0.25">
      <c r="A15380" s="5">
        <f>15372</f>
      </c>
      <c r="B15380" s="5" t="s">
        <v>15382</v>
      </c>
      <c r="C15380" s="5" t="s">
        <v>11</v>
      </c>
      <c r="D15380" s="5" t="s">
        <v>12</v>
      </c>
      <c r="E15380" s="5" t="s">
        <v>13</v>
      </c>
    </row>
    <row r="15381" spans="1:5" x14ac:dyDescent="0.25">
      <c r="A15381" s="5">
        <f>15373</f>
      </c>
      <c r="B15381" s="5" t="s">
        <v>15383</v>
      </c>
      <c r="C15381" s="5" t="s">
        <v>11</v>
      </c>
      <c r="D15381" s="5" t="s">
        <v>12</v>
      </c>
      <c r="E15381" s="5" t="s">
        <v>13</v>
      </c>
    </row>
    <row r="15382" spans="1:5" x14ac:dyDescent="0.25">
      <c r="A15382" s="5">
        <f>15374</f>
      </c>
      <c r="B15382" s="5" t="s">
        <v>15384</v>
      </c>
      <c r="C15382" s="5" t="s">
        <v>11</v>
      </c>
      <c r="D15382" s="5" t="s">
        <v>12</v>
      </c>
      <c r="E15382" s="5" t="s">
        <v>13</v>
      </c>
    </row>
    <row r="15383" spans="1:5" x14ac:dyDescent="0.25">
      <c r="A15383" s="5">
        <f>15375</f>
      </c>
      <c r="B15383" s="5" t="s">
        <v>15385</v>
      </c>
      <c r="C15383" s="5" t="s">
        <v>11</v>
      </c>
      <c r="D15383" s="5" t="s">
        <v>12</v>
      </c>
      <c r="E15383" s="5" t="s">
        <v>13</v>
      </c>
    </row>
    <row r="15384" spans="1:5" x14ac:dyDescent="0.25">
      <c r="A15384" s="5">
        <f>15376</f>
      </c>
      <c r="B15384" s="5" t="s">
        <v>15386</v>
      </c>
      <c r="C15384" s="5" t="s">
        <v>11</v>
      </c>
      <c r="D15384" s="5" t="s">
        <v>12</v>
      </c>
      <c r="E15384" s="5" t="s">
        <v>13</v>
      </c>
    </row>
    <row r="15385" spans="1:5" x14ac:dyDescent="0.25">
      <c r="A15385" s="5">
        <f>15377</f>
      </c>
      <c r="B15385" s="5" t="s">
        <v>15387</v>
      </c>
      <c r="C15385" s="5" t="s">
        <v>11</v>
      </c>
      <c r="D15385" s="5" t="s">
        <v>12</v>
      </c>
      <c r="E15385" s="5" t="s">
        <v>13</v>
      </c>
    </row>
    <row r="15386" spans="1:5" x14ac:dyDescent="0.25">
      <c r="A15386" s="5">
        <f>15378</f>
      </c>
      <c r="B15386" s="5" t="s">
        <v>15388</v>
      </c>
      <c r="C15386" s="5" t="s">
        <v>11</v>
      </c>
      <c r="D15386" s="5" t="s">
        <v>12</v>
      </c>
      <c r="E15386" s="5" t="s">
        <v>13</v>
      </c>
    </row>
    <row r="15387" spans="1:5" x14ac:dyDescent="0.25">
      <c r="A15387" s="5">
        <f>15379</f>
      </c>
      <c r="B15387" s="5" t="s">
        <v>15389</v>
      </c>
      <c r="C15387" s="5" t="s">
        <v>11</v>
      </c>
      <c r="D15387" s="5" t="s">
        <v>12</v>
      </c>
      <c r="E15387" s="5" t="s">
        <v>13</v>
      </c>
    </row>
    <row r="15388" spans="1:5" x14ac:dyDescent="0.25">
      <c r="A15388" s="5">
        <f>15380</f>
      </c>
      <c r="B15388" s="5" t="s">
        <v>15390</v>
      </c>
      <c r="C15388" s="5" t="s">
        <v>11</v>
      </c>
      <c r="D15388" s="5" t="s">
        <v>12</v>
      </c>
      <c r="E15388" s="5" t="s">
        <v>13</v>
      </c>
    </row>
    <row r="15389" spans="1:5" x14ac:dyDescent="0.25">
      <c r="A15389" s="5">
        <f>15381</f>
      </c>
      <c r="B15389" s="5" t="s">
        <v>15391</v>
      </c>
      <c r="C15389" s="5" t="s">
        <v>11</v>
      </c>
      <c r="D15389" s="5" t="s">
        <v>12</v>
      </c>
      <c r="E15389" s="5" t="s">
        <v>13</v>
      </c>
    </row>
    <row r="15390" spans="1:5" x14ac:dyDescent="0.25">
      <c r="A15390" s="5">
        <f>15382</f>
      </c>
      <c r="B15390" s="5" t="s">
        <v>15392</v>
      </c>
      <c r="C15390" s="5" t="s">
        <v>11</v>
      </c>
      <c r="D15390" s="5" t="s">
        <v>12</v>
      </c>
      <c r="E15390" s="5" t="s">
        <v>13</v>
      </c>
    </row>
    <row r="15391" spans="1:5" x14ac:dyDescent="0.25">
      <c r="A15391" s="5">
        <f>15383</f>
      </c>
      <c r="B15391" s="5" t="s">
        <v>15393</v>
      </c>
      <c r="C15391" s="5" t="s">
        <v>11</v>
      </c>
      <c r="D15391" s="5" t="s">
        <v>12</v>
      </c>
      <c r="E15391" s="5" t="s">
        <v>13</v>
      </c>
    </row>
    <row r="15392" spans="1:5" x14ac:dyDescent="0.25">
      <c r="A15392" s="5">
        <f>15384</f>
      </c>
      <c r="B15392" s="5" t="s">
        <v>15394</v>
      </c>
      <c r="C15392" s="5" t="s">
        <v>11</v>
      </c>
      <c r="D15392" s="5" t="s">
        <v>12</v>
      </c>
      <c r="E15392" s="5" t="s">
        <v>13</v>
      </c>
    </row>
    <row r="15393" spans="1:5" x14ac:dyDescent="0.25">
      <c r="A15393" s="5">
        <f>15385</f>
      </c>
      <c r="B15393" s="5" t="s">
        <v>15395</v>
      </c>
      <c r="C15393" s="5" t="s">
        <v>11</v>
      </c>
      <c r="D15393" s="5" t="s">
        <v>12</v>
      </c>
      <c r="E15393" s="5" t="s">
        <v>13</v>
      </c>
    </row>
    <row r="15394" spans="1:5" x14ac:dyDescent="0.25">
      <c r="A15394" s="5">
        <f>15386</f>
      </c>
      <c r="B15394" s="5" t="s">
        <v>15396</v>
      </c>
      <c r="C15394" s="5" t="s">
        <v>11</v>
      </c>
      <c r="D15394" s="5" t="s">
        <v>12</v>
      </c>
      <c r="E15394" s="5" t="s">
        <v>13</v>
      </c>
    </row>
    <row r="15395" spans="1:5" x14ac:dyDescent="0.25">
      <c r="A15395" s="5">
        <f>15387</f>
      </c>
      <c r="B15395" s="5" t="s">
        <v>15397</v>
      </c>
      <c r="C15395" s="5" t="s">
        <v>11</v>
      </c>
      <c r="D15395" s="5" t="s">
        <v>12</v>
      </c>
      <c r="E15395" s="5" t="s">
        <v>13</v>
      </c>
    </row>
    <row r="15396" spans="1:5" x14ac:dyDescent="0.25">
      <c r="A15396" s="5">
        <f>15388</f>
      </c>
      <c r="B15396" s="5" t="s">
        <v>15398</v>
      </c>
      <c r="C15396" s="5" t="s">
        <v>11</v>
      </c>
      <c r="D15396" s="5" t="s">
        <v>12</v>
      </c>
      <c r="E15396" s="5" t="s">
        <v>13</v>
      </c>
    </row>
    <row r="15397" spans="1:5" x14ac:dyDescent="0.25">
      <c r="A15397" s="5">
        <f>15389</f>
      </c>
      <c r="B15397" s="5" t="s">
        <v>15399</v>
      </c>
      <c r="C15397" s="5" t="s">
        <v>11</v>
      </c>
      <c r="D15397" s="5" t="s">
        <v>12</v>
      </c>
      <c r="E15397" s="5" t="s">
        <v>13</v>
      </c>
    </row>
    <row r="15398" spans="1:5" x14ac:dyDescent="0.25">
      <c r="A15398" s="5">
        <f>15390</f>
      </c>
      <c r="B15398" s="5" t="s">
        <v>15400</v>
      </c>
      <c r="C15398" s="5" t="s">
        <v>11</v>
      </c>
      <c r="D15398" s="5" t="s">
        <v>12</v>
      </c>
      <c r="E15398" s="5" t="s">
        <v>13</v>
      </c>
    </row>
    <row r="15399" spans="1:5" x14ac:dyDescent="0.25">
      <c r="A15399" s="5">
        <f>15391</f>
      </c>
      <c r="B15399" s="5" t="s">
        <v>15401</v>
      </c>
      <c r="C15399" s="5" t="s">
        <v>11</v>
      </c>
      <c r="D15399" s="5" t="s">
        <v>12</v>
      </c>
      <c r="E15399" s="5" t="s">
        <v>13</v>
      </c>
    </row>
    <row r="15400" spans="1:5" x14ac:dyDescent="0.25">
      <c r="A15400" s="5">
        <f>15392</f>
      </c>
      <c r="B15400" s="5" t="s">
        <v>15402</v>
      </c>
      <c r="C15400" s="5" t="s">
        <v>11</v>
      </c>
      <c r="D15400" s="5" t="s">
        <v>12</v>
      </c>
      <c r="E15400" s="5" t="s">
        <v>13</v>
      </c>
    </row>
    <row r="15401" spans="1:5" x14ac:dyDescent="0.25">
      <c r="A15401" s="5">
        <f>15393</f>
      </c>
      <c r="B15401" s="5" t="s">
        <v>15403</v>
      </c>
      <c r="C15401" s="5" t="s">
        <v>11</v>
      </c>
      <c r="D15401" s="5" t="s">
        <v>12</v>
      </c>
      <c r="E15401" s="5" t="s">
        <v>13</v>
      </c>
    </row>
    <row r="15402" spans="1:5" x14ac:dyDescent="0.25">
      <c r="A15402" s="5">
        <f>15394</f>
      </c>
      <c r="B15402" s="5" t="s">
        <v>15404</v>
      </c>
      <c r="C15402" s="5" t="s">
        <v>11</v>
      </c>
      <c r="D15402" s="5" t="s">
        <v>12</v>
      </c>
      <c r="E15402" s="5" t="s">
        <v>13</v>
      </c>
    </row>
    <row r="15403" spans="1:5" x14ac:dyDescent="0.25">
      <c r="A15403" s="5">
        <f>15395</f>
      </c>
      <c r="B15403" s="5" t="s">
        <v>15405</v>
      </c>
      <c r="C15403" s="5" t="s">
        <v>11</v>
      </c>
      <c r="D15403" s="5" t="s">
        <v>12</v>
      </c>
      <c r="E15403" s="5" t="s">
        <v>13</v>
      </c>
    </row>
    <row r="15404" spans="1:5" x14ac:dyDescent="0.25">
      <c r="A15404" s="5">
        <f>15396</f>
      </c>
      <c r="B15404" s="5" t="s">
        <v>15406</v>
      </c>
      <c r="C15404" s="5" t="s">
        <v>11</v>
      </c>
      <c r="D15404" s="5" t="s">
        <v>12</v>
      </c>
      <c r="E15404" s="5" t="s">
        <v>13</v>
      </c>
    </row>
    <row r="15405" spans="1:5" x14ac:dyDescent="0.25">
      <c r="A15405" s="5">
        <f>15397</f>
      </c>
      <c r="B15405" s="5" t="s">
        <v>15407</v>
      </c>
      <c r="C15405" s="5" t="s">
        <v>11</v>
      </c>
      <c r="D15405" s="5" t="s">
        <v>12</v>
      </c>
      <c r="E15405" s="5" t="s">
        <v>13</v>
      </c>
    </row>
    <row r="15406" spans="1:5" x14ac:dyDescent="0.25">
      <c r="A15406" s="5">
        <f>15398</f>
      </c>
      <c r="B15406" s="5" t="s">
        <v>15408</v>
      </c>
      <c r="C15406" s="5" t="s">
        <v>11</v>
      </c>
      <c r="D15406" s="5" t="s">
        <v>12</v>
      </c>
      <c r="E15406" s="5" t="s">
        <v>13</v>
      </c>
    </row>
    <row r="15407" spans="1:5" x14ac:dyDescent="0.25">
      <c r="A15407" s="5">
        <f>15399</f>
      </c>
      <c r="B15407" s="5" t="s">
        <v>15409</v>
      </c>
      <c r="C15407" s="5" t="s">
        <v>11</v>
      </c>
      <c r="D15407" s="5" t="s">
        <v>12</v>
      </c>
      <c r="E15407" s="5" t="s">
        <v>13</v>
      </c>
    </row>
    <row r="15408" spans="1:5" x14ac:dyDescent="0.25">
      <c r="A15408" s="5">
        <f>15400</f>
      </c>
      <c r="B15408" s="5" t="s">
        <v>15410</v>
      </c>
      <c r="C15408" s="5" t="s">
        <v>11</v>
      </c>
      <c r="D15408" s="5" t="s">
        <v>12</v>
      </c>
      <c r="E15408" s="5" t="s">
        <v>13</v>
      </c>
    </row>
    <row r="15409" spans="1:5" x14ac:dyDescent="0.25">
      <c r="A15409" s="5">
        <f>15401</f>
      </c>
      <c r="B15409" s="5" t="s">
        <v>15411</v>
      </c>
      <c r="C15409" s="5" t="s">
        <v>11</v>
      </c>
      <c r="D15409" s="5" t="s">
        <v>12</v>
      </c>
      <c r="E15409" s="5" t="s">
        <v>13</v>
      </c>
    </row>
    <row r="15410" spans="1:5" x14ac:dyDescent="0.25">
      <c r="A15410" s="5">
        <f>15402</f>
      </c>
      <c r="B15410" s="5" t="s">
        <v>15412</v>
      </c>
      <c r="C15410" s="5" t="s">
        <v>11</v>
      </c>
      <c r="D15410" s="5" t="s">
        <v>12</v>
      </c>
      <c r="E15410" s="5" t="s">
        <v>13</v>
      </c>
    </row>
    <row r="15411" spans="1:5" x14ac:dyDescent="0.25">
      <c r="A15411" s="5">
        <f>15403</f>
      </c>
      <c r="B15411" s="5" t="s">
        <v>15413</v>
      </c>
      <c r="C15411" s="5" t="s">
        <v>11</v>
      </c>
      <c r="D15411" s="5" t="s">
        <v>12</v>
      </c>
      <c r="E15411" s="5" t="s">
        <v>13</v>
      </c>
    </row>
    <row r="15412" spans="1:5" x14ac:dyDescent="0.25">
      <c r="A15412" s="5">
        <f>15404</f>
      </c>
      <c r="B15412" s="5" t="s">
        <v>15414</v>
      </c>
      <c r="C15412" s="5" t="s">
        <v>11</v>
      </c>
      <c r="D15412" s="5" t="s">
        <v>12</v>
      </c>
      <c r="E15412" s="5" t="s">
        <v>13</v>
      </c>
    </row>
    <row r="15413" spans="1:5" x14ac:dyDescent="0.25">
      <c r="A15413" s="5">
        <f>15405</f>
      </c>
      <c r="B15413" s="5" t="s">
        <v>15415</v>
      </c>
      <c r="C15413" s="5" t="s">
        <v>11</v>
      </c>
      <c r="D15413" s="5" t="s">
        <v>12</v>
      </c>
      <c r="E15413" s="5" t="s">
        <v>13</v>
      </c>
    </row>
    <row r="15414" spans="1:5" x14ac:dyDescent="0.25">
      <c r="A15414" s="5">
        <f>15406</f>
      </c>
      <c r="B15414" s="5" t="s">
        <v>15416</v>
      </c>
      <c r="C15414" s="5" t="s">
        <v>11</v>
      </c>
      <c r="D15414" s="5" t="s">
        <v>12</v>
      </c>
      <c r="E15414" s="5" t="s">
        <v>13</v>
      </c>
    </row>
    <row r="15415" spans="1:5" x14ac:dyDescent="0.25">
      <c r="A15415" s="5">
        <f>15407</f>
      </c>
      <c r="B15415" s="5" t="s">
        <v>15417</v>
      </c>
      <c r="C15415" s="5" t="s">
        <v>11</v>
      </c>
      <c r="D15415" s="5" t="s">
        <v>12</v>
      </c>
      <c r="E15415" s="5" t="s">
        <v>13</v>
      </c>
    </row>
    <row r="15416" spans="1:5" x14ac:dyDescent="0.25">
      <c r="A15416" s="5">
        <f>15408</f>
      </c>
      <c r="B15416" s="5" t="s">
        <v>15418</v>
      </c>
      <c r="C15416" s="5" t="s">
        <v>11</v>
      </c>
      <c r="D15416" s="5" t="s">
        <v>12</v>
      </c>
      <c r="E15416" s="5" t="s">
        <v>13</v>
      </c>
    </row>
    <row r="15417" spans="1:5" x14ac:dyDescent="0.25">
      <c r="A15417" s="5">
        <f>15409</f>
      </c>
      <c r="B15417" s="5" t="s">
        <v>15419</v>
      </c>
      <c r="C15417" s="5" t="s">
        <v>11</v>
      </c>
      <c r="D15417" s="5" t="s">
        <v>12</v>
      </c>
      <c r="E15417" s="5" t="s">
        <v>13</v>
      </c>
    </row>
    <row r="15418" spans="1:5" x14ac:dyDescent="0.25">
      <c r="A15418" s="5">
        <f>15410</f>
      </c>
      <c r="B15418" s="5" t="s">
        <v>15420</v>
      </c>
      <c r="C15418" s="5" t="s">
        <v>11</v>
      </c>
      <c r="D15418" s="5" t="s">
        <v>12</v>
      </c>
      <c r="E15418" s="5" t="s">
        <v>13</v>
      </c>
    </row>
    <row r="15419" spans="1:5" x14ac:dyDescent="0.25">
      <c r="A15419" s="5">
        <f>15411</f>
      </c>
      <c r="B15419" s="5" t="s">
        <v>15421</v>
      </c>
      <c r="C15419" s="5" t="s">
        <v>11</v>
      </c>
      <c r="D15419" s="5" t="s">
        <v>12</v>
      </c>
      <c r="E15419" s="5" t="s">
        <v>13</v>
      </c>
    </row>
    <row r="15420" spans="1:5" x14ac:dyDescent="0.25">
      <c r="A15420" s="5">
        <f>15412</f>
      </c>
      <c r="B15420" s="5" t="s">
        <v>15422</v>
      </c>
      <c r="C15420" s="5" t="s">
        <v>11</v>
      </c>
      <c r="D15420" s="5" t="s">
        <v>12</v>
      </c>
      <c r="E15420" s="5" t="s">
        <v>13</v>
      </c>
    </row>
    <row r="15421" spans="1:5" x14ac:dyDescent="0.25">
      <c r="A15421" s="5">
        <f>15413</f>
      </c>
      <c r="B15421" s="5" t="s">
        <v>15423</v>
      </c>
      <c r="C15421" s="5" t="s">
        <v>11</v>
      </c>
      <c r="D15421" s="5" t="s">
        <v>12</v>
      </c>
      <c r="E15421" s="5" t="s">
        <v>13</v>
      </c>
    </row>
    <row r="15422" spans="1:5" x14ac:dyDescent="0.25">
      <c r="A15422" s="5">
        <f>15414</f>
      </c>
      <c r="B15422" s="5" t="s">
        <v>15424</v>
      </c>
      <c r="C15422" s="5" t="s">
        <v>11</v>
      </c>
      <c r="D15422" s="5" t="s">
        <v>12</v>
      </c>
      <c r="E15422" s="5" t="s">
        <v>13</v>
      </c>
    </row>
    <row r="15423" spans="1:5" x14ac:dyDescent="0.25">
      <c r="A15423" s="5">
        <f>15415</f>
      </c>
      <c r="B15423" s="5" t="s">
        <v>15425</v>
      </c>
      <c r="C15423" s="5" t="s">
        <v>11</v>
      </c>
      <c r="D15423" s="5" t="s">
        <v>12</v>
      </c>
      <c r="E15423" s="5" t="s">
        <v>13</v>
      </c>
    </row>
    <row r="15424" spans="1:5" x14ac:dyDescent="0.25">
      <c r="A15424" s="5">
        <f>15416</f>
      </c>
      <c r="B15424" s="5" t="s">
        <v>15426</v>
      </c>
      <c r="C15424" s="5" t="s">
        <v>11</v>
      </c>
      <c r="D15424" s="5" t="s">
        <v>12</v>
      </c>
      <c r="E15424" s="5" t="s">
        <v>13</v>
      </c>
    </row>
    <row r="15425" spans="1:5" x14ac:dyDescent="0.25">
      <c r="A15425" s="5">
        <f>15417</f>
      </c>
      <c r="B15425" s="5" t="s">
        <v>15427</v>
      </c>
      <c r="C15425" s="5" t="s">
        <v>11</v>
      </c>
      <c r="D15425" s="5" t="s">
        <v>12</v>
      </c>
      <c r="E15425" s="5" t="s">
        <v>13</v>
      </c>
    </row>
    <row r="15426" spans="1:5" x14ac:dyDescent="0.25">
      <c r="A15426" s="5">
        <f>15418</f>
      </c>
      <c r="B15426" s="5" t="s">
        <v>15428</v>
      </c>
      <c r="C15426" s="5" t="s">
        <v>11</v>
      </c>
      <c r="D15426" s="5" t="s">
        <v>12</v>
      </c>
      <c r="E15426" s="5" t="s">
        <v>13</v>
      </c>
    </row>
    <row r="15427" spans="1:5" x14ac:dyDescent="0.25">
      <c r="A15427" s="5">
        <f>15419</f>
      </c>
      <c r="B15427" s="5" t="s">
        <v>15429</v>
      </c>
      <c r="C15427" s="5" t="s">
        <v>11</v>
      </c>
      <c r="D15427" s="5" t="s">
        <v>12</v>
      </c>
      <c r="E15427" s="5" t="s">
        <v>13</v>
      </c>
    </row>
    <row r="15428" spans="1:5" x14ac:dyDescent="0.25">
      <c r="A15428" s="5">
        <f>15420</f>
      </c>
      <c r="B15428" s="5" t="s">
        <v>15430</v>
      </c>
      <c r="C15428" s="5" t="s">
        <v>11</v>
      </c>
      <c r="D15428" s="5" t="s">
        <v>12</v>
      </c>
      <c r="E15428" s="5" t="s">
        <v>13</v>
      </c>
    </row>
    <row r="15429" spans="1:5" x14ac:dyDescent="0.25">
      <c r="A15429" s="5">
        <f>15421</f>
      </c>
      <c r="B15429" s="5" t="s">
        <v>15431</v>
      </c>
      <c r="C15429" s="5" t="s">
        <v>11</v>
      </c>
      <c r="D15429" s="5" t="s">
        <v>12</v>
      </c>
      <c r="E15429" s="5" t="s">
        <v>13</v>
      </c>
    </row>
    <row r="15430" spans="1:5" x14ac:dyDescent="0.25">
      <c r="A15430" s="5">
        <f>15422</f>
      </c>
      <c r="B15430" s="5" t="s">
        <v>15432</v>
      </c>
      <c r="C15430" s="5" t="s">
        <v>11</v>
      </c>
      <c r="D15430" s="5" t="s">
        <v>12</v>
      </c>
      <c r="E15430" s="5" t="s">
        <v>13</v>
      </c>
    </row>
    <row r="15431" spans="1:5" x14ac:dyDescent="0.25">
      <c r="A15431" s="5">
        <f>15423</f>
      </c>
      <c r="B15431" s="5" t="s">
        <v>15433</v>
      </c>
      <c r="C15431" s="5" t="s">
        <v>11</v>
      </c>
      <c r="D15431" s="5" t="s">
        <v>12</v>
      </c>
      <c r="E15431" s="5" t="s">
        <v>13</v>
      </c>
    </row>
    <row r="15432" spans="1:5" x14ac:dyDescent="0.25">
      <c r="A15432" s="5">
        <f>15424</f>
      </c>
      <c r="B15432" s="5" t="s">
        <v>15434</v>
      </c>
      <c r="C15432" s="5" t="s">
        <v>11</v>
      </c>
      <c r="D15432" s="5" t="s">
        <v>12</v>
      </c>
      <c r="E15432" s="5" t="s">
        <v>13</v>
      </c>
    </row>
    <row r="15433" spans="1:5" x14ac:dyDescent="0.25">
      <c r="A15433" s="5">
        <f>15425</f>
      </c>
      <c r="B15433" s="5" t="s">
        <v>15435</v>
      </c>
      <c r="C15433" s="5" t="s">
        <v>11</v>
      </c>
      <c r="D15433" s="5" t="s">
        <v>12</v>
      </c>
      <c r="E15433" s="5" t="s">
        <v>13</v>
      </c>
    </row>
    <row r="15434" spans="1:5" x14ac:dyDescent="0.25">
      <c r="A15434" s="5">
        <f>15426</f>
      </c>
      <c r="B15434" s="5" t="s">
        <v>15436</v>
      </c>
      <c r="C15434" s="5" t="s">
        <v>11</v>
      </c>
      <c r="D15434" s="5" t="s">
        <v>12</v>
      </c>
      <c r="E15434" s="5" t="s">
        <v>13</v>
      </c>
    </row>
    <row r="15435" spans="1:5" x14ac:dyDescent="0.25">
      <c r="A15435" s="5">
        <f>15427</f>
      </c>
      <c r="B15435" s="5" t="s">
        <v>15437</v>
      </c>
      <c r="C15435" s="5" t="s">
        <v>11</v>
      </c>
      <c r="D15435" s="5" t="s">
        <v>12</v>
      </c>
      <c r="E15435" s="5" t="s">
        <v>13</v>
      </c>
    </row>
    <row r="15436" spans="1:5" x14ac:dyDescent="0.25">
      <c r="A15436" s="5">
        <f>15428</f>
      </c>
      <c r="B15436" s="5" t="s">
        <v>15438</v>
      </c>
      <c r="C15436" s="5" t="s">
        <v>11</v>
      </c>
      <c r="D15436" s="5" t="s">
        <v>12</v>
      </c>
      <c r="E15436" s="5" t="s">
        <v>13</v>
      </c>
    </row>
    <row r="15437" spans="1:5" x14ac:dyDescent="0.25">
      <c r="A15437" s="5">
        <f>15429</f>
      </c>
      <c r="B15437" s="5" t="s">
        <v>15439</v>
      </c>
      <c r="C15437" s="5" t="s">
        <v>11</v>
      </c>
      <c r="D15437" s="5" t="s">
        <v>12</v>
      </c>
      <c r="E15437" s="5" t="s">
        <v>13</v>
      </c>
    </row>
    <row r="15438" spans="1:5" x14ac:dyDescent="0.25">
      <c r="A15438" s="5">
        <f>15430</f>
      </c>
      <c r="B15438" s="5" t="s">
        <v>15440</v>
      </c>
      <c r="C15438" s="5" t="s">
        <v>11</v>
      </c>
      <c r="D15438" s="5" t="s">
        <v>12</v>
      </c>
      <c r="E15438" s="5" t="s">
        <v>13</v>
      </c>
    </row>
    <row r="15439" spans="1:5" x14ac:dyDescent="0.25">
      <c r="A15439" s="5">
        <f>15431</f>
      </c>
      <c r="B15439" s="5" t="s">
        <v>15441</v>
      </c>
      <c r="C15439" s="5" t="s">
        <v>11</v>
      </c>
      <c r="D15439" s="5" t="s">
        <v>12</v>
      </c>
      <c r="E15439" s="5" t="s">
        <v>13</v>
      </c>
    </row>
    <row r="15440" spans="1:5" x14ac:dyDescent="0.25">
      <c r="A15440" s="5">
        <f>15432</f>
      </c>
      <c r="B15440" s="5" t="s">
        <v>15442</v>
      </c>
      <c r="C15440" s="5" t="s">
        <v>11</v>
      </c>
      <c r="D15440" s="5" t="s">
        <v>12</v>
      </c>
      <c r="E15440" s="5" t="s">
        <v>13</v>
      </c>
    </row>
    <row r="15441" spans="1:5" x14ac:dyDescent="0.25">
      <c r="A15441" s="5">
        <f>15433</f>
      </c>
      <c r="B15441" s="5" t="s">
        <v>15443</v>
      </c>
      <c r="C15441" s="5" t="s">
        <v>11</v>
      </c>
      <c r="D15441" s="5" t="s">
        <v>12</v>
      </c>
      <c r="E15441" s="5" t="s">
        <v>13</v>
      </c>
    </row>
    <row r="15442" spans="1:5" x14ac:dyDescent="0.25">
      <c r="A15442" s="5">
        <f>15434</f>
      </c>
      <c r="B15442" s="5" t="s">
        <v>15444</v>
      </c>
      <c r="C15442" s="5" t="s">
        <v>11</v>
      </c>
      <c r="D15442" s="5" t="s">
        <v>12</v>
      </c>
      <c r="E15442" s="5" t="s">
        <v>13</v>
      </c>
    </row>
    <row r="15443" spans="1:5" x14ac:dyDescent="0.25">
      <c r="A15443" s="5">
        <f>15435</f>
      </c>
      <c r="B15443" s="5" t="s">
        <v>15445</v>
      </c>
      <c r="C15443" s="5" t="s">
        <v>11</v>
      </c>
      <c r="D15443" s="5" t="s">
        <v>12</v>
      </c>
      <c r="E15443" s="5" t="s">
        <v>13</v>
      </c>
    </row>
    <row r="15444" spans="1:5" x14ac:dyDescent="0.25">
      <c r="A15444" s="5">
        <f>15436</f>
      </c>
      <c r="B15444" s="5" t="s">
        <v>15446</v>
      </c>
      <c r="C15444" s="5" t="s">
        <v>11</v>
      </c>
      <c r="D15444" s="5" t="s">
        <v>12</v>
      </c>
      <c r="E15444" s="5" t="s">
        <v>13</v>
      </c>
    </row>
    <row r="15445" spans="1:5" x14ac:dyDescent="0.25">
      <c r="A15445" s="5">
        <f>15437</f>
      </c>
      <c r="B15445" s="5" t="s">
        <v>15447</v>
      </c>
      <c r="C15445" s="5" t="s">
        <v>11</v>
      </c>
      <c r="D15445" s="5" t="s">
        <v>12</v>
      </c>
      <c r="E15445" s="5" t="s">
        <v>13</v>
      </c>
    </row>
    <row r="15446" spans="1:5" x14ac:dyDescent="0.25">
      <c r="A15446" s="5">
        <f>15438</f>
      </c>
      <c r="B15446" s="5" t="s">
        <v>15448</v>
      </c>
      <c r="C15446" s="5" t="s">
        <v>11</v>
      </c>
      <c r="D15446" s="5" t="s">
        <v>12</v>
      </c>
      <c r="E15446" s="5" t="s">
        <v>13</v>
      </c>
    </row>
    <row r="15447" spans="1:5" x14ac:dyDescent="0.25">
      <c r="A15447" s="5">
        <f>15439</f>
      </c>
      <c r="B15447" s="5" t="s">
        <v>15449</v>
      </c>
      <c r="C15447" s="5" t="s">
        <v>11</v>
      </c>
      <c r="D15447" s="5" t="s">
        <v>12</v>
      </c>
      <c r="E15447" s="5" t="s">
        <v>13</v>
      </c>
    </row>
    <row r="15448" spans="1:5" x14ac:dyDescent="0.25">
      <c r="A15448" s="5">
        <f>15440</f>
      </c>
      <c r="B15448" s="5" t="s">
        <v>15450</v>
      </c>
      <c r="C15448" s="5" t="s">
        <v>11</v>
      </c>
      <c r="D15448" s="5" t="s">
        <v>12</v>
      </c>
      <c r="E15448" s="5" t="s">
        <v>13</v>
      </c>
    </row>
    <row r="15449" spans="1:5" x14ac:dyDescent="0.25">
      <c r="A15449" s="5">
        <f>15441</f>
      </c>
      <c r="B15449" s="5" t="s">
        <v>15451</v>
      </c>
      <c r="C15449" s="5" t="s">
        <v>11</v>
      </c>
      <c r="D15449" s="5" t="s">
        <v>12</v>
      </c>
      <c r="E15449" s="5" t="s">
        <v>13</v>
      </c>
    </row>
    <row r="15450" spans="1:5" x14ac:dyDescent="0.25">
      <c r="A15450" s="5">
        <f>15442</f>
      </c>
      <c r="B15450" s="5" t="s">
        <v>15452</v>
      </c>
      <c r="C15450" s="5" t="s">
        <v>11</v>
      </c>
      <c r="D15450" s="5" t="s">
        <v>12</v>
      </c>
      <c r="E15450" s="5" t="s">
        <v>13</v>
      </c>
    </row>
    <row r="15451" spans="1:5" x14ac:dyDescent="0.25">
      <c r="A15451" s="5">
        <f>15443</f>
      </c>
      <c r="B15451" s="5" t="s">
        <v>15453</v>
      </c>
      <c r="C15451" s="5" t="s">
        <v>11</v>
      </c>
      <c r="D15451" s="5" t="s">
        <v>12</v>
      </c>
      <c r="E15451" s="5" t="s">
        <v>13</v>
      </c>
    </row>
    <row r="15452" spans="1:5" x14ac:dyDescent="0.25">
      <c r="A15452" s="5">
        <f>15444</f>
      </c>
      <c r="B15452" s="5" t="s">
        <v>15454</v>
      </c>
      <c r="C15452" s="5" t="s">
        <v>11</v>
      </c>
      <c r="D15452" s="5" t="s">
        <v>12</v>
      </c>
      <c r="E15452" s="5" t="s">
        <v>13</v>
      </c>
    </row>
    <row r="15453" spans="1:5" x14ac:dyDescent="0.25">
      <c r="A15453" s="5">
        <f>15445</f>
      </c>
      <c r="B15453" s="5" t="s">
        <v>15455</v>
      </c>
      <c r="C15453" s="5" t="s">
        <v>11</v>
      </c>
      <c r="D15453" s="5" t="s">
        <v>12</v>
      </c>
      <c r="E15453" s="5" t="s">
        <v>13</v>
      </c>
    </row>
    <row r="15454" spans="1:5" x14ac:dyDescent="0.25">
      <c r="A15454" s="5">
        <f>15446</f>
      </c>
      <c r="B15454" s="5" t="s">
        <v>15456</v>
      </c>
      <c r="C15454" s="5" t="s">
        <v>11</v>
      </c>
      <c r="D15454" s="5" t="s">
        <v>12</v>
      </c>
      <c r="E15454" s="5" t="s">
        <v>13</v>
      </c>
    </row>
    <row r="15455" spans="1:5" x14ac:dyDescent="0.25">
      <c r="A15455" s="5">
        <f>15447</f>
      </c>
      <c r="B15455" s="5" t="s">
        <v>15457</v>
      </c>
      <c r="C15455" s="5" t="s">
        <v>11</v>
      </c>
      <c r="D15455" s="5" t="s">
        <v>12</v>
      </c>
      <c r="E15455" s="5" t="s">
        <v>13</v>
      </c>
    </row>
    <row r="15456" spans="1:5" x14ac:dyDescent="0.25">
      <c r="A15456" s="5">
        <f>15448</f>
      </c>
      <c r="B15456" s="5" t="s">
        <v>15458</v>
      </c>
      <c r="C15456" s="5" t="s">
        <v>11</v>
      </c>
      <c r="D15456" s="5" t="s">
        <v>12</v>
      </c>
      <c r="E15456" s="5" t="s">
        <v>13</v>
      </c>
    </row>
    <row r="15457" spans="1:5" x14ac:dyDescent="0.25">
      <c r="A15457" s="5">
        <f>15449</f>
      </c>
      <c r="B15457" s="5" t="s">
        <v>15459</v>
      </c>
      <c r="C15457" s="5" t="s">
        <v>11</v>
      </c>
      <c r="D15457" s="5" t="s">
        <v>12</v>
      </c>
      <c r="E15457" s="5" t="s">
        <v>13</v>
      </c>
    </row>
    <row r="15458" spans="1:5" x14ac:dyDescent="0.25">
      <c r="A15458" s="5">
        <f>15450</f>
      </c>
      <c r="B15458" s="5" t="s">
        <v>15460</v>
      </c>
      <c r="C15458" s="5" t="s">
        <v>11</v>
      </c>
      <c r="D15458" s="5" t="s">
        <v>12</v>
      </c>
      <c r="E15458" s="5" t="s">
        <v>13</v>
      </c>
    </row>
    <row r="15459" spans="1:5" x14ac:dyDescent="0.25">
      <c r="A15459" s="5">
        <f>15451</f>
      </c>
      <c r="B15459" s="5" t="s">
        <v>15461</v>
      </c>
      <c r="C15459" s="5" t="s">
        <v>11</v>
      </c>
      <c r="D15459" s="5" t="s">
        <v>12</v>
      </c>
      <c r="E15459" s="5" t="s">
        <v>13</v>
      </c>
    </row>
    <row r="15460" spans="1:5" x14ac:dyDescent="0.25">
      <c r="A15460" s="5">
        <f>15452</f>
      </c>
      <c r="B15460" s="5" t="s">
        <v>15462</v>
      </c>
      <c r="C15460" s="5" t="s">
        <v>11</v>
      </c>
      <c r="D15460" s="5" t="s">
        <v>12</v>
      </c>
      <c r="E15460" s="5" t="s">
        <v>13</v>
      </c>
    </row>
    <row r="15461" spans="1:5" x14ac:dyDescent="0.25">
      <c r="A15461" s="5">
        <f>15453</f>
      </c>
      <c r="B15461" s="5" t="s">
        <v>15463</v>
      </c>
      <c r="C15461" s="5" t="s">
        <v>11</v>
      </c>
      <c r="D15461" s="5" t="s">
        <v>12</v>
      </c>
      <c r="E15461" s="5" t="s">
        <v>13</v>
      </c>
    </row>
    <row r="15462" spans="1:5" x14ac:dyDescent="0.25">
      <c r="A15462" s="5">
        <f>15454</f>
      </c>
      <c r="B15462" s="5" t="s">
        <v>15464</v>
      </c>
      <c r="C15462" s="5" t="s">
        <v>11</v>
      </c>
      <c r="D15462" s="5" t="s">
        <v>12</v>
      </c>
      <c r="E15462" s="5" t="s">
        <v>13</v>
      </c>
    </row>
    <row r="15463" spans="1:5" x14ac:dyDescent="0.25">
      <c r="A15463" s="5">
        <f>15455</f>
      </c>
      <c r="B15463" s="5" t="s">
        <v>15465</v>
      </c>
      <c r="C15463" s="5" t="s">
        <v>11</v>
      </c>
      <c r="D15463" s="5" t="s">
        <v>12</v>
      </c>
      <c r="E15463" s="5" t="s">
        <v>13</v>
      </c>
    </row>
    <row r="15464" spans="1:5" x14ac:dyDescent="0.25">
      <c r="A15464" s="5">
        <f>15456</f>
      </c>
      <c r="B15464" s="5" t="s">
        <v>15466</v>
      </c>
      <c r="C15464" s="5" t="s">
        <v>11</v>
      </c>
      <c r="D15464" s="5" t="s">
        <v>12</v>
      </c>
      <c r="E15464" s="5" t="s">
        <v>13</v>
      </c>
    </row>
    <row r="15465" spans="1:5" x14ac:dyDescent="0.25">
      <c r="A15465" s="5">
        <f>15457</f>
      </c>
      <c r="B15465" s="5" t="s">
        <v>15467</v>
      </c>
      <c r="C15465" s="5" t="s">
        <v>11</v>
      </c>
      <c r="D15465" s="5" t="s">
        <v>12</v>
      </c>
      <c r="E15465" s="5" t="s">
        <v>13</v>
      </c>
    </row>
    <row r="15466" spans="1:5" x14ac:dyDescent="0.25">
      <c r="A15466" s="5">
        <f>15458</f>
      </c>
      <c r="B15466" s="5" t="s">
        <v>15468</v>
      </c>
      <c r="C15466" s="5" t="s">
        <v>11</v>
      </c>
      <c r="D15466" s="5" t="s">
        <v>12</v>
      </c>
      <c r="E15466" s="5" t="s">
        <v>13</v>
      </c>
    </row>
    <row r="15467" spans="1:5" x14ac:dyDescent="0.25">
      <c r="A15467" s="5">
        <f>15459</f>
      </c>
      <c r="B15467" s="5" t="s">
        <v>15469</v>
      </c>
      <c r="C15467" s="5" t="s">
        <v>11</v>
      </c>
      <c r="D15467" s="5" t="s">
        <v>12</v>
      </c>
      <c r="E15467" s="5" t="s">
        <v>13</v>
      </c>
    </row>
    <row r="15468" spans="1:5" x14ac:dyDescent="0.25">
      <c r="A15468" s="5">
        <f>15460</f>
      </c>
      <c r="B15468" s="5" t="s">
        <v>15470</v>
      </c>
      <c r="C15468" s="5" t="s">
        <v>11</v>
      </c>
      <c r="D15468" s="5" t="s">
        <v>12</v>
      </c>
      <c r="E15468" s="5" t="s">
        <v>13</v>
      </c>
    </row>
    <row r="15469" spans="1:5" x14ac:dyDescent="0.25">
      <c r="A15469" s="5">
        <f>15461</f>
      </c>
      <c r="B15469" s="5" t="s">
        <v>15471</v>
      </c>
      <c r="C15469" s="5" t="s">
        <v>11</v>
      </c>
      <c r="D15469" s="5" t="s">
        <v>12</v>
      </c>
      <c r="E15469" s="5" t="s">
        <v>13</v>
      </c>
    </row>
    <row r="15470" spans="1:5" x14ac:dyDescent="0.25">
      <c r="A15470" s="5">
        <f>15462</f>
      </c>
      <c r="B15470" s="5" t="s">
        <v>15472</v>
      </c>
      <c r="C15470" s="5" t="s">
        <v>11</v>
      </c>
      <c r="D15470" s="5" t="s">
        <v>12</v>
      </c>
      <c r="E15470" s="5" t="s">
        <v>13</v>
      </c>
    </row>
    <row r="15471" spans="1:5" x14ac:dyDescent="0.25">
      <c r="A15471" s="5">
        <f>15463</f>
      </c>
      <c r="B15471" s="5" t="s">
        <v>15473</v>
      </c>
      <c r="C15471" s="5" t="s">
        <v>11</v>
      </c>
      <c r="D15471" s="5" t="s">
        <v>12</v>
      </c>
      <c r="E15471" s="5" t="s">
        <v>13</v>
      </c>
    </row>
    <row r="15472" spans="1:5" x14ac:dyDescent="0.25">
      <c r="A15472" s="5">
        <f>15464</f>
      </c>
      <c r="B15472" s="5" t="s">
        <v>15474</v>
      </c>
      <c r="C15472" s="5" t="s">
        <v>11</v>
      </c>
      <c r="D15472" s="5" t="s">
        <v>12</v>
      </c>
      <c r="E15472" s="5" t="s">
        <v>13</v>
      </c>
    </row>
    <row r="15473" spans="1:5" x14ac:dyDescent="0.25">
      <c r="A15473" s="5">
        <f>15465</f>
      </c>
      <c r="B15473" s="5" t="s">
        <v>15475</v>
      </c>
      <c r="C15473" s="5" t="s">
        <v>11</v>
      </c>
      <c r="D15473" s="5" t="s">
        <v>12</v>
      </c>
      <c r="E15473" s="5" t="s">
        <v>13</v>
      </c>
    </row>
    <row r="15474" spans="1:5" x14ac:dyDescent="0.25">
      <c r="A15474" s="5">
        <f>15466</f>
      </c>
      <c r="B15474" s="5" t="s">
        <v>15476</v>
      </c>
      <c r="C15474" s="5" t="s">
        <v>11</v>
      </c>
      <c r="D15474" s="5" t="s">
        <v>12</v>
      </c>
      <c r="E15474" s="5" t="s">
        <v>13</v>
      </c>
    </row>
    <row r="15475" spans="1:5" x14ac:dyDescent="0.25">
      <c r="A15475" s="5">
        <f>15467</f>
      </c>
      <c r="B15475" s="5" t="s">
        <v>15477</v>
      </c>
      <c r="C15475" s="5" t="s">
        <v>11</v>
      </c>
      <c r="D15475" s="5" t="s">
        <v>12</v>
      </c>
      <c r="E15475" s="5" t="s">
        <v>13</v>
      </c>
    </row>
    <row r="15476" spans="1:5" x14ac:dyDescent="0.25">
      <c r="A15476" s="5">
        <f>15468</f>
      </c>
      <c r="B15476" s="5" t="s">
        <v>15478</v>
      </c>
      <c r="C15476" s="5" t="s">
        <v>11</v>
      </c>
      <c r="D15476" s="5" t="s">
        <v>12</v>
      </c>
      <c r="E15476" s="5" t="s">
        <v>13</v>
      </c>
    </row>
    <row r="15477" spans="1:5" x14ac:dyDescent="0.25">
      <c r="A15477" s="5">
        <f>15469</f>
      </c>
      <c r="B15477" s="5" t="s">
        <v>15479</v>
      </c>
      <c r="C15477" s="5" t="s">
        <v>11</v>
      </c>
      <c r="D15477" s="5" t="s">
        <v>12</v>
      </c>
      <c r="E15477" s="5" t="s">
        <v>13</v>
      </c>
    </row>
    <row r="15478" spans="1:5" x14ac:dyDescent="0.25">
      <c r="A15478" s="5">
        <f>15470</f>
      </c>
      <c r="B15478" s="5" t="s">
        <v>15480</v>
      </c>
      <c r="C15478" s="5" t="s">
        <v>11</v>
      </c>
      <c r="D15478" s="5" t="s">
        <v>12</v>
      </c>
      <c r="E15478" s="5" t="s">
        <v>13</v>
      </c>
    </row>
    <row r="15479" spans="1:5" x14ac:dyDescent="0.25">
      <c r="A15479" s="5">
        <f>15471</f>
      </c>
      <c r="B15479" s="5" t="s">
        <v>15481</v>
      </c>
      <c r="C15479" s="5" t="s">
        <v>11</v>
      </c>
      <c r="D15479" s="5" t="s">
        <v>12</v>
      </c>
      <c r="E15479" s="5" t="s">
        <v>13</v>
      </c>
    </row>
    <row r="15480" spans="1:5" x14ac:dyDescent="0.25">
      <c r="A15480" s="5">
        <f>15472</f>
      </c>
      <c r="B15480" s="5" t="s">
        <v>15482</v>
      </c>
      <c r="C15480" s="5" t="s">
        <v>11</v>
      </c>
      <c r="D15480" s="5" t="s">
        <v>12</v>
      </c>
      <c r="E15480" s="5" t="s">
        <v>13</v>
      </c>
    </row>
    <row r="15481" spans="1:5" x14ac:dyDescent="0.25">
      <c r="A15481" s="5">
        <f>15473</f>
      </c>
      <c r="B15481" s="5" t="s">
        <v>15483</v>
      </c>
      <c r="C15481" s="5" t="s">
        <v>11</v>
      </c>
      <c r="D15481" s="5" t="s">
        <v>12</v>
      </c>
      <c r="E15481" s="5" t="s">
        <v>13</v>
      </c>
    </row>
    <row r="15482" spans="1:5" x14ac:dyDescent="0.25">
      <c r="A15482" s="5">
        <f>15474</f>
      </c>
      <c r="B15482" s="5" t="s">
        <v>15484</v>
      </c>
      <c r="C15482" s="5" t="s">
        <v>11</v>
      </c>
      <c r="D15482" s="5" t="s">
        <v>12</v>
      </c>
      <c r="E15482" s="5" t="s">
        <v>13</v>
      </c>
    </row>
    <row r="15483" spans="1:5" x14ac:dyDescent="0.25">
      <c r="A15483" s="5">
        <f>15475</f>
      </c>
      <c r="B15483" s="5" t="s">
        <v>15485</v>
      </c>
      <c r="C15483" s="5" t="s">
        <v>11</v>
      </c>
      <c r="D15483" s="5" t="s">
        <v>12</v>
      </c>
      <c r="E15483" s="5" t="s">
        <v>13</v>
      </c>
    </row>
    <row r="15484" spans="1:5" x14ac:dyDescent="0.25">
      <c r="A15484" s="5">
        <f>15476</f>
      </c>
      <c r="B15484" s="5" t="s">
        <v>15486</v>
      </c>
      <c r="C15484" s="5" t="s">
        <v>11</v>
      </c>
      <c r="D15484" s="5" t="s">
        <v>12</v>
      </c>
      <c r="E15484" s="5" t="s">
        <v>13</v>
      </c>
    </row>
    <row r="15485" spans="1:5" x14ac:dyDescent="0.25">
      <c r="A15485" s="5">
        <f>15477</f>
      </c>
      <c r="B15485" s="5" t="s">
        <v>15487</v>
      </c>
      <c r="C15485" s="5" t="s">
        <v>11</v>
      </c>
      <c r="D15485" s="5" t="s">
        <v>12</v>
      </c>
      <c r="E15485" s="5" t="s">
        <v>13</v>
      </c>
    </row>
    <row r="15486" spans="1:5" x14ac:dyDescent="0.25">
      <c r="A15486" s="5">
        <f>15478</f>
      </c>
      <c r="B15486" s="5" t="s">
        <v>15488</v>
      </c>
      <c r="C15486" s="5" t="s">
        <v>11</v>
      </c>
      <c r="D15486" s="5" t="s">
        <v>12</v>
      </c>
      <c r="E15486" s="5" t="s">
        <v>13</v>
      </c>
    </row>
    <row r="15487" spans="1:5" x14ac:dyDescent="0.25">
      <c r="A15487" s="5">
        <f>15479</f>
      </c>
      <c r="B15487" s="5" t="s">
        <v>15489</v>
      </c>
      <c r="C15487" s="5" t="s">
        <v>11</v>
      </c>
      <c r="D15487" s="5" t="s">
        <v>12</v>
      </c>
      <c r="E15487" s="5" t="s">
        <v>13</v>
      </c>
    </row>
    <row r="15488" spans="1:5" x14ac:dyDescent="0.25">
      <c r="A15488" s="5">
        <f>15480</f>
      </c>
      <c r="B15488" s="5" t="s">
        <v>15490</v>
      </c>
      <c r="C15488" s="5" t="s">
        <v>11</v>
      </c>
      <c r="D15488" s="5" t="s">
        <v>12</v>
      </c>
      <c r="E15488" s="5" t="s">
        <v>13</v>
      </c>
    </row>
    <row r="15489" spans="1:5" x14ac:dyDescent="0.25">
      <c r="A15489" s="5">
        <f>15481</f>
      </c>
      <c r="B15489" s="5" t="s">
        <v>15491</v>
      </c>
      <c r="C15489" s="5" t="s">
        <v>11</v>
      </c>
      <c r="D15489" s="5" t="s">
        <v>12</v>
      </c>
      <c r="E15489" s="5" t="s">
        <v>13</v>
      </c>
    </row>
    <row r="15490" spans="1:5" x14ac:dyDescent="0.25">
      <c r="A15490" s="5">
        <f>15482</f>
      </c>
      <c r="B15490" s="5" t="s">
        <v>15492</v>
      </c>
      <c r="C15490" s="5" t="s">
        <v>11</v>
      </c>
      <c r="D15490" s="5" t="s">
        <v>12</v>
      </c>
      <c r="E15490" s="5" t="s">
        <v>13</v>
      </c>
    </row>
    <row r="15491" spans="1:5" x14ac:dyDescent="0.25">
      <c r="A15491" s="5">
        <f>15483</f>
      </c>
      <c r="B15491" s="5" t="s">
        <v>15493</v>
      </c>
      <c r="C15491" s="5" t="s">
        <v>11</v>
      </c>
      <c r="D15491" s="5" t="s">
        <v>12</v>
      </c>
      <c r="E15491" s="5" t="s">
        <v>13</v>
      </c>
    </row>
    <row r="15492" spans="1:5" x14ac:dyDescent="0.25">
      <c r="A15492" s="5">
        <f>15484</f>
      </c>
      <c r="B15492" s="5" t="s">
        <v>15494</v>
      </c>
      <c r="C15492" s="5" t="s">
        <v>11</v>
      </c>
      <c r="D15492" s="5" t="s">
        <v>12</v>
      </c>
      <c r="E15492" s="5" t="s">
        <v>13</v>
      </c>
    </row>
    <row r="15493" spans="1:5" x14ac:dyDescent="0.25">
      <c r="A15493" s="5">
        <f>15485</f>
      </c>
      <c r="B15493" s="5" t="s">
        <v>15495</v>
      </c>
      <c r="C15493" s="5" t="s">
        <v>11</v>
      </c>
      <c r="D15493" s="5" t="s">
        <v>12</v>
      </c>
      <c r="E15493" s="5" t="s">
        <v>13</v>
      </c>
    </row>
    <row r="15494" spans="1:5" x14ac:dyDescent="0.25">
      <c r="A15494" s="5">
        <f>15486</f>
      </c>
      <c r="B15494" s="5" t="s">
        <v>15495</v>
      </c>
      <c r="C15494" s="5" t="s">
        <v>11</v>
      </c>
      <c r="D15494" s="5" t="s">
        <v>12</v>
      </c>
      <c r="E15494" s="5" t="s">
        <v>13</v>
      </c>
    </row>
    <row r="15495" spans="1:5" x14ac:dyDescent="0.25">
      <c r="A15495" s="5">
        <f>15487</f>
      </c>
      <c r="B15495" s="5" t="s">
        <v>15496</v>
      </c>
      <c r="C15495" s="5" t="s">
        <v>11</v>
      </c>
      <c r="D15495" s="5" t="s">
        <v>12</v>
      </c>
      <c r="E15495" s="5" t="s">
        <v>13</v>
      </c>
    </row>
    <row r="15496" spans="1:5" x14ac:dyDescent="0.25">
      <c r="A15496" s="5">
        <f>15488</f>
      </c>
      <c r="B15496" s="5" t="s">
        <v>15497</v>
      </c>
      <c r="C15496" s="5" t="s">
        <v>11</v>
      </c>
      <c r="D15496" s="5" t="s">
        <v>12</v>
      </c>
      <c r="E15496" s="5" t="s">
        <v>13</v>
      </c>
    </row>
    <row r="15497" spans="1:5" x14ac:dyDescent="0.25">
      <c r="A15497" s="5">
        <f>15489</f>
      </c>
      <c r="B15497" s="5" t="s">
        <v>15498</v>
      </c>
      <c r="C15497" s="5" t="s">
        <v>11</v>
      </c>
      <c r="D15497" s="5" t="s">
        <v>12</v>
      </c>
      <c r="E15497" s="5" t="s">
        <v>13</v>
      </c>
    </row>
    <row r="15498" spans="1:5" x14ac:dyDescent="0.25">
      <c r="A15498" s="5">
        <f>15490</f>
      </c>
      <c r="B15498" s="5" t="s">
        <v>15499</v>
      </c>
      <c r="C15498" s="5" t="s">
        <v>11</v>
      </c>
      <c r="D15498" s="5" t="s">
        <v>12</v>
      </c>
      <c r="E15498" s="5" t="s">
        <v>13</v>
      </c>
    </row>
    <row r="15499" spans="1:5" x14ac:dyDescent="0.25">
      <c r="A15499" s="5">
        <f>15491</f>
      </c>
      <c r="B15499" s="5" t="s">
        <v>15500</v>
      </c>
      <c r="C15499" s="5" t="s">
        <v>11</v>
      </c>
      <c r="D15499" s="5" t="s">
        <v>12</v>
      </c>
      <c r="E15499" s="5" t="s">
        <v>13</v>
      </c>
    </row>
    <row r="15500" spans="1:5" x14ac:dyDescent="0.25">
      <c r="A15500" s="5">
        <f>15492</f>
      </c>
      <c r="B15500" s="5" t="s">
        <v>15501</v>
      </c>
      <c r="C15500" s="5" t="s">
        <v>11</v>
      </c>
      <c r="D15500" s="5" t="s">
        <v>12</v>
      </c>
      <c r="E15500" s="5" t="s">
        <v>13</v>
      </c>
    </row>
    <row r="15501" spans="1:5" x14ac:dyDescent="0.25">
      <c r="A15501" s="5">
        <f>15493</f>
      </c>
      <c r="B15501" s="5" t="s">
        <v>15502</v>
      </c>
      <c r="C15501" s="5" t="s">
        <v>11</v>
      </c>
      <c r="D15501" s="5" t="s">
        <v>12</v>
      </c>
      <c r="E15501" s="5" t="s">
        <v>13</v>
      </c>
    </row>
    <row r="15502" spans="1:5" x14ac:dyDescent="0.25">
      <c r="A15502" s="5">
        <f>15494</f>
      </c>
      <c r="B15502" s="5" t="s">
        <v>15503</v>
      </c>
      <c r="C15502" s="5" t="s">
        <v>11</v>
      </c>
      <c r="D15502" s="5" t="s">
        <v>12</v>
      </c>
      <c r="E15502" s="5" t="s">
        <v>13</v>
      </c>
    </row>
    <row r="15503" spans="1:5" x14ac:dyDescent="0.25">
      <c r="A15503" s="5">
        <f>15495</f>
      </c>
      <c r="B15503" s="5" t="s">
        <v>15504</v>
      </c>
      <c r="C15503" s="5" t="s">
        <v>11</v>
      </c>
      <c r="D15503" s="5" t="s">
        <v>12</v>
      </c>
      <c r="E15503" s="5" t="s">
        <v>13</v>
      </c>
    </row>
    <row r="15504" spans="1:5" x14ac:dyDescent="0.25">
      <c r="A15504" s="5">
        <f>15496</f>
      </c>
      <c r="B15504" s="5" t="s">
        <v>15505</v>
      </c>
      <c r="C15504" s="5" t="s">
        <v>11</v>
      </c>
      <c r="D15504" s="5" t="s">
        <v>12</v>
      </c>
      <c r="E15504" s="5" t="s">
        <v>13</v>
      </c>
    </row>
    <row r="15505" spans="1:5" x14ac:dyDescent="0.25">
      <c r="A15505" s="5">
        <f>15497</f>
      </c>
      <c r="B15505" s="5" t="s">
        <v>15506</v>
      </c>
      <c r="C15505" s="5" t="s">
        <v>11</v>
      </c>
      <c r="D15505" s="5" t="s">
        <v>12</v>
      </c>
      <c r="E15505" s="5" t="s">
        <v>13</v>
      </c>
    </row>
    <row r="15506" spans="1:5" x14ac:dyDescent="0.25">
      <c r="A15506" s="5">
        <f>15498</f>
      </c>
      <c r="B15506" s="5" t="s">
        <v>15507</v>
      </c>
      <c r="C15506" s="5" t="s">
        <v>11</v>
      </c>
      <c r="D15506" s="5" t="s">
        <v>12</v>
      </c>
      <c r="E15506" s="5" t="s">
        <v>13</v>
      </c>
    </row>
    <row r="15507" spans="1:5" x14ac:dyDescent="0.25">
      <c r="A15507" s="5">
        <f>15499</f>
      </c>
      <c r="B15507" s="5" t="s">
        <v>15508</v>
      </c>
      <c r="C15507" s="5" t="s">
        <v>11</v>
      </c>
      <c r="D15507" s="5" t="s">
        <v>12</v>
      </c>
      <c r="E15507" s="5" t="s">
        <v>13</v>
      </c>
    </row>
    <row r="15508" spans="1:5" x14ac:dyDescent="0.25">
      <c r="A15508" s="5">
        <f>15500</f>
      </c>
      <c r="B15508" s="5" t="s">
        <v>15509</v>
      </c>
      <c r="C15508" s="5" t="s">
        <v>11</v>
      </c>
      <c r="D15508" s="5" t="s">
        <v>12</v>
      </c>
      <c r="E15508" s="5" t="s">
        <v>13</v>
      </c>
    </row>
    <row r="15509" spans="1:5" x14ac:dyDescent="0.25">
      <c r="A15509" s="5">
        <f>15501</f>
      </c>
      <c r="B15509" s="5" t="s">
        <v>15510</v>
      </c>
      <c r="C15509" s="5" t="s">
        <v>11</v>
      </c>
      <c r="D15509" s="5" t="s">
        <v>12</v>
      </c>
      <c r="E15509" s="5" t="s">
        <v>13</v>
      </c>
    </row>
    <row r="15510" spans="1:5" x14ac:dyDescent="0.25">
      <c r="A15510" s="5">
        <f>15502</f>
      </c>
      <c r="B15510" s="5" t="s">
        <v>15511</v>
      </c>
      <c r="C15510" s="5" t="s">
        <v>11</v>
      </c>
      <c r="D15510" s="5" t="s">
        <v>12</v>
      </c>
      <c r="E15510" s="5" t="s">
        <v>13</v>
      </c>
    </row>
    <row r="15511" spans="1:5" x14ac:dyDescent="0.25">
      <c r="A15511" s="5">
        <f>15503</f>
      </c>
      <c r="B15511" s="5" t="s">
        <v>15512</v>
      </c>
      <c r="C15511" s="5" t="s">
        <v>11</v>
      </c>
      <c r="D15511" s="5" t="s">
        <v>12</v>
      </c>
      <c r="E15511" s="5" t="s">
        <v>13</v>
      </c>
    </row>
    <row r="15512" spans="1:5" x14ac:dyDescent="0.25">
      <c r="A15512" s="5">
        <f>15504</f>
      </c>
      <c r="B15512" s="5" t="s">
        <v>15513</v>
      </c>
      <c r="C15512" s="5" t="s">
        <v>11</v>
      </c>
      <c r="D15512" s="5" t="s">
        <v>12</v>
      </c>
      <c r="E15512" s="5" t="s">
        <v>13</v>
      </c>
    </row>
    <row r="15513" spans="1:5" x14ac:dyDescent="0.25">
      <c r="A15513" s="5">
        <f>15505</f>
      </c>
      <c r="B15513" s="5" t="s">
        <v>15514</v>
      </c>
      <c r="C15513" s="5" t="s">
        <v>11</v>
      </c>
      <c r="D15513" s="5" t="s">
        <v>12</v>
      </c>
      <c r="E15513" s="5" t="s">
        <v>13</v>
      </c>
    </row>
    <row r="15514" spans="1:5" x14ac:dyDescent="0.25">
      <c r="A15514" s="5">
        <f>15506</f>
      </c>
      <c r="B15514" s="5" t="s">
        <v>15515</v>
      </c>
      <c r="C15514" s="5" t="s">
        <v>11</v>
      </c>
      <c r="D15514" s="5" t="s">
        <v>12</v>
      </c>
      <c r="E15514" s="5" t="s">
        <v>13</v>
      </c>
    </row>
    <row r="15515" spans="1:5" x14ac:dyDescent="0.25">
      <c r="A15515" s="5">
        <f>15507</f>
      </c>
      <c r="B15515" s="5" t="s">
        <v>15516</v>
      </c>
      <c r="C15515" s="5" t="s">
        <v>11</v>
      </c>
      <c r="D15515" s="5" t="s">
        <v>12</v>
      </c>
      <c r="E15515" s="5" t="s">
        <v>13</v>
      </c>
    </row>
    <row r="15516" spans="1:5" x14ac:dyDescent="0.25">
      <c r="A15516" s="5">
        <f>15508</f>
      </c>
      <c r="B15516" s="5" t="s">
        <v>15517</v>
      </c>
      <c r="C15516" s="5" t="s">
        <v>11</v>
      </c>
      <c r="D15516" s="5" t="s">
        <v>12</v>
      </c>
      <c r="E15516" s="5" t="s">
        <v>13</v>
      </c>
    </row>
    <row r="15517" spans="1:5" x14ac:dyDescent="0.25">
      <c r="A15517" s="5">
        <f>15509</f>
      </c>
      <c r="B15517" s="5" t="s">
        <v>15518</v>
      </c>
      <c r="C15517" s="5" t="s">
        <v>11</v>
      </c>
      <c r="D15517" s="5" t="s">
        <v>12</v>
      </c>
      <c r="E15517" s="5" t="s">
        <v>13</v>
      </c>
    </row>
    <row r="15518" spans="1:5" x14ac:dyDescent="0.25">
      <c r="A15518" s="5">
        <f>15510</f>
      </c>
      <c r="B15518" s="5" t="s">
        <v>15519</v>
      </c>
      <c r="C15518" s="5" t="s">
        <v>11</v>
      </c>
      <c r="D15518" s="5" t="s">
        <v>12</v>
      </c>
      <c r="E15518" s="5" t="s">
        <v>13</v>
      </c>
    </row>
    <row r="15519" spans="1:5" x14ac:dyDescent="0.25">
      <c r="A15519" s="5">
        <f>15511</f>
      </c>
      <c r="B15519" s="5" t="s">
        <v>15520</v>
      </c>
      <c r="C15519" s="5" t="s">
        <v>11</v>
      </c>
      <c r="D15519" s="5" t="s">
        <v>12</v>
      </c>
      <c r="E15519" s="5" t="s">
        <v>13</v>
      </c>
    </row>
    <row r="15520" spans="1:5" x14ac:dyDescent="0.25">
      <c r="A15520" s="5">
        <f>15512</f>
      </c>
      <c r="B15520" s="5" t="s">
        <v>15521</v>
      </c>
      <c r="C15520" s="5" t="s">
        <v>11</v>
      </c>
      <c r="D15520" s="5" t="s">
        <v>12</v>
      </c>
      <c r="E15520" s="5" t="s">
        <v>13</v>
      </c>
    </row>
    <row r="15521" spans="1:5" x14ac:dyDescent="0.25">
      <c r="A15521" s="5">
        <f>15513</f>
      </c>
      <c r="B15521" s="5" t="s">
        <v>15522</v>
      </c>
      <c r="C15521" s="5" t="s">
        <v>11</v>
      </c>
      <c r="D15521" s="5" t="s">
        <v>12</v>
      </c>
      <c r="E15521" s="5" t="s">
        <v>13</v>
      </c>
    </row>
    <row r="15522" spans="1:5" x14ac:dyDescent="0.25">
      <c r="A15522" s="5">
        <f>15514</f>
      </c>
      <c r="B15522" s="5" t="s">
        <v>15523</v>
      </c>
      <c r="C15522" s="5" t="s">
        <v>11</v>
      </c>
      <c r="D15522" s="5" t="s">
        <v>12</v>
      </c>
      <c r="E15522" s="5" t="s">
        <v>13</v>
      </c>
    </row>
    <row r="15523" spans="1:5" x14ac:dyDescent="0.25">
      <c r="A15523" s="5">
        <f>15515</f>
      </c>
      <c r="B15523" s="5" t="s">
        <v>15524</v>
      </c>
      <c r="C15523" s="5" t="s">
        <v>11</v>
      </c>
      <c r="D15523" s="5" t="s">
        <v>12</v>
      </c>
      <c r="E15523" s="5" t="s">
        <v>13</v>
      </c>
    </row>
    <row r="15524" spans="1:5" x14ac:dyDescent="0.25">
      <c r="A15524" s="5">
        <f>15516</f>
      </c>
      <c r="B15524" s="5" t="s">
        <v>15525</v>
      </c>
      <c r="C15524" s="5" t="s">
        <v>11</v>
      </c>
      <c r="D15524" s="5" t="s">
        <v>12</v>
      </c>
      <c r="E15524" s="5" t="s">
        <v>13</v>
      </c>
    </row>
    <row r="15525" spans="1:5" x14ac:dyDescent="0.25">
      <c r="A15525" s="5">
        <f>15517</f>
      </c>
      <c r="B15525" s="5" t="s">
        <v>15526</v>
      </c>
      <c r="C15525" s="5" t="s">
        <v>11</v>
      </c>
      <c r="D15525" s="5" t="s">
        <v>12</v>
      </c>
      <c r="E15525" s="5" t="s">
        <v>13</v>
      </c>
    </row>
    <row r="15526" spans="1:5" x14ac:dyDescent="0.25">
      <c r="A15526" s="5">
        <f>15518</f>
      </c>
      <c r="B15526" s="5" t="s">
        <v>15527</v>
      </c>
      <c r="C15526" s="5" t="s">
        <v>11</v>
      </c>
      <c r="D15526" s="5" t="s">
        <v>12</v>
      </c>
      <c r="E15526" s="5" t="s">
        <v>13</v>
      </c>
    </row>
    <row r="15527" spans="1:5" x14ac:dyDescent="0.25">
      <c r="A15527" s="5">
        <f>15519</f>
      </c>
      <c r="B15527" s="5" t="s">
        <v>15528</v>
      </c>
      <c r="C15527" s="5" t="s">
        <v>11</v>
      </c>
      <c r="D15527" s="5" t="s">
        <v>12</v>
      </c>
      <c r="E15527" s="5" t="s">
        <v>13</v>
      </c>
    </row>
    <row r="15528" spans="1:5" x14ac:dyDescent="0.25">
      <c r="A15528" s="5">
        <f>15520</f>
      </c>
      <c r="B15528" s="5" t="s">
        <v>15529</v>
      </c>
      <c r="C15528" s="5" t="s">
        <v>11</v>
      </c>
      <c r="D15528" s="5" t="s">
        <v>12</v>
      </c>
      <c r="E15528" s="5" t="s">
        <v>13</v>
      </c>
    </row>
    <row r="15529" spans="1:5" x14ac:dyDescent="0.25">
      <c r="A15529" s="5">
        <f>15521</f>
      </c>
      <c r="B15529" s="5" t="s">
        <v>15530</v>
      </c>
      <c r="C15529" s="5" t="s">
        <v>11</v>
      </c>
      <c r="D15529" s="5" t="s">
        <v>12</v>
      </c>
      <c r="E15529" s="5" t="s">
        <v>13</v>
      </c>
    </row>
    <row r="15530" spans="1:5" x14ac:dyDescent="0.25">
      <c r="A15530" s="5">
        <f>15522</f>
      </c>
      <c r="B15530" s="5" t="s">
        <v>15531</v>
      </c>
      <c r="C15530" s="5" t="s">
        <v>11</v>
      </c>
      <c r="D15530" s="5" t="s">
        <v>12</v>
      </c>
      <c r="E15530" s="5" t="s">
        <v>13</v>
      </c>
    </row>
    <row r="15531" spans="1:5" x14ac:dyDescent="0.25">
      <c r="A15531" s="5">
        <f>15523</f>
      </c>
      <c r="B15531" s="5" t="s">
        <v>15532</v>
      </c>
      <c r="C15531" s="5" t="s">
        <v>11</v>
      </c>
      <c r="D15531" s="5" t="s">
        <v>12</v>
      </c>
      <c r="E15531" s="5" t="s">
        <v>13</v>
      </c>
    </row>
    <row r="15532" spans="1:5" x14ac:dyDescent="0.25">
      <c r="A15532" s="5">
        <f>15524</f>
      </c>
      <c r="B15532" s="5" t="s">
        <v>15533</v>
      </c>
      <c r="C15532" s="5" t="s">
        <v>11</v>
      </c>
      <c r="D15532" s="5" t="s">
        <v>12</v>
      </c>
      <c r="E15532" s="5" t="s">
        <v>13</v>
      </c>
    </row>
    <row r="15533" spans="1:5" x14ac:dyDescent="0.25">
      <c r="A15533" s="5">
        <f>15525</f>
      </c>
      <c r="B15533" s="5" t="s">
        <v>15534</v>
      </c>
      <c r="C15533" s="5" t="s">
        <v>11</v>
      </c>
      <c r="D15533" s="5" t="s">
        <v>12</v>
      </c>
      <c r="E15533" s="5" t="s">
        <v>13</v>
      </c>
    </row>
    <row r="15534" spans="1:5" x14ac:dyDescent="0.25">
      <c r="A15534" s="5">
        <f>15526</f>
      </c>
      <c r="B15534" s="5" t="s">
        <v>15535</v>
      </c>
      <c r="C15534" s="5" t="s">
        <v>11</v>
      </c>
      <c r="D15534" s="5" t="s">
        <v>12</v>
      </c>
      <c r="E15534" s="5" t="s">
        <v>13</v>
      </c>
    </row>
    <row r="15535" spans="1:5" x14ac:dyDescent="0.25">
      <c r="A15535" s="5">
        <f>15527</f>
      </c>
      <c r="B15535" s="5" t="s">
        <v>15536</v>
      </c>
      <c r="C15535" s="5" t="s">
        <v>11</v>
      </c>
      <c r="D15535" s="5" t="s">
        <v>12</v>
      </c>
      <c r="E15535" s="5" t="s">
        <v>13</v>
      </c>
    </row>
    <row r="15536" spans="1:5" x14ac:dyDescent="0.25">
      <c r="A15536" s="5">
        <f>15528</f>
      </c>
      <c r="B15536" s="5" t="s">
        <v>15537</v>
      </c>
      <c r="C15536" s="5" t="s">
        <v>11</v>
      </c>
      <c r="D15536" s="5" t="s">
        <v>12</v>
      </c>
      <c r="E15536" s="5" t="s">
        <v>13</v>
      </c>
    </row>
    <row r="15537" spans="1:5" x14ac:dyDescent="0.25">
      <c r="A15537" s="5">
        <f>15529</f>
      </c>
      <c r="B15537" s="5" t="s">
        <v>15538</v>
      </c>
      <c r="C15537" s="5" t="s">
        <v>11</v>
      </c>
      <c r="D15537" s="5" t="s">
        <v>12</v>
      </c>
      <c r="E15537" s="5" t="s">
        <v>13</v>
      </c>
    </row>
    <row r="15538" spans="1:5" x14ac:dyDescent="0.25">
      <c r="A15538" s="5">
        <f>15530</f>
      </c>
      <c r="B15538" s="5" t="s">
        <v>15539</v>
      </c>
      <c r="C15538" s="5" t="s">
        <v>11</v>
      </c>
      <c r="D15538" s="5" t="s">
        <v>12</v>
      </c>
      <c r="E15538" s="5" t="s">
        <v>13</v>
      </c>
    </row>
    <row r="15539" spans="1:5" x14ac:dyDescent="0.25">
      <c r="A15539" s="5">
        <f>15531</f>
      </c>
      <c r="B15539" s="5" t="s">
        <v>15540</v>
      </c>
      <c r="C15539" s="5" t="s">
        <v>11</v>
      </c>
      <c r="D15539" s="5" t="s">
        <v>12</v>
      </c>
      <c r="E15539" s="5" t="s">
        <v>13</v>
      </c>
    </row>
    <row r="15540" spans="1:5" x14ac:dyDescent="0.25">
      <c r="A15540" s="5">
        <f>15532</f>
      </c>
      <c r="B15540" s="5" t="s">
        <v>15541</v>
      </c>
      <c r="C15540" s="5" t="s">
        <v>11</v>
      </c>
      <c r="D15540" s="5" t="s">
        <v>12</v>
      </c>
      <c r="E15540" s="5" t="s">
        <v>13</v>
      </c>
    </row>
    <row r="15541" spans="1:5" x14ac:dyDescent="0.25">
      <c r="A15541" s="5">
        <f>15533</f>
      </c>
      <c r="B15541" s="5" t="s">
        <v>15542</v>
      </c>
      <c r="C15541" s="5" t="s">
        <v>11</v>
      </c>
      <c r="D15541" s="5" t="s">
        <v>12</v>
      </c>
      <c r="E15541" s="5" t="s">
        <v>13</v>
      </c>
    </row>
    <row r="15542" spans="1:5" x14ac:dyDescent="0.25">
      <c r="A15542" s="5">
        <f>15534</f>
      </c>
      <c r="B15542" s="5" t="s">
        <v>15543</v>
      </c>
      <c r="C15542" s="5" t="s">
        <v>11</v>
      </c>
      <c r="D15542" s="5" t="s">
        <v>12</v>
      </c>
      <c r="E15542" s="5" t="s">
        <v>13</v>
      </c>
    </row>
    <row r="15543" spans="1:5" x14ac:dyDescent="0.25">
      <c r="A15543" s="5">
        <f>15535</f>
      </c>
      <c r="B15543" s="5" t="s">
        <v>15544</v>
      </c>
      <c r="C15543" s="5" t="s">
        <v>11</v>
      </c>
      <c r="D15543" s="5" t="s">
        <v>12</v>
      </c>
      <c r="E15543" s="5" t="s">
        <v>13</v>
      </c>
    </row>
    <row r="15544" spans="1:5" x14ac:dyDescent="0.25">
      <c r="A15544" s="5">
        <f>15536</f>
      </c>
      <c r="B15544" s="5" t="s">
        <v>15545</v>
      </c>
      <c r="C15544" s="5" t="s">
        <v>11</v>
      </c>
      <c r="D15544" s="5" t="s">
        <v>12</v>
      </c>
      <c r="E15544" s="5" t="s">
        <v>13</v>
      </c>
    </row>
    <row r="15545" spans="1:5" x14ac:dyDescent="0.25">
      <c r="A15545" s="5">
        <f>15537</f>
      </c>
      <c r="B15545" s="5" t="s">
        <v>15546</v>
      </c>
      <c r="C15545" s="5" t="s">
        <v>11</v>
      </c>
      <c r="D15545" s="5" t="s">
        <v>12</v>
      </c>
      <c r="E15545" s="5" t="s">
        <v>13</v>
      </c>
    </row>
    <row r="15546" spans="1:5" x14ac:dyDescent="0.25">
      <c r="A15546" s="5">
        <f>15538</f>
      </c>
      <c r="B15546" s="5" t="s">
        <v>15547</v>
      </c>
      <c r="C15546" s="5" t="s">
        <v>11</v>
      </c>
      <c r="D15546" s="5" t="s">
        <v>12</v>
      </c>
      <c r="E15546" s="5" t="s">
        <v>13</v>
      </c>
    </row>
    <row r="15547" spans="1:5" x14ac:dyDescent="0.25">
      <c r="A15547" s="5">
        <f>15539</f>
      </c>
      <c r="B15547" s="5" t="s">
        <v>15548</v>
      </c>
      <c r="C15547" s="5" t="s">
        <v>11</v>
      </c>
      <c r="D15547" s="5" t="s">
        <v>12</v>
      </c>
      <c r="E15547" s="5" t="s">
        <v>13</v>
      </c>
    </row>
    <row r="15548" spans="1:5" x14ac:dyDescent="0.25">
      <c r="A15548" s="5">
        <f>15540</f>
      </c>
      <c r="B15548" s="5" t="s">
        <v>15549</v>
      </c>
      <c r="C15548" s="5" t="s">
        <v>11</v>
      </c>
      <c r="D15548" s="5" t="s">
        <v>12</v>
      </c>
      <c r="E15548" s="5" t="s">
        <v>13</v>
      </c>
    </row>
    <row r="15549" spans="1:5" x14ac:dyDescent="0.25">
      <c r="A15549" s="5">
        <f>15541</f>
      </c>
      <c r="B15549" s="5" t="s">
        <v>15550</v>
      </c>
      <c r="C15549" s="5" t="s">
        <v>11</v>
      </c>
      <c r="D15549" s="5" t="s">
        <v>12</v>
      </c>
      <c r="E15549" s="5" t="s">
        <v>13</v>
      </c>
    </row>
    <row r="15550" spans="1:5" x14ac:dyDescent="0.25">
      <c r="A15550" s="5">
        <f>15542</f>
      </c>
      <c r="B15550" s="5" t="s">
        <v>15551</v>
      </c>
      <c r="C15550" s="5" t="s">
        <v>11</v>
      </c>
      <c r="D15550" s="5" t="s">
        <v>12</v>
      </c>
      <c r="E15550" s="5" t="s">
        <v>13</v>
      </c>
    </row>
    <row r="15551" spans="1:5" x14ac:dyDescent="0.25">
      <c r="A15551" s="5">
        <f>15543</f>
      </c>
      <c r="B15551" s="5" t="s">
        <v>15552</v>
      </c>
      <c r="C15551" s="5" t="s">
        <v>11</v>
      </c>
      <c r="D15551" s="5" t="s">
        <v>12</v>
      </c>
      <c r="E15551" s="5" t="s">
        <v>13</v>
      </c>
    </row>
    <row r="15552" spans="1:5" x14ac:dyDescent="0.25">
      <c r="A15552" s="5">
        <f>15544</f>
      </c>
      <c r="B15552" s="5" t="s">
        <v>15553</v>
      </c>
      <c r="C15552" s="5" t="s">
        <v>11</v>
      </c>
      <c r="D15552" s="5" t="s">
        <v>12</v>
      </c>
      <c r="E15552" s="5" t="s">
        <v>13</v>
      </c>
    </row>
    <row r="15553" spans="1:5" x14ac:dyDescent="0.25">
      <c r="A15553" s="5">
        <f>15545</f>
      </c>
      <c r="B15553" s="5" t="s">
        <v>15554</v>
      </c>
      <c r="C15553" s="5" t="s">
        <v>11</v>
      </c>
      <c r="D15553" s="5" t="s">
        <v>12</v>
      </c>
      <c r="E15553" s="5" t="s">
        <v>13</v>
      </c>
    </row>
    <row r="15554" spans="1:5" x14ac:dyDescent="0.25">
      <c r="A15554" s="5">
        <f>15546</f>
      </c>
      <c r="B15554" s="5" t="s">
        <v>15555</v>
      </c>
      <c r="C15554" s="5" t="s">
        <v>11</v>
      </c>
      <c r="D15554" s="5" t="s">
        <v>12</v>
      </c>
      <c r="E15554" s="5" t="s">
        <v>13</v>
      </c>
    </row>
    <row r="15555" spans="1:5" x14ac:dyDescent="0.25">
      <c r="A15555" s="5">
        <f>15547</f>
      </c>
      <c r="B15555" s="5" t="s">
        <v>15556</v>
      </c>
      <c r="C15555" s="5" t="s">
        <v>11</v>
      </c>
      <c r="D15555" s="5" t="s">
        <v>12</v>
      </c>
      <c r="E15555" s="5" t="s">
        <v>13</v>
      </c>
    </row>
    <row r="15556" spans="1:5" x14ac:dyDescent="0.25">
      <c r="A15556" s="5">
        <f>15548</f>
      </c>
      <c r="B15556" s="5" t="s">
        <v>15557</v>
      </c>
      <c r="C15556" s="5" t="s">
        <v>11</v>
      </c>
      <c r="D15556" s="5" t="s">
        <v>12</v>
      </c>
      <c r="E15556" s="5" t="s">
        <v>13</v>
      </c>
    </row>
    <row r="15557" spans="1:5" x14ac:dyDescent="0.25">
      <c r="A15557" s="5">
        <f>15549</f>
      </c>
      <c r="B15557" s="5" t="s">
        <v>15558</v>
      </c>
      <c r="C15557" s="5" t="s">
        <v>11</v>
      </c>
      <c r="D15557" s="5" t="s">
        <v>12</v>
      </c>
      <c r="E15557" s="5" t="s">
        <v>13</v>
      </c>
    </row>
    <row r="15558" spans="1:5" x14ac:dyDescent="0.25">
      <c r="A15558" s="5">
        <f>15550</f>
      </c>
      <c r="B15558" s="5" t="s">
        <v>15559</v>
      </c>
      <c r="C15558" s="5" t="s">
        <v>11</v>
      </c>
      <c r="D15558" s="5" t="s">
        <v>12</v>
      </c>
      <c r="E15558" s="5" t="s">
        <v>13</v>
      </c>
    </row>
    <row r="15559" spans="1:5" x14ac:dyDescent="0.25">
      <c r="A15559" s="5">
        <f>15551</f>
      </c>
      <c r="B15559" s="5" t="s">
        <v>15560</v>
      </c>
      <c r="C15559" s="5" t="s">
        <v>11</v>
      </c>
      <c r="D15559" s="5" t="s">
        <v>12</v>
      </c>
      <c r="E15559" s="5" t="s">
        <v>13</v>
      </c>
    </row>
    <row r="15560" spans="1:5" x14ac:dyDescent="0.25">
      <c r="A15560" s="5">
        <f>15552</f>
      </c>
      <c r="B15560" s="5" t="s">
        <v>15561</v>
      </c>
      <c r="C15560" s="5" t="s">
        <v>11</v>
      </c>
      <c r="D15560" s="5" t="s">
        <v>12</v>
      </c>
      <c r="E15560" s="5" t="s">
        <v>13</v>
      </c>
    </row>
    <row r="15561" spans="1:5" x14ac:dyDescent="0.25">
      <c r="A15561" s="5">
        <f>15553</f>
      </c>
      <c r="B15561" s="5" t="s">
        <v>15562</v>
      </c>
      <c r="C15561" s="5" t="s">
        <v>11</v>
      </c>
      <c r="D15561" s="5" t="s">
        <v>12</v>
      </c>
      <c r="E15561" s="5" t="s">
        <v>13</v>
      </c>
    </row>
    <row r="15562" spans="1:5" x14ac:dyDescent="0.25">
      <c r="A15562" s="5">
        <f>15554</f>
      </c>
      <c r="B15562" s="5" t="s">
        <v>15563</v>
      </c>
      <c r="C15562" s="5" t="s">
        <v>11</v>
      </c>
      <c r="D15562" s="5" t="s">
        <v>12</v>
      </c>
      <c r="E15562" s="5" t="s">
        <v>13</v>
      </c>
    </row>
    <row r="15563" spans="1:5" x14ac:dyDescent="0.25">
      <c r="A15563" s="5">
        <f>15555</f>
      </c>
      <c r="B15563" s="5" t="s">
        <v>15564</v>
      </c>
      <c r="C15563" s="5" t="s">
        <v>11</v>
      </c>
      <c r="D15563" s="5" t="s">
        <v>12</v>
      </c>
      <c r="E15563" s="5" t="s">
        <v>13</v>
      </c>
    </row>
    <row r="15564" spans="1:5" x14ac:dyDescent="0.25">
      <c r="A15564" s="5">
        <f>15556</f>
      </c>
      <c r="B15564" s="5" t="s">
        <v>15565</v>
      </c>
      <c r="C15564" s="5" t="s">
        <v>11</v>
      </c>
      <c r="D15564" s="5" t="s">
        <v>12</v>
      </c>
      <c r="E15564" s="5" t="s">
        <v>13</v>
      </c>
    </row>
    <row r="15565" spans="1:5" x14ac:dyDescent="0.25">
      <c r="A15565" s="5">
        <f>15557</f>
      </c>
      <c r="B15565" s="5" t="s">
        <v>15566</v>
      </c>
      <c r="C15565" s="5" t="s">
        <v>11</v>
      </c>
      <c r="D15565" s="5" t="s">
        <v>12</v>
      </c>
      <c r="E15565" s="5" t="s">
        <v>13</v>
      </c>
    </row>
    <row r="15566" spans="1:5" x14ac:dyDescent="0.25">
      <c r="A15566" s="5">
        <f>15558</f>
      </c>
      <c r="B15566" s="5" t="s">
        <v>15567</v>
      </c>
      <c r="C15566" s="5" t="s">
        <v>11</v>
      </c>
      <c r="D15566" s="5" t="s">
        <v>12</v>
      </c>
      <c r="E15566" s="5" t="s">
        <v>13</v>
      </c>
    </row>
    <row r="15567" spans="1:5" x14ac:dyDescent="0.25">
      <c r="A15567" s="5">
        <f>15559</f>
      </c>
      <c r="B15567" s="5" t="s">
        <v>15568</v>
      </c>
      <c r="C15567" s="5" t="s">
        <v>11</v>
      </c>
      <c r="D15567" s="5" t="s">
        <v>12</v>
      </c>
      <c r="E15567" s="5" t="s">
        <v>13</v>
      </c>
    </row>
    <row r="15568" spans="1:5" x14ac:dyDescent="0.25">
      <c r="A15568" s="5">
        <f>15560</f>
      </c>
      <c r="B15568" s="5" t="s">
        <v>15569</v>
      </c>
      <c r="C15568" s="5" t="s">
        <v>11</v>
      </c>
      <c r="D15568" s="5" t="s">
        <v>12</v>
      </c>
      <c r="E15568" s="5" t="s">
        <v>13</v>
      </c>
    </row>
    <row r="15569" spans="1:5" x14ac:dyDescent="0.25">
      <c r="A15569" s="5">
        <f>15561</f>
      </c>
      <c r="B15569" s="5" t="s">
        <v>15570</v>
      </c>
      <c r="C15569" s="5" t="s">
        <v>11</v>
      </c>
      <c r="D15569" s="5" t="s">
        <v>12</v>
      </c>
      <c r="E15569" s="5" t="s">
        <v>13</v>
      </c>
    </row>
    <row r="15570" spans="1:5" x14ac:dyDescent="0.25">
      <c r="A15570" s="5">
        <f>15562</f>
      </c>
      <c r="B15570" s="5" t="s">
        <v>15571</v>
      </c>
      <c r="C15570" s="5" t="s">
        <v>11</v>
      </c>
      <c r="D15570" s="5" t="s">
        <v>12</v>
      </c>
      <c r="E15570" s="5" t="s">
        <v>13</v>
      </c>
    </row>
    <row r="15571" spans="1:5" x14ac:dyDescent="0.25">
      <c r="A15571" s="5">
        <f>15563</f>
      </c>
      <c r="B15571" s="5" t="s">
        <v>15572</v>
      </c>
      <c r="C15571" s="5" t="s">
        <v>11</v>
      </c>
      <c r="D15571" s="5" t="s">
        <v>12</v>
      </c>
      <c r="E15571" s="5" t="s">
        <v>13</v>
      </c>
    </row>
    <row r="15572" spans="1:5" x14ac:dyDescent="0.25">
      <c r="A15572" s="5">
        <f>15564</f>
      </c>
      <c r="B15572" s="5" t="s">
        <v>15573</v>
      </c>
      <c r="C15572" s="5" t="s">
        <v>11</v>
      </c>
      <c r="D15572" s="5" t="s">
        <v>12</v>
      </c>
      <c r="E15572" s="5" t="s">
        <v>13</v>
      </c>
    </row>
    <row r="15573" spans="1:5" x14ac:dyDescent="0.25">
      <c r="A15573" s="5">
        <f>15565</f>
      </c>
      <c r="B15573" s="5" t="s">
        <v>15574</v>
      </c>
      <c r="C15573" s="5" t="s">
        <v>11</v>
      </c>
      <c r="D15573" s="5" t="s">
        <v>12</v>
      </c>
      <c r="E15573" s="5" t="s">
        <v>13</v>
      </c>
    </row>
    <row r="15574" spans="1:5" x14ac:dyDescent="0.25">
      <c r="A15574" s="5">
        <f>15566</f>
      </c>
      <c r="B15574" s="5" t="s">
        <v>15575</v>
      </c>
      <c r="C15574" s="5" t="s">
        <v>11</v>
      </c>
      <c r="D15574" s="5" t="s">
        <v>12</v>
      </c>
      <c r="E15574" s="5" t="s">
        <v>13</v>
      </c>
    </row>
    <row r="15575" spans="1:5" x14ac:dyDescent="0.25">
      <c r="A15575" s="5">
        <f>15567</f>
      </c>
      <c r="B15575" s="5" t="s">
        <v>15576</v>
      </c>
      <c r="C15575" s="5" t="s">
        <v>11</v>
      </c>
      <c r="D15575" s="5" t="s">
        <v>12</v>
      </c>
      <c r="E15575" s="5" t="s">
        <v>13</v>
      </c>
    </row>
    <row r="15576" spans="1:5" x14ac:dyDescent="0.25">
      <c r="A15576" s="5">
        <f>15568</f>
      </c>
      <c r="B15576" s="5" t="s">
        <v>15577</v>
      </c>
      <c r="C15576" s="5" t="s">
        <v>11</v>
      </c>
      <c r="D15576" s="5" t="s">
        <v>12</v>
      </c>
      <c r="E15576" s="5" t="s">
        <v>13</v>
      </c>
    </row>
    <row r="15577" spans="1:5" x14ac:dyDescent="0.25">
      <c r="A15577" s="5">
        <f>15569</f>
      </c>
      <c r="B15577" s="5" t="s">
        <v>15578</v>
      </c>
      <c r="C15577" s="5" t="s">
        <v>11</v>
      </c>
      <c r="D15577" s="5" t="s">
        <v>12</v>
      </c>
      <c r="E15577" s="5" t="s">
        <v>13</v>
      </c>
    </row>
    <row r="15578" spans="1:5" x14ac:dyDescent="0.25">
      <c r="A15578" s="5">
        <f>15570</f>
      </c>
      <c r="B15578" s="5" t="s">
        <v>15579</v>
      </c>
      <c r="C15578" s="5" t="s">
        <v>11</v>
      </c>
      <c r="D15578" s="5" t="s">
        <v>12</v>
      </c>
      <c r="E15578" s="5" t="s">
        <v>13</v>
      </c>
    </row>
    <row r="15579" spans="1:5" x14ac:dyDescent="0.25">
      <c r="A15579" s="5">
        <f>15571</f>
      </c>
      <c r="B15579" s="5" t="s">
        <v>15580</v>
      </c>
      <c r="C15579" s="5" t="s">
        <v>11</v>
      </c>
      <c r="D15579" s="5" t="s">
        <v>12</v>
      </c>
      <c r="E15579" s="5" t="s">
        <v>13</v>
      </c>
    </row>
    <row r="15580" spans="1:5" x14ac:dyDescent="0.25">
      <c r="A15580" s="5">
        <f>15572</f>
      </c>
      <c r="B15580" s="5" t="s">
        <v>15581</v>
      </c>
      <c r="C15580" s="5" t="s">
        <v>11</v>
      </c>
      <c r="D15580" s="5" t="s">
        <v>12</v>
      </c>
      <c r="E15580" s="5" t="s">
        <v>13</v>
      </c>
    </row>
    <row r="15581" spans="1:5" x14ac:dyDescent="0.25">
      <c r="A15581" s="5">
        <f>15573</f>
      </c>
      <c r="B15581" s="5" t="s">
        <v>15582</v>
      </c>
      <c r="C15581" s="5" t="s">
        <v>11</v>
      </c>
      <c r="D15581" s="5" t="s">
        <v>12</v>
      </c>
      <c r="E15581" s="5" t="s">
        <v>13</v>
      </c>
    </row>
    <row r="15582" spans="1:5" x14ac:dyDescent="0.25">
      <c r="A15582" s="5">
        <f>15574</f>
      </c>
      <c r="B15582" s="5" t="s">
        <v>15583</v>
      </c>
      <c r="C15582" s="5" t="s">
        <v>11</v>
      </c>
      <c r="D15582" s="5" t="s">
        <v>12</v>
      </c>
      <c r="E15582" s="5" t="s">
        <v>13</v>
      </c>
    </row>
    <row r="15583" spans="1:5" x14ac:dyDescent="0.25">
      <c r="A15583" s="5">
        <f>15575</f>
      </c>
      <c r="B15583" s="5" t="s">
        <v>15584</v>
      </c>
      <c r="C15583" s="5" t="s">
        <v>11</v>
      </c>
      <c r="D15583" s="5" t="s">
        <v>12</v>
      </c>
      <c r="E15583" s="5" t="s">
        <v>13</v>
      </c>
    </row>
    <row r="15584" spans="1:5" x14ac:dyDescent="0.25">
      <c r="A15584" s="5">
        <f>15576</f>
      </c>
      <c r="B15584" s="5" t="s">
        <v>15585</v>
      </c>
      <c r="C15584" s="5" t="s">
        <v>11</v>
      </c>
      <c r="D15584" s="5" t="s">
        <v>12</v>
      </c>
      <c r="E15584" s="5" t="s">
        <v>13</v>
      </c>
    </row>
    <row r="15585" spans="1:5" x14ac:dyDescent="0.25">
      <c r="A15585" s="5">
        <f>15577</f>
      </c>
      <c r="B15585" s="5" t="s">
        <v>15586</v>
      </c>
      <c r="C15585" s="5" t="s">
        <v>11</v>
      </c>
      <c r="D15585" s="5" t="s">
        <v>12</v>
      </c>
      <c r="E15585" s="5" t="s">
        <v>13</v>
      </c>
    </row>
    <row r="15586" spans="1:5" x14ac:dyDescent="0.25">
      <c r="A15586" s="5">
        <f>15578</f>
      </c>
      <c r="B15586" s="5" t="s">
        <v>15587</v>
      </c>
      <c r="C15586" s="5" t="s">
        <v>11</v>
      </c>
      <c r="D15586" s="5" t="s">
        <v>12</v>
      </c>
      <c r="E15586" s="5" t="s">
        <v>13</v>
      </c>
    </row>
    <row r="15587" spans="1:5" x14ac:dyDescent="0.25">
      <c r="A15587" s="5">
        <f>15579</f>
      </c>
      <c r="B15587" s="5" t="s">
        <v>15588</v>
      </c>
      <c r="C15587" s="5" t="s">
        <v>11</v>
      </c>
      <c r="D15587" s="5" t="s">
        <v>12</v>
      </c>
      <c r="E15587" s="5" t="s">
        <v>13</v>
      </c>
    </row>
    <row r="15588" spans="1:5" x14ac:dyDescent="0.25">
      <c r="A15588" s="5">
        <f>15580</f>
      </c>
      <c r="B15588" s="5" t="s">
        <v>15589</v>
      </c>
      <c r="C15588" s="5" t="s">
        <v>11</v>
      </c>
      <c r="D15588" s="5" t="s">
        <v>12</v>
      </c>
      <c r="E15588" s="5" t="s">
        <v>13</v>
      </c>
    </row>
    <row r="15589" spans="1:5" x14ac:dyDescent="0.25">
      <c r="A15589" s="5">
        <f>15581</f>
      </c>
      <c r="B15589" s="5" t="s">
        <v>15590</v>
      </c>
      <c r="C15589" s="5" t="s">
        <v>11</v>
      </c>
      <c r="D15589" s="5" t="s">
        <v>12</v>
      </c>
      <c r="E15589" s="5" t="s">
        <v>13</v>
      </c>
    </row>
    <row r="15590" spans="1:5" x14ac:dyDescent="0.25">
      <c r="A15590" s="5">
        <f>15582</f>
      </c>
      <c r="B15590" s="5" t="s">
        <v>15591</v>
      </c>
      <c r="C15590" s="5" t="s">
        <v>11</v>
      </c>
      <c r="D15590" s="5" t="s">
        <v>12</v>
      </c>
      <c r="E15590" s="5" t="s">
        <v>13</v>
      </c>
    </row>
    <row r="15591" spans="1:5" x14ac:dyDescent="0.25">
      <c r="A15591" s="5">
        <f>15583</f>
      </c>
      <c r="B15591" s="5" t="s">
        <v>15592</v>
      </c>
      <c r="C15591" s="5" t="s">
        <v>11</v>
      </c>
      <c r="D15591" s="5" t="s">
        <v>12</v>
      </c>
      <c r="E15591" s="5" t="s">
        <v>13</v>
      </c>
    </row>
    <row r="15592" spans="1:5" x14ac:dyDescent="0.25">
      <c r="A15592" s="5">
        <f>15584</f>
      </c>
      <c r="B15592" s="5" t="s">
        <v>15593</v>
      </c>
      <c r="C15592" s="5" t="s">
        <v>11</v>
      </c>
      <c r="D15592" s="5" t="s">
        <v>12</v>
      </c>
      <c r="E15592" s="5" t="s">
        <v>13</v>
      </c>
    </row>
    <row r="15593" spans="1:5" x14ac:dyDescent="0.25">
      <c r="A15593" s="5">
        <f>15585</f>
      </c>
      <c r="B15593" s="5" t="s">
        <v>15594</v>
      </c>
      <c r="C15593" s="5" t="s">
        <v>11</v>
      </c>
      <c r="D15593" s="5" t="s">
        <v>12</v>
      </c>
      <c r="E15593" s="5" t="s">
        <v>13</v>
      </c>
    </row>
    <row r="15594" spans="1:5" x14ac:dyDescent="0.25">
      <c r="A15594" s="5">
        <f>15586</f>
      </c>
      <c r="B15594" s="5" t="s">
        <v>15595</v>
      </c>
      <c r="C15594" s="5" t="s">
        <v>11</v>
      </c>
      <c r="D15594" s="5" t="s">
        <v>12</v>
      </c>
      <c r="E15594" s="5" t="s">
        <v>13</v>
      </c>
    </row>
    <row r="15595" spans="1:5" x14ac:dyDescent="0.25">
      <c r="A15595" s="5">
        <f>15587</f>
      </c>
      <c r="B15595" s="5" t="s">
        <v>15596</v>
      </c>
      <c r="C15595" s="5" t="s">
        <v>11</v>
      </c>
      <c r="D15595" s="5" t="s">
        <v>12</v>
      </c>
      <c r="E15595" s="5" t="s">
        <v>13</v>
      </c>
    </row>
    <row r="15596" spans="1:5" x14ac:dyDescent="0.25">
      <c r="A15596" s="5">
        <f>15588</f>
      </c>
      <c r="B15596" s="5" t="s">
        <v>15597</v>
      </c>
      <c r="C15596" s="5" t="s">
        <v>11</v>
      </c>
      <c r="D15596" s="5" t="s">
        <v>12</v>
      </c>
      <c r="E15596" s="5" t="s">
        <v>13</v>
      </c>
    </row>
    <row r="15597" spans="1:5" x14ac:dyDescent="0.25">
      <c r="A15597" s="5">
        <f>15589</f>
      </c>
      <c r="B15597" s="5" t="s">
        <v>15598</v>
      </c>
      <c r="C15597" s="5" t="s">
        <v>11</v>
      </c>
      <c r="D15597" s="5" t="s">
        <v>12</v>
      </c>
      <c r="E15597" s="5" t="s">
        <v>13</v>
      </c>
    </row>
    <row r="15598" spans="1:5" x14ac:dyDescent="0.25">
      <c r="A15598" s="5">
        <f>15590</f>
      </c>
      <c r="B15598" s="5" t="s">
        <v>15599</v>
      </c>
      <c r="C15598" s="5" t="s">
        <v>11</v>
      </c>
      <c r="D15598" s="5" t="s">
        <v>12</v>
      </c>
      <c r="E15598" s="5" t="s">
        <v>13</v>
      </c>
    </row>
    <row r="15599" spans="1:5" x14ac:dyDescent="0.25">
      <c r="A15599" s="5">
        <f>15591</f>
      </c>
      <c r="B15599" s="5" t="s">
        <v>15600</v>
      </c>
      <c r="C15599" s="5" t="s">
        <v>11</v>
      </c>
      <c r="D15599" s="5" t="s">
        <v>12</v>
      </c>
      <c r="E15599" s="5" t="s">
        <v>13</v>
      </c>
    </row>
    <row r="15600" spans="1:5" x14ac:dyDescent="0.25">
      <c r="A15600" s="5">
        <f>15592</f>
      </c>
      <c r="B15600" s="5" t="s">
        <v>15601</v>
      </c>
      <c r="C15600" s="5" t="s">
        <v>11</v>
      </c>
      <c r="D15600" s="5" t="s">
        <v>12</v>
      </c>
      <c r="E15600" s="5" t="s">
        <v>13</v>
      </c>
    </row>
    <row r="15601" spans="1:5" x14ac:dyDescent="0.25">
      <c r="A15601" s="5">
        <f>15593</f>
      </c>
      <c r="B15601" s="5" t="s">
        <v>15602</v>
      </c>
      <c r="C15601" s="5" t="s">
        <v>11</v>
      </c>
      <c r="D15601" s="5" t="s">
        <v>12</v>
      </c>
      <c r="E15601" s="5" t="s">
        <v>13</v>
      </c>
    </row>
    <row r="15602" spans="1:5" x14ac:dyDescent="0.25">
      <c r="A15602" s="5">
        <f>15594</f>
      </c>
      <c r="B15602" s="5" t="s">
        <v>15603</v>
      </c>
      <c r="C15602" s="5" t="s">
        <v>11</v>
      </c>
      <c r="D15602" s="5" t="s">
        <v>12</v>
      </c>
      <c r="E15602" s="5" t="s">
        <v>13</v>
      </c>
    </row>
    <row r="15603" spans="1:5" x14ac:dyDescent="0.25">
      <c r="A15603" s="5">
        <f>15595</f>
      </c>
      <c r="B15603" s="5" t="s">
        <v>15604</v>
      </c>
      <c r="C15603" s="5" t="s">
        <v>11</v>
      </c>
      <c r="D15603" s="5" t="s">
        <v>12</v>
      </c>
      <c r="E15603" s="5" t="s">
        <v>13</v>
      </c>
    </row>
    <row r="15604" spans="1:5" x14ac:dyDescent="0.25">
      <c r="A15604" s="5">
        <f>15596</f>
      </c>
      <c r="B15604" s="5" t="s">
        <v>15605</v>
      </c>
      <c r="C15604" s="5" t="s">
        <v>11</v>
      </c>
      <c r="D15604" s="5" t="s">
        <v>12</v>
      </c>
      <c r="E15604" s="5" t="s">
        <v>13</v>
      </c>
    </row>
    <row r="15605" spans="1:5" x14ac:dyDescent="0.25">
      <c r="A15605" s="5">
        <f>15597</f>
      </c>
      <c r="B15605" s="5" t="s">
        <v>15606</v>
      </c>
      <c r="C15605" s="5" t="s">
        <v>11</v>
      </c>
      <c r="D15605" s="5" t="s">
        <v>12</v>
      </c>
      <c r="E15605" s="5" t="s">
        <v>13</v>
      </c>
    </row>
    <row r="15606" spans="1:5" x14ac:dyDescent="0.25">
      <c r="A15606" s="5">
        <f>15598</f>
      </c>
      <c r="B15606" s="5" t="s">
        <v>15607</v>
      </c>
      <c r="C15606" s="5" t="s">
        <v>11</v>
      </c>
      <c r="D15606" s="5" t="s">
        <v>12</v>
      </c>
      <c r="E15606" s="5" t="s">
        <v>13</v>
      </c>
    </row>
    <row r="15607" spans="1:5" x14ac:dyDescent="0.25">
      <c r="A15607" s="5">
        <f>15599</f>
      </c>
      <c r="B15607" s="5" t="s">
        <v>15608</v>
      </c>
      <c r="C15607" s="5" t="s">
        <v>11</v>
      </c>
      <c r="D15607" s="5" t="s">
        <v>12</v>
      </c>
      <c r="E15607" s="5" t="s">
        <v>13</v>
      </c>
    </row>
    <row r="15608" spans="1:5" x14ac:dyDescent="0.25">
      <c r="A15608" s="5">
        <f>15600</f>
      </c>
      <c r="B15608" s="5" t="s">
        <v>15609</v>
      </c>
      <c r="C15608" s="5" t="s">
        <v>11</v>
      </c>
      <c r="D15608" s="5" t="s">
        <v>12</v>
      </c>
      <c r="E15608" s="5" t="s">
        <v>13</v>
      </c>
    </row>
    <row r="15609" spans="1:5" x14ac:dyDescent="0.25">
      <c r="A15609" s="5">
        <f>15601</f>
      </c>
      <c r="B15609" s="5" t="s">
        <v>15610</v>
      </c>
      <c r="C15609" s="5" t="s">
        <v>11</v>
      </c>
      <c r="D15609" s="5" t="s">
        <v>12</v>
      </c>
      <c r="E15609" s="5" t="s">
        <v>13</v>
      </c>
    </row>
    <row r="15610" spans="1:5" x14ac:dyDescent="0.25">
      <c r="A15610" s="5">
        <f>15602</f>
      </c>
      <c r="B15610" s="5" t="s">
        <v>15611</v>
      </c>
      <c r="C15610" s="5" t="s">
        <v>11</v>
      </c>
      <c r="D15610" s="5" t="s">
        <v>12</v>
      </c>
      <c r="E15610" s="5" t="s">
        <v>13</v>
      </c>
    </row>
    <row r="15611" spans="1:5" x14ac:dyDescent="0.25">
      <c r="A15611" s="5">
        <f>15603</f>
      </c>
      <c r="B15611" s="5" t="s">
        <v>15612</v>
      </c>
      <c r="C15611" s="5" t="s">
        <v>11</v>
      </c>
      <c r="D15611" s="5" t="s">
        <v>12</v>
      </c>
      <c r="E15611" s="5" t="s">
        <v>13</v>
      </c>
    </row>
    <row r="15612" spans="1:5" x14ac:dyDescent="0.25">
      <c r="A15612" s="5">
        <f>15604</f>
      </c>
      <c r="B15612" s="5" t="s">
        <v>15613</v>
      </c>
      <c r="C15612" s="5" t="s">
        <v>11</v>
      </c>
      <c r="D15612" s="5" t="s">
        <v>12</v>
      </c>
      <c r="E15612" s="5" t="s">
        <v>13</v>
      </c>
    </row>
    <row r="15613" spans="1:5" x14ac:dyDescent="0.25">
      <c r="A15613" s="5">
        <f>15605</f>
      </c>
      <c r="B15613" s="5" t="s">
        <v>15614</v>
      </c>
      <c r="C15613" s="5" t="s">
        <v>11</v>
      </c>
      <c r="D15613" s="5" t="s">
        <v>12</v>
      </c>
      <c r="E15613" s="5" t="s">
        <v>13</v>
      </c>
    </row>
    <row r="15614" spans="1:5" x14ac:dyDescent="0.25">
      <c r="A15614" s="5">
        <f>15606</f>
      </c>
      <c r="B15614" s="5" t="s">
        <v>15615</v>
      </c>
      <c r="C15614" s="5" t="s">
        <v>11</v>
      </c>
      <c r="D15614" s="5" t="s">
        <v>12</v>
      </c>
      <c r="E15614" s="5" t="s">
        <v>13</v>
      </c>
    </row>
    <row r="15615" spans="1:5" x14ac:dyDescent="0.25">
      <c r="A15615" s="5">
        <f>15607</f>
      </c>
      <c r="B15615" s="5" t="s">
        <v>15616</v>
      </c>
      <c r="C15615" s="5" t="s">
        <v>11</v>
      </c>
      <c r="D15615" s="5" t="s">
        <v>12</v>
      </c>
      <c r="E15615" s="5" t="s">
        <v>13</v>
      </c>
    </row>
    <row r="15616" spans="1:5" x14ac:dyDescent="0.25">
      <c r="A15616" s="5">
        <f>15608</f>
      </c>
      <c r="B15616" s="5" t="s">
        <v>15617</v>
      </c>
      <c r="C15616" s="5" t="s">
        <v>11</v>
      </c>
      <c r="D15616" s="5" t="s">
        <v>12</v>
      </c>
      <c r="E15616" s="5" t="s">
        <v>13</v>
      </c>
    </row>
    <row r="15617" spans="1:5" x14ac:dyDescent="0.25">
      <c r="A15617" s="5">
        <f>15609</f>
      </c>
      <c r="B15617" s="5" t="s">
        <v>15618</v>
      </c>
      <c r="C15617" s="5" t="s">
        <v>11</v>
      </c>
      <c r="D15617" s="5" t="s">
        <v>12</v>
      </c>
      <c r="E15617" s="5" t="s">
        <v>13</v>
      </c>
    </row>
    <row r="15618" spans="1:5" x14ac:dyDescent="0.25">
      <c r="A15618" s="5">
        <f>15610</f>
      </c>
      <c r="B15618" s="5" t="s">
        <v>15619</v>
      </c>
      <c r="C15618" s="5" t="s">
        <v>11</v>
      </c>
      <c r="D15618" s="5" t="s">
        <v>12</v>
      </c>
      <c r="E15618" s="5" t="s">
        <v>13</v>
      </c>
    </row>
    <row r="15619" spans="1:5" x14ac:dyDescent="0.25">
      <c r="A15619" s="5">
        <f>15611</f>
      </c>
      <c r="B15619" s="5" t="s">
        <v>15620</v>
      </c>
      <c r="C15619" s="5" t="s">
        <v>11</v>
      </c>
      <c r="D15619" s="5" t="s">
        <v>12</v>
      </c>
      <c r="E15619" s="5" t="s">
        <v>13</v>
      </c>
    </row>
    <row r="15620" spans="1:5" x14ac:dyDescent="0.25">
      <c r="A15620" s="5">
        <f>15612</f>
      </c>
      <c r="B15620" s="5" t="s">
        <v>15621</v>
      </c>
      <c r="C15620" s="5" t="s">
        <v>11</v>
      </c>
      <c r="D15620" s="5" t="s">
        <v>12</v>
      </c>
      <c r="E15620" s="5" t="s">
        <v>13</v>
      </c>
    </row>
    <row r="15621" spans="1:5" x14ac:dyDescent="0.25">
      <c r="A15621" s="5">
        <f>15613</f>
      </c>
      <c r="B15621" s="5" t="s">
        <v>15622</v>
      </c>
      <c r="C15621" s="5" t="s">
        <v>11</v>
      </c>
      <c r="D15621" s="5" t="s">
        <v>12</v>
      </c>
      <c r="E15621" s="5" t="s">
        <v>13</v>
      </c>
    </row>
    <row r="15622" spans="1:5" x14ac:dyDescent="0.25">
      <c r="A15622" s="5">
        <f>15614</f>
      </c>
      <c r="B15622" s="5" t="s">
        <v>15623</v>
      </c>
      <c r="C15622" s="5" t="s">
        <v>11</v>
      </c>
      <c r="D15622" s="5" t="s">
        <v>12</v>
      </c>
      <c r="E15622" s="5" t="s">
        <v>13</v>
      </c>
    </row>
    <row r="15623" spans="1:5" x14ac:dyDescent="0.25">
      <c r="A15623" s="5">
        <f>15615</f>
      </c>
      <c r="B15623" s="5" t="s">
        <v>15624</v>
      </c>
      <c r="C15623" s="5" t="s">
        <v>11</v>
      </c>
      <c r="D15623" s="5" t="s">
        <v>12</v>
      </c>
      <c r="E15623" s="5" t="s">
        <v>13</v>
      </c>
    </row>
    <row r="15624" spans="1:5" x14ac:dyDescent="0.25">
      <c r="A15624" s="5">
        <f>15616</f>
      </c>
      <c r="B15624" s="5" t="s">
        <v>15625</v>
      </c>
      <c r="C15624" s="5" t="s">
        <v>11</v>
      </c>
      <c r="D15624" s="5" t="s">
        <v>12</v>
      </c>
      <c r="E15624" s="5" t="s">
        <v>13</v>
      </c>
    </row>
    <row r="15625" spans="1:5" x14ac:dyDescent="0.25">
      <c r="A15625" s="5">
        <f>15617</f>
      </c>
      <c r="B15625" s="5" t="s">
        <v>15626</v>
      </c>
      <c r="C15625" s="5" t="s">
        <v>11</v>
      </c>
      <c r="D15625" s="5" t="s">
        <v>12</v>
      </c>
      <c r="E15625" s="5" t="s">
        <v>13</v>
      </c>
    </row>
    <row r="15626" spans="1:5" x14ac:dyDescent="0.25">
      <c r="A15626" s="5">
        <f>15618</f>
      </c>
      <c r="B15626" s="5" t="s">
        <v>15627</v>
      </c>
      <c r="C15626" s="5" t="s">
        <v>11</v>
      </c>
      <c r="D15626" s="5" t="s">
        <v>12</v>
      </c>
      <c r="E15626" s="5" t="s">
        <v>13</v>
      </c>
    </row>
    <row r="15627" spans="1:5" x14ac:dyDescent="0.25">
      <c r="A15627" s="5">
        <f>15619</f>
      </c>
      <c r="B15627" s="5" t="s">
        <v>15628</v>
      </c>
      <c r="C15627" s="5" t="s">
        <v>11</v>
      </c>
      <c r="D15627" s="5" t="s">
        <v>12</v>
      </c>
      <c r="E15627" s="5" t="s">
        <v>13</v>
      </c>
    </row>
    <row r="15628" spans="1:5" x14ac:dyDescent="0.25">
      <c r="A15628" s="5">
        <f>15620</f>
      </c>
      <c r="B15628" s="5" t="s">
        <v>15629</v>
      </c>
      <c r="C15628" s="5" t="s">
        <v>11</v>
      </c>
      <c r="D15628" s="5" t="s">
        <v>12</v>
      </c>
      <c r="E15628" s="5" t="s">
        <v>13</v>
      </c>
    </row>
    <row r="15629" spans="1:5" x14ac:dyDescent="0.25">
      <c r="A15629" s="5">
        <f>15621</f>
      </c>
      <c r="B15629" s="5" t="s">
        <v>15630</v>
      </c>
      <c r="C15629" s="5" t="s">
        <v>11</v>
      </c>
      <c r="D15629" s="5" t="s">
        <v>12</v>
      </c>
      <c r="E15629" s="5" t="s">
        <v>13</v>
      </c>
    </row>
    <row r="15630" spans="1:5" x14ac:dyDescent="0.25">
      <c r="A15630" s="5">
        <f>15622</f>
      </c>
      <c r="B15630" s="5" t="s">
        <v>15631</v>
      </c>
      <c r="C15630" s="5" t="s">
        <v>11</v>
      </c>
      <c r="D15630" s="5" t="s">
        <v>12</v>
      </c>
      <c r="E15630" s="5" t="s">
        <v>13</v>
      </c>
    </row>
    <row r="15631" spans="1:5" x14ac:dyDescent="0.25">
      <c r="A15631" s="5">
        <f>15623</f>
      </c>
      <c r="B15631" s="5" t="s">
        <v>15632</v>
      </c>
      <c r="C15631" s="5" t="s">
        <v>11</v>
      </c>
      <c r="D15631" s="5" t="s">
        <v>12</v>
      </c>
      <c r="E15631" s="5" t="s">
        <v>13</v>
      </c>
    </row>
    <row r="15632" spans="1:5" x14ac:dyDescent="0.25">
      <c r="A15632" s="5">
        <f>15624</f>
      </c>
      <c r="B15632" s="5" t="s">
        <v>15633</v>
      </c>
      <c r="C15632" s="5" t="s">
        <v>11</v>
      </c>
      <c r="D15632" s="5" t="s">
        <v>12</v>
      </c>
      <c r="E15632" s="5" t="s">
        <v>13</v>
      </c>
    </row>
    <row r="15633" spans="1:5" x14ac:dyDescent="0.25">
      <c r="A15633" s="5">
        <f>15625</f>
      </c>
      <c r="B15633" s="5" t="s">
        <v>15634</v>
      </c>
      <c r="C15633" s="5" t="s">
        <v>11</v>
      </c>
      <c r="D15633" s="5" t="s">
        <v>12</v>
      </c>
      <c r="E15633" s="5" t="s">
        <v>13</v>
      </c>
    </row>
    <row r="15634" spans="1:5" x14ac:dyDescent="0.25">
      <c r="A15634" s="5">
        <f>15626</f>
      </c>
      <c r="B15634" s="5" t="s">
        <v>15635</v>
      </c>
      <c r="C15634" s="5" t="s">
        <v>11</v>
      </c>
      <c r="D15634" s="5" t="s">
        <v>12</v>
      </c>
      <c r="E15634" s="5" t="s">
        <v>13</v>
      </c>
    </row>
    <row r="15635" spans="1:5" x14ac:dyDescent="0.25">
      <c r="A15635" s="5">
        <f>15627</f>
      </c>
      <c r="B15635" s="5" t="s">
        <v>15636</v>
      </c>
      <c r="C15635" s="5" t="s">
        <v>11</v>
      </c>
      <c r="D15635" s="5" t="s">
        <v>12</v>
      </c>
      <c r="E15635" s="5" t="s">
        <v>13</v>
      </c>
    </row>
    <row r="15636" spans="1:5" x14ac:dyDescent="0.25">
      <c r="A15636" s="5">
        <f>15628</f>
      </c>
      <c r="B15636" s="5" t="s">
        <v>15637</v>
      </c>
      <c r="C15636" s="5" t="s">
        <v>11</v>
      </c>
      <c r="D15636" s="5" t="s">
        <v>12</v>
      </c>
      <c r="E15636" s="5" t="s">
        <v>13</v>
      </c>
    </row>
    <row r="15637" spans="1:5" x14ac:dyDescent="0.25">
      <c r="A15637" s="5">
        <f>15629</f>
      </c>
      <c r="B15637" s="5" t="s">
        <v>15638</v>
      </c>
      <c r="C15637" s="5" t="s">
        <v>11</v>
      </c>
      <c r="D15637" s="5" t="s">
        <v>12</v>
      </c>
      <c r="E15637" s="5" t="s">
        <v>13</v>
      </c>
    </row>
    <row r="15638" spans="1:5" x14ac:dyDescent="0.25">
      <c r="A15638" s="5">
        <f>15630</f>
      </c>
      <c r="B15638" s="5" t="s">
        <v>15639</v>
      </c>
      <c r="C15638" s="5" t="s">
        <v>11</v>
      </c>
      <c r="D15638" s="5" t="s">
        <v>12</v>
      </c>
      <c r="E15638" s="5" t="s">
        <v>13</v>
      </c>
    </row>
    <row r="15639" spans="1:5" x14ac:dyDescent="0.25">
      <c r="A15639" s="5">
        <f>15631</f>
      </c>
      <c r="B15639" s="5" t="s">
        <v>15640</v>
      </c>
      <c r="C15639" s="5" t="s">
        <v>11</v>
      </c>
      <c r="D15639" s="5" t="s">
        <v>12</v>
      </c>
      <c r="E15639" s="5" t="s">
        <v>13</v>
      </c>
    </row>
    <row r="15640" spans="1:5" x14ac:dyDescent="0.25">
      <c r="A15640" s="5">
        <f>15632</f>
      </c>
      <c r="B15640" s="5" t="s">
        <v>15641</v>
      </c>
      <c r="C15640" s="5" t="s">
        <v>11</v>
      </c>
      <c r="D15640" s="5" t="s">
        <v>12</v>
      </c>
      <c r="E15640" s="5" t="s">
        <v>13</v>
      </c>
    </row>
    <row r="15641" spans="1:5" x14ac:dyDescent="0.25">
      <c r="A15641" s="5">
        <f>15633</f>
      </c>
      <c r="B15641" s="5" t="s">
        <v>15642</v>
      </c>
      <c r="C15641" s="5" t="s">
        <v>11</v>
      </c>
      <c r="D15641" s="5" t="s">
        <v>12</v>
      </c>
      <c r="E15641" s="5" t="s">
        <v>13</v>
      </c>
    </row>
    <row r="15642" spans="1:5" x14ac:dyDescent="0.25">
      <c r="A15642" s="5">
        <f>15634</f>
      </c>
      <c r="B15642" s="5" t="s">
        <v>15643</v>
      </c>
      <c r="C15642" s="5" t="s">
        <v>11</v>
      </c>
      <c r="D15642" s="5" t="s">
        <v>12</v>
      </c>
      <c r="E15642" s="5" t="s">
        <v>13</v>
      </c>
    </row>
    <row r="15643" spans="1:5" x14ac:dyDescent="0.25">
      <c r="A15643" s="5">
        <f>15635</f>
      </c>
      <c r="B15643" s="5" t="s">
        <v>15644</v>
      </c>
      <c r="C15643" s="5" t="s">
        <v>11</v>
      </c>
      <c r="D15643" s="5" t="s">
        <v>12</v>
      </c>
      <c r="E15643" s="5" t="s">
        <v>13</v>
      </c>
    </row>
    <row r="15644" spans="1:5" x14ac:dyDescent="0.25">
      <c r="A15644" s="5">
        <f>15636</f>
      </c>
      <c r="B15644" s="5" t="s">
        <v>15645</v>
      </c>
      <c r="C15644" s="5" t="s">
        <v>11</v>
      </c>
      <c r="D15644" s="5" t="s">
        <v>12</v>
      </c>
      <c r="E15644" s="5" t="s">
        <v>13</v>
      </c>
    </row>
    <row r="15645" spans="1:5" x14ac:dyDescent="0.25">
      <c r="A15645" s="5">
        <f>15637</f>
      </c>
      <c r="B15645" s="5" t="s">
        <v>15646</v>
      </c>
      <c r="C15645" s="5" t="s">
        <v>11</v>
      </c>
      <c r="D15645" s="5" t="s">
        <v>12</v>
      </c>
      <c r="E15645" s="5" t="s">
        <v>13</v>
      </c>
    </row>
    <row r="15646" spans="1:5" x14ac:dyDescent="0.25">
      <c r="A15646" s="5">
        <f>15638</f>
      </c>
      <c r="B15646" s="5" t="s">
        <v>15647</v>
      </c>
      <c r="C15646" s="5" t="s">
        <v>11</v>
      </c>
      <c r="D15646" s="5" t="s">
        <v>12</v>
      </c>
      <c r="E15646" s="5" t="s">
        <v>13</v>
      </c>
    </row>
    <row r="15647" spans="1:5" x14ac:dyDescent="0.25">
      <c r="A15647" s="5">
        <f>15639</f>
      </c>
      <c r="B15647" s="5" t="s">
        <v>15648</v>
      </c>
      <c r="C15647" s="5" t="s">
        <v>11</v>
      </c>
      <c r="D15647" s="5" t="s">
        <v>12</v>
      </c>
      <c r="E15647" s="5" t="s">
        <v>13</v>
      </c>
    </row>
    <row r="15648" spans="1:5" x14ac:dyDescent="0.25">
      <c r="A15648" s="5">
        <f>15640</f>
      </c>
      <c r="B15648" s="5" t="s">
        <v>15649</v>
      </c>
      <c r="C15648" s="5" t="s">
        <v>11</v>
      </c>
      <c r="D15648" s="5" t="s">
        <v>12</v>
      </c>
      <c r="E15648" s="5" t="s">
        <v>13</v>
      </c>
    </row>
    <row r="15649" spans="1:5" x14ac:dyDescent="0.25">
      <c r="A15649" s="5">
        <f>15641</f>
      </c>
      <c r="B15649" s="5" t="s">
        <v>15650</v>
      </c>
      <c r="C15649" s="5" t="s">
        <v>11</v>
      </c>
      <c r="D15649" s="5" t="s">
        <v>12</v>
      </c>
      <c r="E15649" s="5" t="s">
        <v>13</v>
      </c>
    </row>
    <row r="15650" spans="1:5" x14ac:dyDescent="0.25">
      <c r="A15650" s="5">
        <f>15642</f>
      </c>
      <c r="B15650" s="5" t="s">
        <v>15651</v>
      </c>
      <c r="C15650" s="5" t="s">
        <v>11</v>
      </c>
      <c r="D15650" s="5" t="s">
        <v>12</v>
      </c>
      <c r="E15650" s="5" t="s">
        <v>13</v>
      </c>
    </row>
    <row r="15651" spans="1:5" x14ac:dyDescent="0.25">
      <c r="A15651" s="5">
        <f>15643</f>
      </c>
      <c r="B15651" s="5" t="s">
        <v>15652</v>
      </c>
      <c r="C15651" s="5" t="s">
        <v>11</v>
      </c>
      <c r="D15651" s="5" t="s">
        <v>12</v>
      </c>
      <c r="E15651" s="5" t="s">
        <v>13</v>
      </c>
    </row>
    <row r="15652" spans="1:5" x14ac:dyDescent="0.25">
      <c r="A15652" s="5">
        <f>15644</f>
      </c>
      <c r="B15652" s="5" t="s">
        <v>15653</v>
      </c>
      <c r="C15652" s="5" t="s">
        <v>11</v>
      </c>
      <c r="D15652" s="5" t="s">
        <v>12</v>
      </c>
      <c r="E15652" s="5" t="s">
        <v>13</v>
      </c>
    </row>
    <row r="15653" spans="1:5" x14ac:dyDescent="0.25">
      <c r="A15653" s="5">
        <f>15645</f>
      </c>
      <c r="B15653" s="5" t="s">
        <v>15654</v>
      </c>
      <c r="C15653" s="5" t="s">
        <v>11</v>
      </c>
      <c r="D15653" s="5" t="s">
        <v>12</v>
      </c>
      <c r="E15653" s="5" t="s">
        <v>13</v>
      </c>
    </row>
    <row r="15654" spans="1:5" x14ac:dyDescent="0.25">
      <c r="A15654" s="5">
        <f>15646</f>
      </c>
      <c r="B15654" s="5" t="s">
        <v>15655</v>
      </c>
      <c r="C15654" s="5" t="s">
        <v>11</v>
      </c>
      <c r="D15654" s="5" t="s">
        <v>12</v>
      </c>
      <c r="E15654" s="5" t="s">
        <v>13</v>
      </c>
    </row>
    <row r="15655" spans="1:5" x14ac:dyDescent="0.25">
      <c r="A15655" s="5">
        <f>15647</f>
      </c>
      <c r="B15655" s="5" t="s">
        <v>15656</v>
      </c>
      <c r="C15655" s="5" t="s">
        <v>11</v>
      </c>
      <c r="D15655" s="5" t="s">
        <v>12</v>
      </c>
      <c r="E15655" s="5" t="s">
        <v>13</v>
      </c>
    </row>
    <row r="15656" spans="1:5" x14ac:dyDescent="0.25">
      <c r="A15656" s="5">
        <f>15648</f>
      </c>
      <c r="B15656" s="5" t="s">
        <v>15657</v>
      </c>
      <c r="C15656" s="5" t="s">
        <v>11</v>
      </c>
      <c r="D15656" s="5" t="s">
        <v>12</v>
      </c>
      <c r="E15656" s="5" t="s">
        <v>13</v>
      </c>
    </row>
    <row r="15657" spans="1:5" x14ac:dyDescent="0.25">
      <c r="A15657" s="5">
        <f>15649</f>
      </c>
      <c r="B15657" s="5" t="s">
        <v>15658</v>
      </c>
      <c r="C15657" s="5" t="s">
        <v>11</v>
      </c>
      <c r="D15657" s="5" t="s">
        <v>12</v>
      </c>
      <c r="E15657" s="5" t="s">
        <v>13</v>
      </c>
    </row>
    <row r="15658" spans="1:5" x14ac:dyDescent="0.25">
      <c r="A15658" s="5">
        <f>15650</f>
      </c>
      <c r="B15658" s="5" t="s">
        <v>15659</v>
      </c>
      <c r="C15658" s="5" t="s">
        <v>11</v>
      </c>
      <c r="D15658" s="5" t="s">
        <v>12</v>
      </c>
      <c r="E15658" s="5" t="s">
        <v>13</v>
      </c>
    </row>
    <row r="15659" spans="1:5" x14ac:dyDescent="0.25">
      <c r="A15659" s="5">
        <f>15651</f>
      </c>
      <c r="B15659" s="5" t="s">
        <v>15660</v>
      </c>
      <c r="C15659" s="5" t="s">
        <v>11</v>
      </c>
      <c r="D15659" s="5" t="s">
        <v>12</v>
      </c>
      <c r="E15659" s="5" t="s">
        <v>13</v>
      </c>
    </row>
    <row r="15660" spans="1:5" x14ac:dyDescent="0.25">
      <c r="A15660" s="5">
        <f>15652</f>
      </c>
      <c r="B15660" s="5" t="s">
        <v>15661</v>
      </c>
      <c r="C15660" s="5" t="s">
        <v>11</v>
      </c>
      <c r="D15660" s="5" t="s">
        <v>12</v>
      </c>
      <c r="E15660" s="5" t="s">
        <v>13</v>
      </c>
    </row>
    <row r="15661" spans="1:5" x14ac:dyDescent="0.25">
      <c r="A15661" s="5">
        <f>15653</f>
      </c>
      <c r="B15661" s="5" t="s">
        <v>15662</v>
      </c>
      <c r="C15661" s="5" t="s">
        <v>11</v>
      </c>
      <c r="D15661" s="5" t="s">
        <v>12</v>
      </c>
      <c r="E15661" s="5" t="s">
        <v>13</v>
      </c>
    </row>
    <row r="15662" spans="1:5" x14ac:dyDescent="0.25">
      <c r="A15662" s="5">
        <f>15654</f>
      </c>
      <c r="B15662" s="5" t="s">
        <v>15663</v>
      </c>
      <c r="C15662" s="5" t="s">
        <v>11</v>
      </c>
      <c r="D15662" s="5" t="s">
        <v>12</v>
      </c>
      <c r="E15662" s="5" t="s">
        <v>13</v>
      </c>
    </row>
    <row r="15663" spans="1:5" x14ac:dyDescent="0.25">
      <c r="A15663" s="5">
        <f>15655</f>
      </c>
      <c r="B15663" s="5" t="s">
        <v>15664</v>
      </c>
      <c r="C15663" s="5" t="s">
        <v>11</v>
      </c>
      <c r="D15663" s="5" t="s">
        <v>12</v>
      </c>
      <c r="E15663" s="5" t="s">
        <v>13</v>
      </c>
    </row>
    <row r="15664" spans="1:5" x14ac:dyDescent="0.25">
      <c r="A15664" s="5">
        <f>15656</f>
      </c>
      <c r="B15664" s="5" t="s">
        <v>15665</v>
      </c>
      <c r="C15664" s="5" t="s">
        <v>11</v>
      </c>
      <c r="D15664" s="5" t="s">
        <v>12</v>
      </c>
      <c r="E15664" s="5" t="s">
        <v>13</v>
      </c>
    </row>
    <row r="15665" spans="1:5" x14ac:dyDescent="0.25">
      <c r="A15665" s="5">
        <f>15657</f>
      </c>
      <c r="B15665" s="5" t="s">
        <v>15666</v>
      </c>
      <c r="C15665" s="5" t="s">
        <v>11</v>
      </c>
      <c r="D15665" s="5" t="s">
        <v>12</v>
      </c>
      <c r="E15665" s="5" t="s">
        <v>13</v>
      </c>
    </row>
    <row r="15666" spans="1:5" x14ac:dyDescent="0.25">
      <c r="A15666" s="5">
        <f>15658</f>
      </c>
      <c r="B15666" s="5" t="s">
        <v>15667</v>
      </c>
      <c r="C15666" s="5" t="s">
        <v>11</v>
      </c>
      <c r="D15666" s="5" t="s">
        <v>12</v>
      </c>
      <c r="E15666" s="5" t="s">
        <v>13</v>
      </c>
    </row>
    <row r="15667" spans="1:5" x14ac:dyDescent="0.25">
      <c r="A15667" s="5">
        <f>15659</f>
      </c>
      <c r="B15667" s="5" t="s">
        <v>15668</v>
      </c>
      <c r="C15667" s="5" t="s">
        <v>11</v>
      </c>
      <c r="D15667" s="5" t="s">
        <v>12</v>
      </c>
      <c r="E15667" s="5" t="s">
        <v>13</v>
      </c>
    </row>
    <row r="15668" spans="1:5" x14ac:dyDescent="0.25">
      <c r="A15668" s="5">
        <f>15660</f>
      </c>
      <c r="B15668" s="5" t="s">
        <v>15669</v>
      </c>
      <c r="C15668" s="5" t="s">
        <v>11</v>
      </c>
      <c r="D15668" s="5" t="s">
        <v>12</v>
      </c>
      <c r="E15668" s="5" t="s">
        <v>13</v>
      </c>
    </row>
    <row r="15669" spans="1:5" x14ac:dyDescent="0.25">
      <c r="A15669" s="5">
        <f>15661</f>
      </c>
      <c r="B15669" s="5" t="s">
        <v>15670</v>
      </c>
      <c r="C15669" s="5" t="s">
        <v>11</v>
      </c>
      <c r="D15669" s="5" t="s">
        <v>12</v>
      </c>
      <c r="E15669" s="5" t="s">
        <v>13</v>
      </c>
    </row>
    <row r="15670" spans="1:5" x14ac:dyDescent="0.25">
      <c r="A15670" s="5">
        <f>15662</f>
      </c>
      <c r="B15670" s="5" t="s">
        <v>15671</v>
      </c>
      <c r="C15670" s="5" t="s">
        <v>11</v>
      </c>
      <c r="D15670" s="5" t="s">
        <v>12</v>
      </c>
      <c r="E15670" s="5" t="s">
        <v>13</v>
      </c>
    </row>
    <row r="15671" spans="1:5" x14ac:dyDescent="0.25">
      <c r="A15671" s="5">
        <f>15663</f>
      </c>
      <c r="B15671" s="5" t="s">
        <v>15672</v>
      </c>
      <c r="C15671" s="5" t="s">
        <v>11</v>
      </c>
      <c r="D15671" s="5" t="s">
        <v>12</v>
      </c>
      <c r="E15671" s="5" t="s">
        <v>13</v>
      </c>
    </row>
    <row r="15672" spans="1:5" x14ac:dyDescent="0.25">
      <c r="A15672" s="5">
        <f>15664</f>
      </c>
      <c r="B15672" s="5" t="s">
        <v>15673</v>
      </c>
      <c r="C15672" s="5" t="s">
        <v>11</v>
      </c>
      <c r="D15672" s="5" t="s">
        <v>12</v>
      </c>
      <c r="E15672" s="5" t="s">
        <v>13</v>
      </c>
    </row>
    <row r="15673" spans="1:5" x14ac:dyDescent="0.25">
      <c r="A15673" s="5">
        <f>15665</f>
      </c>
      <c r="B15673" s="5" t="s">
        <v>15674</v>
      </c>
      <c r="C15673" s="5" t="s">
        <v>11</v>
      </c>
      <c r="D15673" s="5" t="s">
        <v>12</v>
      </c>
      <c r="E15673" s="5" t="s">
        <v>13</v>
      </c>
    </row>
    <row r="15674" spans="1:5" x14ac:dyDescent="0.25">
      <c r="A15674" s="5">
        <f>15666</f>
      </c>
      <c r="B15674" s="5" t="s">
        <v>15675</v>
      </c>
      <c r="C15674" s="5" t="s">
        <v>11</v>
      </c>
      <c r="D15674" s="5" t="s">
        <v>12</v>
      </c>
      <c r="E15674" s="5" t="s">
        <v>13</v>
      </c>
    </row>
    <row r="15675" spans="1:5" x14ac:dyDescent="0.25">
      <c r="A15675" s="5">
        <f>15667</f>
      </c>
      <c r="B15675" s="5" t="s">
        <v>15676</v>
      </c>
      <c r="C15675" s="5" t="s">
        <v>11</v>
      </c>
      <c r="D15675" s="5" t="s">
        <v>12</v>
      </c>
      <c r="E15675" s="5" t="s">
        <v>13</v>
      </c>
    </row>
    <row r="15676" spans="1:5" x14ac:dyDescent="0.25">
      <c r="A15676" s="5">
        <f>15668</f>
      </c>
      <c r="B15676" s="5" t="s">
        <v>15677</v>
      </c>
      <c r="C15676" s="5" t="s">
        <v>11</v>
      </c>
      <c r="D15676" s="5" t="s">
        <v>12</v>
      </c>
      <c r="E15676" s="5" t="s">
        <v>13</v>
      </c>
    </row>
    <row r="15677" spans="1:5" x14ac:dyDescent="0.25">
      <c r="A15677" s="5">
        <f>15669</f>
      </c>
      <c r="B15677" s="5" t="s">
        <v>15678</v>
      </c>
      <c r="C15677" s="5" t="s">
        <v>11</v>
      </c>
      <c r="D15677" s="5" t="s">
        <v>12</v>
      </c>
      <c r="E15677" s="5" t="s">
        <v>13</v>
      </c>
    </row>
    <row r="15678" spans="1:5" x14ac:dyDescent="0.25">
      <c r="A15678" s="5">
        <f>15670</f>
      </c>
      <c r="B15678" s="5" t="s">
        <v>15679</v>
      </c>
      <c r="C15678" s="5" t="s">
        <v>11</v>
      </c>
      <c r="D15678" s="5" t="s">
        <v>12</v>
      </c>
      <c r="E15678" s="5" t="s">
        <v>13</v>
      </c>
    </row>
    <row r="15679" spans="1:5" x14ac:dyDescent="0.25">
      <c r="A15679" s="5">
        <f>15671</f>
      </c>
      <c r="B15679" s="5" t="s">
        <v>15680</v>
      </c>
      <c r="C15679" s="5" t="s">
        <v>11</v>
      </c>
      <c r="D15679" s="5" t="s">
        <v>12</v>
      </c>
      <c r="E15679" s="5" t="s">
        <v>13</v>
      </c>
    </row>
    <row r="15680" spans="1:5" x14ac:dyDescent="0.25">
      <c r="A15680" s="5">
        <f>15672</f>
      </c>
      <c r="B15680" s="5" t="s">
        <v>15681</v>
      </c>
      <c r="C15680" s="5" t="s">
        <v>11</v>
      </c>
      <c r="D15680" s="5" t="s">
        <v>12</v>
      </c>
      <c r="E15680" s="5" t="s">
        <v>13</v>
      </c>
    </row>
    <row r="15681" spans="1:5" x14ac:dyDescent="0.25">
      <c r="A15681" s="5">
        <f>15673</f>
      </c>
      <c r="B15681" s="5" t="s">
        <v>15682</v>
      </c>
      <c r="C15681" s="5" t="s">
        <v>11</v>
      </c>
      <c r="D15681" s="5" t="s">
        <v>12</v>
      </c>
      <c r="E15681" s="5" t="s">
        <v>13</v>
      </c>
    </row>
    <row r="15682" spans="1:5" x14ac:dyDescent="0.25">
      <c r="A15682" s="5">
        <f>15674</f>
      </c>
      <c r="B15682" s="5" t="s">
        <v>15683</v>
      </c>
      <c r="C15682" s="5" t="s">
        <v>11</v>
      </c>
      <c r="D15682" s="5" t="s">
        <v>12</v>
      </c>
      <c r="E15682" s="5" t="s">
        <v>13</v>
      </c>
    </row>
    <row r="15683" spans="1:5" x14ac:dyDescent="0.25">
      <c r="A15683" s="5">
        <f>15675</f>
      </c>
      <c r="B15683" s="5" t="s">
        <v>15684</v>
      </c>
      <c r="C15683" s="5" t="s">
        <v>11</v>
      </c>
      <c r="D15683" s="5" t="s">
        <v>12</v>
      </c>
      <c r="E15683" s="5" t="s">
        <v>13</v>
      </c>
    </row>
    <row r="15684" spans="1:5" x14ac:dyDescent="0.25">
      <c r="A15684" s="5">
        <f>15676</f>
      </c>
      <c r="B15684" s="5" t="s">
        <v>15685</v>
      </c>
      <c r="C15684" s="5" t="s">
        <v>11</v>
      </c>
      <c r="D15684" s="5" t="s">
        <v>12</v>
      </c>
      <c r="E15684" s="5" t="s">
        <v>13</v>
      </c>
    </row>
    <row r="15685" spans="1:5" x14ac:dyDescent="0.25">
      <c r="A15685" s="5">
        <f>15677</f>
      </c>
      <c r="B15685" s="5" t="s">
        <v>15686</v>
      </c>
      <c r="C15685" s="5" t="s">
        <v>11</v>
      </c>
      <c r="D15685" s="5" t="s">
        <v>12</v>
      </c>
      <c r="E15685" s="5" t="s">
        <v>13</v>
      </c>
    </row>
    <row r="15686" spans="1:5" x14ac:dyDescent="0.25">
      <c r="A15686" s="5">
        <f>15678</f>
      </c>
      <c r="B15686" s="5" t="s">
        <v>15687</v>
      </c>
      <c r="C15686" s="5" t="s">
        <v>11</v>
      </c>
      <c r="D15686" s="5" t="s">
        <v>12</v>
      </c>
      <c r="E15686" s="5" t="s">
        <v>13</v>
      </c>
    </row>
    <row r="15687" spans="1:5" x14ac:dyDescent="0.25">
      <c r="A15687" s="5">
        <f>15679</f>
      </c>
      <c r="B15687" s="5" t="s">
        <v>15688</v>
      </c>
      <c r="C15687" s="5" t="s">
        <v>11</v>
      </c>
      <c r="D15687" s="5" t="s">
        <v>12</v>
      </c>
      <c r="E15687" s="5" t="s">
        <v>13</v>
      </c>
    </row>
    <row r="15688" spans="1:5" x14ac:dyDescent="0.25">
      <c r="A15688" s="5">
        <f>15680</f>
      </c>
      <c r="B15688" s="5" t="s">
        <v>15689</v>
      </c>
      <c r="C15688" s="5" t="s">
        <v>11</v>
      </c>
      <c r="D15688" s="5" t="s">
        <v>12</v>
      </c>
      <c r="E15688" s="5" t="s">
        <v>13</v>
      </c>
    </row>
    <row r="15689" spans="1:5" x14ac:dyDescent="0.25">
      <c r="A15689" s="5">
        <f>15681</f>
      </c>
      <c r="B15689" s="5" t="s">
        <v>15690</v>
      </c>
      <c r="C15689" s="5" t="s">
        <v>11</v>
      </c>
      <c r="D15689" s="5" t="s">
        <v>12</v>
      </c>
      <c r="E15689" s="5" t="s">
        <v>13</v>
      </c>
    </row>
    <row r="15690" spans="1:5" x14ac:dyDescent="0.25">
      <c r="A15690" s="5">
        <f>15682</f>
      </c>
      <c r="B15690" s="5" t="s">
        <v>15691</v>
      </c>
      <c r="C15690" s="5" t="s">
        <v>11</v>
      </c>
      <c r="D15690" s="5" t="s">
        <v>12</v>
      </c>
      <c r="E15690" s="5" t="s">
        <v>13</v>
      </c>
    </row>
    <row r="15691" spans="1:5" x14ac:dyDescent="0.25">
      <c r="A15691" s="5">
        <f>15683</f>
      </c>
      <c r="B15691" s="5" t="s">
        <v>15692</v>
      </c>
      <c r="C15691" s="5" t="s">
        <v>11</v>
      </c>
      <c r="D15691" s="5" t="s">
        <v>12</v>
      </c>
      <c r="E15691" s="5" t="s">
        <v>13</v>
      </c>
    </row>
    <row r="15692" spans="1:5" x14ac:dyDescent="0.25">
      <c r="A15692" s="5">
        <f>15684</f>
      </c>
      <c r="B15692" s="5" t="s">
        <v>15693</v>
      </c>
      <c r="C15692" s="5" t="s">
        <v>11</v>
      </c>
      <c r="D15692" s="5" t="s">
        <v>12</v>
      </c>
      <c r="E15692" s="5" t="s">
        <v>13</v>
      </c>
    </row>
    <row r="15693" spans="1:5" x14ac:dyDescent="0.25">
      <c r="A15693" s="5">
        <f>15685</f>
      </c>
      <c r="B15693" s="5" t="s">
        <v>15694</v>
      </c>
      <c r="C15693" s="5" t="s">
        <v>11</v>
      </c>
      <c r="D15693" s="5" t="s">
        <v>12</v>
      </c>
      <c r="E15693" s="5" t="s">
        <v>13</v>
      </c>
    </row>
    <row r="15694" spans="1:5" x14ac:dyDescent="0.25">
      <c r="A15694" s="5">
        <f>15686</f>
      </c>
      <c r="B15694" s="5" t="s">
        <v>15695</v>
      </c>
      <c r="C15694" s="5" t="s">
        <v>11</v>
      </c>
      <c r="D15694" s="5" t="s">
        <v>12</v>
      </c>
      <c r="E15694" s="5" t="s">
        <v>13</v>
      </c>
    </row>
    <row r="15695" spans="1:5" x14ac:dyDescent="0.25">
      <c r="A15695" s="5">
        <f>15687</f>
      </c>
      <c r="B15695" s="5" t="s">
        <v>15696</v>
      </c>
      <c r="C15695" s="5" t="s">
        <v>11</v>
      </c>
      <c r="D15695" s="5" t="s">
        <v>12</v>
      </c>
      <c r="E15695" s="5" t="s">
        <v>13</v>
      </c>
    </row>
    <row r="15696" spans="1:5" x14ac:dyDescent="0.25">
      <c r="A15696" s="5">
        <f>15688</f>
      </c>
      <c r="B15696" s="5" t="s">
        <v>15697</v>
      </c>
      <c r="C15696" s="5" t="s">
        <v>11</v>
      </c>
      <c r="D15696" s="5" t="s">
        <v>12</v>
      </c>
      <c r="E15696" s="5" t="s">
        <v>13</v>
      </c>
    </row>
    <row r="15697" spans="1:5" x14ac:dyDescent="0.25">
      <c r="A15697" s="5">
        <f>15689</f>
      </c>
      <c r="B15697" s="5" t="s">
        <v>15698</v>
      </c>
      <c r="C15697" s="5" t="s">
        <v>11</v>
      </c>
      <c r="D15697" s="5" t="s">
        <v>12</v>
      </c>
      <c r="E15697" s="5" t="s">
        <v>13</v>
      </c>
    </row>
    <row r="15698" spans="1:5" x14ac:dyDescent="0.25">
      <c r="A15698" s="5">
        <f>15690</f>
      </c>
      <c r="B15698" s="5" t="s">
        <v>15699</v>
      </c>
      <c r="C15698" s="5" t="s">
        <v>11</v>
      </c>
      <c r="D15698" s="5" t="s">
        <v>12</v>
      </c>
      <c r="E15698" s="5" t="s">
        <v>13</v>
      </c>
    </row>
    <row r="15699" spans="1:5" x14ac:dyDescent="0.25">
      <c r="A15699" s="5">
        <f>15691</f>
      </c>
      <c r="B15699" s="5" t="s">
        <v>15700</v>
      </c>
      <c r="C15699" s="5" t="s">
        <v>11</v>
      </c>
      <c r="D15699" s="5" t="s">
        <v>12</v>
      </c>
      <c r="E15699" s="5" t="s">
        <v>13</v>
      </c>
    </row>
    <row r="15700" spans="1:5" x14ac:dyDescent="0.25">
      <c r="A15700" s="5">
        <f>15692</f>
      </c>
      <c r="B15700" s="5" t="s">
        <v>15701</v>
      </c>
      <c r="C15700" s="5" t="s">
        <v>11</v>
      </c>
      <c r="D15700" s="5" t="s">
        <v>12</v>
      </c>
      <c r="E15700" s="5" t="s">
        <v>13</v>
      </c>
    </row>
    <row r="15701" spans="1:5" x14ac:dyDescent="0.25">
      <c r="A15701" s="5">
        <f>15693</f>
      </c>
      <c r="B15701" s="5" t="s">
        <v>15702</v>
      </c>
      <c r="C15701" s="5" t="s">
        <v>11</v>
      </c>
      <c r="D15701" s="5" t="s">
        <v>12</v>
      </c>
      <c r="E15701" s="5" t="s">
        <v>13</v>
      </c>
    </row>
    <row r="15702" spans="1:5" x14ac:dyDescent="0.25">
      <c r="A15702" s="5">
        <f>15694</f>
      </c>
      <c r="B15702" s="5" t="s">
        <v>15703</v>
      </c>
      <c r="C15702" s="5" t="s">
        <v>11</v>
      </c>
      <c r="D15702" s="5" t="s">
        <v>12</v>
      </c>
      <c r="E15702" s="5" t="s">
        <v>13</v>
      </c>
    </row>
    <row r="15703" spans="1:5" x14ac:dyDescent="0.25">
      <c r="A15703" s="5">
        <f>15695</f>
      </c>
      <c r="B15703" s="5" t="s">
        <v>15704</v>
      </c>
      <c r="C15703" s="5" t="s">
        <v>11</v>
      </c>
      <c r="D15703" s="5" t="s">
        <v>12</v>
      </c>
      <c r="E15703" s="5" t="s">
        <v>13</v>
      </c>
    </row>
    <row r="15704" spans="1:5" x14ac:dyDescent="0.25">
      <c r="A15704" s="5">
        <f>15696</f>
      </c>
      <c r="B15704" s="5" t="s">
        <v>15705</v>
      </c>
      <c r="C15704" s="5" t="s">
        <v>11</v>
      </c>
      <c r="D15704" s="5" t="s">
        <v>12</v>
      </c>
      <c r="E15704" s="5" t="s">
        <v>13</v>
      </c>
    </row>
    <row r="15705" spans="1:5" x14ac:dyDescent="0.25">
      <c r="A15705" s="5">
        <f>15697</f>
      </c>
      <c r="B15705" s="5" t="s">
        <v>15706</v>
      </c>
      <c r="C15705" s="5" t="s">
        <v>11</v>
      </c>
      <c r="D15705" s="5" t="s">
        <v>12</v>
      </c>
      <c r="E15705" s="5" t="s">
        <v>13</v>
      </c>
    </row>
    <row r="15706" spans="1:5" x14ac:dyDescent="0.25">
      <c r="A15706" s="5">
        <f>15698</f>
      </c>
      <c r="B15706" s="5" t="s">
        <v>15707</v>
      </c>
      <c r="C15706" s="5" t="s">
        <v>11</v>
      </c>
      <c r="D15706" s="5" t="s">
        <v>12</v>
      </c>
      <c r="E15706" s="5" t="s">
        <v>13</v>
      </c>
    </row>
    <row r="15707" spans="1:5" x14ac:dyDescent="0.25">
      <c r="A15707" s="5">
        <f>15699</f>
      </c>
      <c r="B15707" s="5" t="s">
        <v>15708</v>
      </c>
      <c r="C15707" s="5" t="s">
        <v>11</v>
      </c>
      <c r="D15707" s="5" t="s">
        <v>12</v>
      </c>
      <c r="E15707" s="5" t="s">
        <v>13</v>
      </c>
    </row>
    <row r="15708" spans="1:5" x14ac:dyDescent="0.25">
      <c r="A15708" s="5">
        <f>15700</f>
      </c>
      <c r="B15708" s="5" t="s">
        <v>15709</v>
      </c>
      <c r="C15708" s="5" t="s">
        <v>11</v>
      </c>
      <c r="D15708" s="5" t="s">
        <v>12</v>
      </c>
      <c r="E15708" s="5" t="s">
        <v>13</v>
      </c>
    </row>
    <row r="15709" spans="1:5" x14ac:dyDescent="0.25">
      <c r="A15709" s="5">
        <f>15701</f>
      </c>
      <c r="B15709" s="5" t="s">
        <v>15710</v>
      </c>
      <c r="C15709" s="5" t="s">
        <v>11</v>
      </c>
      <c r="D15709" s="5" t="s">
        <v>12</v>
      </c>
      <c r="E15709" s="5" t="s">
        <v>13</v>
      </c>
    </row>
    <row r="15710" spans="1:5" x14ac:dyDescent="0.25">
      <c r="A15710" s="5">
        <f>15702</f>
      </c>
      <c r="B15710" s="5" t="s">
        <v>15711</v>
      </c>
      <c r="C15710" s="5" t="s">
        <v>11</v>
      </c>
      <c r="D15710" s="5" t="s">
        <v>12</v>
      </c>
      <c r="E15710" s="5" t="s">
        <v>13</v>
      </c>
    </row>
    <row r="15711" spans="1:5" x14ac:dyDescent="0.25">
      <c r="A15711" s="5">
        <f>15703</f>
      </c>
      <c r="B15711" s="5" t="s">
        <v>15712</v>
      </c>
      <c r="C15711" s="5" t="s">
        <v>11</v>
      </c>
      <c r="D15711" s="5" t="s">
        <v>12</v>
      </c>
      <c r="E15711" s="5" t="s">
        <v>13</v>
      </c>
    </row>
    <row r="15712" spans="1:5" x14ac:dyDescent="0.25">
      <c r="A15712" s="5">
        <f>15704</f>
      </c>
      <c r="B15712" s="5" t="s">
        <v>15713</v>
      </c>
      <c r="C15712" s="5" t="s">
        <v>11</v>
      </c>
      <c r="D15712" s="5" t="s">
        <v>12</v>
      </c>
      <c r="E15712" s="5" t="s">
        <v>13</v>
      </c>
    </row>
    <row r="15713" spans="1:5" x14ac:dyDescent="0.25">
      <c r="A15713" s="5">
        <f>15705</f>
      </c>
      <c r="B15713" s="5" t="s">
        <v>15714</v>
      </c>
      <c r="C15713" s="5" t="s">
        <v>11</v>
      </c>
      <c r="D15713" s="5" t="s">
        <v>12</v>
      </c>
      <c r="E15713" s="5" t="s">
        <v>13</v>
      </c>
    </row>
    <row r="15714" spans="1:5" x14ac:dyDescent="0.25">
      <c r="A15714" s="5">
        <f>15706</f>
      </c>
      <c r="B15714" s="5" t="s">
        <v>15715</v>
      </c>
      <c r="C15714" s="5" t="s">
        <v>11</v>
      </c>
      <c r="D15714" s="5" t="s">
        <v>12</v>
      </c>
      <c r="E15714" s="5" t="s">
        <v>13</v>
      </c>
    </row>
    <row r="15715" spans="1:5" x14ac:dyDescent="0.25">
      <c r="A15715" s="5">
        <f>15707</f>
      </c>
      <c r="B15715" s="5" t="s">
        <v>15716</v>
      </c>
      <c r="C15715" s="5" t="s">
        <v>11</v>
      </c>
      <c r="D15715" s="5" t="s">
        <v>12</v>
      </c>
      <c r="E15715" s="5" t="s">
        <v>13</v>
      </c>
    </row>
    <row r="15716" spans="1:5" x14ac:dyDescent="0.25">
      <c r="A15716" s="5">
        <f>15708</f>
      </c>
      <c r="B15716" s="5" t="s">
        <v>15717</v>
      </c>
      <c r="C15716" s="5" t="s">
        <v>11</v>
      </c>
      <c r="D15716" s="5" t="s">
        <v>12</v>
      </c>
      <c r="E15716" s="5" t="s">
        <v>13</v>
      </c>
    </row>
    <row r="15717" spans="1:5" x14ac:dyDescent="0.25">
      <c r="A15717" s="5">
        <f>15709</f>
      </c>
      <c r="B15717" s="5" t="s">
        <v>15718</v>
      </c>
      <c r="C15717" s="5" t="s">
        <v>11</v>
      </c>
      <c r="D15717" s="5" t="s">
        <v>12</v>
      </c>
      <c r="E15717" s="5" t="s">
        <v>13</v>
      </c>
    </row>
    <row r="15718" spans="1:5" x14ac:dyDescent="0.25">
      <c r="A15718" s="5">
        <f>15710</f>
      </c>
      <c r="B15718" s="5" t="s">
        <v>15719</v>
      </c>
      <c r="C15718" s="5" t="s">
        <v>11</v>
      </c>
      <c r="D15718" s="5" t="s">
        <v>12</v>
      </c>
      <c r="E15718" s="5" t="s">
        <v>13</v>
      </c>
    </row>
    <row r="15719" spans="1:5" x14ac:dyDescent="0.25">
      <c r="A15719" s="5">
        <f>15711</f>
      </c>
      <c r="B15719" s="5" t="s">
        <v>15720</v>
      </c>
      <c r="C15719" s="5" t="s">
        <v>11</v>
      </c>
      <c r="D15719" s="5" t="s">
        <v>12</v>
      </c>
      <c r="E15719" s="5" t="s">
        <v>13</v>
      </c>
    </row>
    <row r="15720" spans="1:5" x14ac:dyDescent="0.25">
      <c r="A15720" s="5">
        <f>15712</f>
      </c>
      <c r="B15720" s="5" t="s">
        <v>15721</v>
      </c>
      <c r="C15720" s="5" t="s">
        <v>11</v>
      </c>
      <c r="D15720" s="5" t="s">
        <v>12</v>
      </c>
      <c r="E15720" s="5" t="s">
        <v>13</v>
      </c>
    </row>
    <row r="15721" spans="1:5" x14ac:dyDescent="0.25">
      <c r="A15721" s="5">
        <f>15713</f>
      </c>
      <c r="B15721" s="5" t="s">
        <v>15722</v>
      </c>
      <c r="C15721" s="5" t="s">
        <v>11</v>
      </c>
      <c r="D15721" s="5" t="s">
        <v>12</v>
      </c>
      <c r="E15721" s="5" t="s">
        <v>13</v>
      </c>
    </row>
    <row r="15722" spans="1:5" x14ac:dyDescent="0.25">
      <c r="A15722" s="5">
        <f>15714</f>
      </c>
      <c r="B15722" s="5" t="s">
        <v>15723</v>
      </c>
      <c r="C15722" s="5" t="s">
        <v>11</v>
      </c>
      <c r="D15722" s="5" t="s">
        <v>12</v>
      </c>
      <c r="E15722" s="5" t="s">
        <v>13</v>
      </c>
    </row>
    <row r="15723" spans="1:5" x14ac:dyDescent="0.25">
      <c r="A15723" s="5">
        <f>15715</f>
      </c>
      <c r="B15723" s="5" t="s">
        <v>15724</v>
      </c>
      <c r="C15723" s="5" t="s">
        <v>11</v>
      </c>
      <c r="D15723" s="5" t="s">
        <v>12</v>
      </c>
      <c r="E15723" s="5" t="s">
        <v>13</v>
      </c>
    </row>
    <row r="15724" spans="1:5" x14ac:dyDescent="0.25">
      <c r="A15724" s="5">
        <f>15716</f>
      </c>
      <c r="B15724" s="5" t="s">
        <v>15725</v>
      </c>
      <c r="C15724" s="5" t="s">
        <v>11</v>
      </c>
      <c r="D15724" s="5" t="s">
        <v>12</v>
      </c>
      <c r="E15724" s="5" t="s">
        <v>13</v>
      </c>
    </row>
    <row r="15725" spans="1:5" x14ac:dyDescent="0.25">
      <c r="A15725" s="5">
        <f>15717</f>
      </c>
      <c r="B15725" s="5" t="s">
        <v>15726</v>
      </c>
      <c r="C15725" s="5" t="s">
        <v>11</v>
      </c>
      <c r="D15725" s="5" t="s">
        <v>12</v>
      </c>
      <c r="E15725" s="5" t="s">
        <v>13</v>
      </c>
    </row>
    <row r="15726" spans="1:5" x14ac:dyDescent="0.25">
      <c r="A15726" s="5">
        <f>15718</f>
      </c>
      <c r="B15726" s="5" t="s">
        <v>15727</v>
      </c>
      <c r="C15726" s="5" t="s">
        <v>11</v>
      </c>
      <c r="D15726" s="5" t="s">
        <v>12</v>
      </c>
      <c r="E15726" s="5" t="s">
        <v>13</v>
      </c>
    </row>
    <row r="15727" spans="1:5" x14ac:dyDescent="0.25">
      <c r="A15727" s="5">
        <f>15719</f>
      </c>
      <c r="B15727" s="5" t="s">
        <v>15728</v>
      </c>
      <c r="C15727" s="5" t="s">
        <v>11</v>
      </c>
      <c r="D15727" s="5" t="s">
        <v>12</v>
      </c>
      <c r="E15727" s="5" t="s">
        <v>13</v>
      </c>
    </row>
    <row r="15728" spans="1:5" x14ac:dyDescent="0.25">
      <c r="A15728" s="5">
        <f>15720</f>
      </c>
      <c r="B15728" s="5" t="s">
        <v>15729</v>
      </c>
      <c r="C15728" s="5" t="s">
        <v>11</v>
      </c>
      <c r="D15728" s="5" t="s">
        <v>12</v>
      </c>
      <c r="E15728" s="5" t="s">
        <v>13</v>
      </c>
    </row>
    <row r="15729" spans="1:5" x14ac:dyDescent="0.25">
      <c r="A15729" s="5">
        <f>15721</f>
      </c>
      <c r="B15729" s="5" t="s">
        <v>15730</v>
      </c>
      <c r="C15729" s="5" t="s">
        <v>11</v>
      </c>
      <c r="D15729" s="5" t="s">
        <v>12</v>
      </c>
      <c r="E15729" s="5" t="s">
        <v>13</v>
      </c>
    </row>
    <row r="15730" spans="1:5" x14ac:dyDescent="0.25">
      <c r="A15730" s="5">
        <f>15722</f>
      </c>
      <c r="B15730" s="5" t="s">
        <v>15731</v>
      </c>
      <c r="C15730" s="5" t="s">
        <v>11</v>
      </c>
      <c r="D15730" s="5" t="s">
        <v>12</v>
      </c>
      <c r="E15730" s="5" t="s">
        <v>13</v>
      </c>
    </row>
    <row r="15731" spans="1:5" x14ac:dyDescent="0.25">
      <c r="A15731" s="5">
        <f>15723</f>
      </c>
      <c r="B15731" s="5" t="s">
        <v>15732</v>
      </c>
      <c r="C15731" s="5" t="s">
        <v>11</v>
      </c>
      <c r="D15731" s="5" t="s">
        <v>12</v>
      </c>
      <c r="E15731" s="5" t="s">
        <v>13</v>
      </c>
    </row>
    <row r="15732" spans="1:5" x14ac:dyDescent="0.25">
      <c r="A15732" s="5">
        <f>15724</f>
      </c>
      <c r="B15732" s="5" t="s">
        <v>15733</v>
      </c>
      <c r="C15732" s="5" t="s">
        <v>11</v>
      </c>
      <c r="D15732" s="5" t="s">
        <v>12</v>
      </c>
      <c r="E15732" s="5" t="s">
        <v>13</v>
      </c>
    </row>
    <row r="15733" spans="1:5" x14ac:dyDescent="0.25">
      <c r="A15733" s="5">
        <f>15725</f>
      </c>
      <c r="B15733" s="5" t="s">
        <v>15734</v>
      </c>
      <c r="C15733" s="5" t="s">
        <v>11</v>
      </c>
      <c r="D15733" s="5" t="s">
        <v>12</v>
      </c>
      <c r="E15733" s="5" t="s">
        <v>13</v>
      </c>
    </row>
    <row r="15734" spans="1:5" x14ac:dyDescent="0.25">
      <c r="A15734" s="5">
        <f>15726</f>
      </c>
      <c r="B15734" s="5" t="s">
        <v>15735</v>
      </c>
      <c r="C15734" s="5" t="s">
        <v>11</v>
      </c>
      <c r="D15734" s="5" t="s">
        <v>12</v>
      </c>
      <c r="E15734" s="5" t="s">
        <v>13</v>
      </c>
    </row>
    <row r="15735" spans="1:5" x14ac:dyDescent="0.25">
      <c r="A15735" s="5">
        <f>15727</f>
      </c>
      <c r="B15735" s="5" t="s">
        <v>15736</v>
      </c>
      <c r="C15735" s="5" t="s">
        <v>11</v>
      </c>
      <c r="D15735" s="5" t="s">
        <v>12</v>
      </c>
      <c r="E15735" s="5" t="s">
        <v>13</v>
      </c>
    </row>
    <row r="15736" spans="1:5" x14ac:dyDescent="0.25">
      <c r="A15736" s="5">
        <f>15728</f>
      </c>
      <c r="B15736" s="5" t="s">
        <v>15737</v>
      </c>
      <c r="C15736" s="5" t="s">
        <v>11</v>
      </c>
      <c r="D15736" s="5" t="s">
        <v>12</v>
      </c>
      <c r="E15736" s="5" t="s">
        <v>13</v>
      </c>
    </row>
    <row r="15737" spans="1:5" x14ac:dyDescent="0.25">
      <c r="A15737" s="5">
        <f>15729</f>
      </c>
      <c r="B15737" s="5" t="s">
        <v>15738</v>
      </c>
      <c r="C15737" s="5" t="s">
        <v>11</v>
      </c>
      <c r="D15737" s="5" t="s">
        <v>12</v>
      </c>
      <c r="E15737" s="5" t="s">
        <v>13</v>
      </c>
    </row>
    <row r="15738" spans="1:5" x14ac:dyDescent="0.25">
      <c r="A15738" s="5">
        <f>15730</f>
      </c>
      <c r="B15738" s="5" t="s">
        <v>15739</v>
      </c>
      <c r="C15738" s="5" t="s">
        <v>11</v>
      </c>
      <c r="D15738" s="5" t="s">
        <v>12</v>
      </c>
      <c r="E15738" s="5" t="s">
        <v>13</v>
      </c>
    </row>
    <row r="15739" spans="1:5" x14ac:dyDescent="0.25">
      <c r="A15739" s="5">
        <f>15731</f>
      </c>
      <c r="B15739" s="5" t="s">
        <v>15740</v>
      </c>
      <c r="C15739" s="5" t="s">
        <v>11</v>
      </c>
      <c r="D15739" s="5" t="s">
        <v>12</v>
      </c>
      <c r="E15739" s="5" t="s">
        <v>13</v>
      </c>
    </row>
    <row r="15740" spans="1:5" x14ac:dyDescent="0.25">
      <c r="A15740" s="5">
        <f>15732</f>
      </c>
      <c r="B15740" s="5" t="s">
        <v>15741</v>
      </c>
      <c r="C15740" s="5" t="s">
        <v>11</v>
      </c>
      <c r="D15740" s="5" t="s">
        <v>12</v>
      </c>
      <c r="E15740" s="5" t="s">
        <v>13</v>
      </c>
    </row>
    <row r="15741" spans="1:5" x14ac:dyDescent="0.25">
      <c r="A15741" s="5">
        <f>15733</f>
      </c>
      <c r="B15741" s="5" t="s">
        <v>15742</v>
      </c>
      <c r="C15741" s="5" t="s">
        <v>11</v>
      </c>
      <c r="D15741" s="5" t="s">
        <v>12</v>
      </c>
      <c r="E15741" s="5" t="s">
        <v>13</v>
      </c>
    </row>
    <row r="15742" spans="1:5" x14ac:dyDescent="0.25">
      <c r="A15742" s="5">
        <f>15734</f>
      </c>
      <c r="B15742" s="5" t="s">
        <v>15743</v>
      </c>
      <c r="C15742" s="5" t="s">
        <v>11</v>
      </c>
      <c r="D15742" s="5" t="s">
        <v>12</v>
      </c>
      <c r="E15742" s="5" t="s">
        <v>13</v>
      </c>
    </row>
    <row r="15743" spans="1:5" x14ac:dyDescent="0.25">
      <c r="A15743" s="5">
        <f>15735</f>
      </c>
      <c r="B15743" s="5" t="s">
        <v>15744</v>
      </c>
      <c r="C15743" s="5" t="s">
        <v>11</v>
      </c>
      <c r="D15743" s="5" t="s">
        <v>12</v>
      </c>
      <c r="E15743" s="5" t="s">
        <v>13</v>
      </c>
    </row>
    <row r="15744" spans="1:5" x14ac:dyDescent="0.25">
      <c r="A15744" s="5">
        <f>15736</f>
      </c>
      <c r="B15744" s="5" t="s">
        <v>15745</v>
      </c>
      <c r="C15744" s="5" t="s">
        <v>11</v>
      </c>
      <c r="D15744" s="5" t="s">
        <v>12</v>
      </c>
      <c r="E15744" s="5" t="s">
        <v>13</v>
      </c>
    </row>
    <row r="15745" spans="1:5" x14ac:dyDescent="0.25">
      <c r="A15745" s="5">
        <f>15737</f>
      </c>
      <c r="B15745" s="5" t="s">
        <v>15746</v>
      </c>
      <c r="C15745" s="5" t="s">
        <v>11</v>
      </c>
      <c r="D15745" s="5" t="s">
        <v>12</v>
      </c>
      <c r="E15745" s="5" t="s">
        <v>13</v>
      </c>
    </row>
    <row r="15746" spans="1:5" x14ac:dyDescent="0.25">
      <c r="A15746" s="5">
        <f>15738</f>
      </c>
      <c r="B15746" s="5" t="s">
        <v>15747</v>
      </c>
      <c r="C15746" s="5" t="s">
        <v>11</v>
      </c>
      <c r="D15746" s="5" t="s">
        <v>12</v>
      </c>
      <c r="E15746" s="5" t="s">
        <v>13</v>
      </c>
    </row>
    <row r="15747" spans="1:5" x14ac:dyDescent="0.25">
      <c r="A15747" s="5">
        <f>15739</f>
      </c>
      <c r="B15747" s="5" t="s">
        <v>15748</v>
      </c>
      <c r="C15747" s="5" t="s">
        <v>11</v>
      </c>
      <c r="D15747" s="5" t="s">
        <v>12</v>
      </c>
      <c r="E15747" s="5" t="s">
        <v>13</v>
      </c>
    </row>
    <row r="15748" spans="1:5" x14ac:dyDescent="0.25">
      <c r="A15748" s="5">
        <f>15740</f>
      </c>
      <c r="B15748" s="5" t="s">
        <v>15749</v>
      </c>
      <c r="C15748" s="5" t="s">
        <v>11</v>
      </c>
      <c r="D15748" s="5" t="s">
        <v>12</v>
      </c>
      <c r="E15748" s="5" t="s">
        <v>13</v>
      </c>
    </row>
    <row r="15749" spans="1:5" x14ac:dyDescent="0.25">
      <c r="A15749" s="5">
        <f>15741</f>
      </c>
      <c r="B15749" s="5" t="s">
        <v>15750</v>
      </c>
      <c r="C15749" s="5" t="s">
        <v>11</v>
      </c>
      <c r="D15749" s="5" t="s">
        <v>12</v>
      </c>
      <c r="E15749" s="5" t="s">
        <v>13</v>
      </c>
    </row>
    <row r="15750" spans="1:5" x14ac:dyDescent="0.25">
      <c r="A15750" s="5">
        <f>15742</f>
      </c>
      <c r="B15750" s="5" t="s">
        <v>15751</v>
      </c>
      <c r="C15750" s="5" t="s">
        <v>11</v>
      </c>
      <c r="D15750" s="5" t="s">
        <v>12</v>
      </c>
      <c r="E15750" s="5" t="s">
        <v>13</v>
      </c>
    </row>
    <row r="15751" spans="1:5" x14ac:dyDescent="0.25">
      <c r="A15751" s="5">
        <f>15743</f>
      </c>
      <c r="B15751" s="5" t="s">
        <v>15752</v>
      </c>
      <c r="C15751" s="5" t="s">
        <v>11</v>
      </c>
      <c r="D15751" s="5" t="s">
        <v>12</v>
      </c>
      <c r="E15751" s="5" t="s">
        <v>13</v>
      </c>
    </row>
    <row r="15752" spans="1:5" x14ac:dyDescent="0.25">
      <c r="A15752" s="5">
        <f>15744</f>
      </c>
      <c r="B15752" s="5" t="s">
        <v>15753</v>
      </c>
      <c r="C15752" s="5" t="s">
        <v>11</v>
      </c>
      <c r="D15752" s="5" t="s">
        <v>12</v>
      </c>
      <c r="E15752" s="5" t="s">
        <v>13</v>
      </c>
    </row>
    <row r="15753" spans="1:5" x14ac:dyDescent="0.25">
      <c r="A15753" s="5">
        <f>15745</f>
      </c>
      <c r="B15753" s="5" t="s">
        <v>15754</v>
      </c>
      <c r="C15753" s="5" t="s">
        <v>11</v>
      </c>
      <c r="D15753" s="5" t="s">
        <v>12</v>
      </c>
      <c r="E15753" s="5" t="s">
        <v>13</v>
      </c>
    </row>
    <row r="15754" spans="1:5" x14ac:dyDescent="0.25">
      <c r="A15754" s="5">
        <f>15746</f>
      </c>
      <c r="B15754" s="5" t="s">
        <v>15755</v>
      </c>
      <c r="C15754" s="5" t="s">
        <v>11</v>
      </c>
      <c r="D15754" s="5" t="s">
        <v>12</v>
      </c>
      <c r="E15754" s="5" t="s">
        <v>13</v>
      </c>
    </row>
    <row r="15755" spans="1:5" x14ac:dyDescent="0.25">
      <c r="A15755" s="5">
        <f>15747</f>
      </c>
      <c r="B15755" s="5" t="s">
        <v>15756</v>
      </c>
      <c r="C15755" s="5" t="s">
        <v>11</v>
      </c>
      <c r="D15755" s="5" t="s">
        <v>12</v>
      </c>
      <c r="E15755" s="5" t="s">
        <v>13</v>
      </c>
    </row>
    <row r="15756" spans="1:5" x14ac:dyDescent="0.25">
      <c r="A15756" s="5">
        <f>15748</f>
      </c>
      <c r="B15756" s="5" t="s">
        <v>15757</v>
      </c>
      <c r="C15756" s="5" t="s">
        <v>11</v>
      </c>
      <c r="D15756" s="5" t="s">
        <v>12</v>
      </c>
      <c r="E15756" s="5" t="s">
        <v>13</v>
      </c>
    </row>
    <row r="15757" spans="1:5" x14ac:dyDescent="0.25">
      <c r="A15757" s="5">
        <f>15749</f>
      </c>
      <c r="B15757" s="5" t="s">
        <v>15758</v>
      </c>
      <c r="C15757" s="5" t="s">
        <v>11</v>
      </c>
      <c r="D15757" s="5" t="s">
        <v>12</v>
      </c>
      <c r="E15757" s="5" t="s">
        <v>13</v>
      </c>
    </row>
    <row r="15758" spans="1:5" x14ac:dyDescent="0.25">
      <c r="A15758" s="5">
        <f>15750</f>
      </c>
      <c r="B15758" s="5" t="s">
        <v>15759</v>
      </c>
      <c r="C15758" s="5" t="s">
        <v>11</v>
      </c>
      <c r="D15758" s="5" t="s">
        <v>12</v>
      </c>
      <c r="E15758" s="5" t="s">
        <v>13</v>
      </c>
    </row>
    <row r="15759" spans="1:5" x14ac:dyDescent="0.25">
      <c r="A15759" s="5">
        <f>15751</f>
      </c>
      <c r="B15759" s="5" t="s">
        <v>15760</v>
      </c>
      <c r="C15759" s="5" t="s">
        <v>11</v>
      </c>
      <c r="D15759" s="5" t="s">
        <v>12</v>
      </c>
      <c r="E15759" s="5" t="s">
        <v>13</v>
      </c>
    </row>
    <row r="15760" spans="1:5" x14ac:dyDescent="0.25">
      <c r="A15760" s="5">
        <f>15752</f>
      </c>
      <c r="B15760" s="5" t="s">
        <v>15761</v>
      </c>
      <c r="C15760" s="5" t="s">
        <v>11</v>
      </c>
      <c r="D15760" s="5" t="s">
        <v>12</v>
      </c>
      <c r="E15760" s="5" t="s">
        <v>13</v>
      </c>
    </row>
    <row r="15761" spans="1:5" x14ac:dyDescent="0.25">
      <c r="A15761" s="5">
        <f>15753</f>
      </c>
      <c r="B15761" s="5" t="s">
        <v>15762</v>
      </c>
      <c r="C15761" s="5" t="s">
        <v>11</v>
      </c>
      <c r="D15761" s="5" t="s">
        <v>12</v>
      </c>
      <c r="E15761" s="5" t="s">
        <v>13</v>
      </c>
    </row>
    <row r="15762" spans="1:5" x14ac:dyDescent="0.25">
      <c r="A15762" s="5">
        <f>15754</f>
      </c>
      <c r="B15762" s="5" t="s">
        <v>15763</v>
      </c>
      <c r="C15762" s="5" t="s">
        <v>11</v>
      </c>
      <c r="D15762" s="5" t="s">
        <v>12</v>
      </c>
      <c r="E15762" s="5" t="s">
        <v>13</v>
      </c>
    </row>
    <row r="15763" spans="1:5" x14ac:dyDescent="0.25">
      <c r="A15763" s="5">
        <f>15755</f>
      </c>
      <c r="B15763" s="5" t="s">
        <v>15764</v>
      </c>
      <c r="C15763" s="5" t="s">
        <v>11</v>
      </c>
      <c r="D15763" s="5" t="s">
        <v>12</v>
      </c>
      <c r="E15763" s="5" t="s">
        <v>13</v>
      </c>
    </row>
    <row r="15764" spans="1:5" x14ac:dyDescent="0.25">
      <c r="A15764" s="5">
        <f>15756</f>
      </c>
      <c r="B15764" s="5" t="s">
        <v>15765</v>
      </c>
      <c r="C15764" s="5" t="s">
        <v>11</v>
      </c>
      <c r="D15764" s="5" t="s">
        <v>12</v>
      </c>
      <c r="E15764" s="5" t="s">
        <v>13</v>
      </c>
    </row>
    <row r="15765" spans="1:5" x14ac:dyDescent="0.25">
      <c r="A15765" s="5">
        <f>15757</f>
      </c>
      <c r="B15765" s="5" t="s">
        <v>15766</v>
      </c>
      <c r="C15765" s="5" t="s">
        <v>11</v>
      </c>
      <c r="D15765" s="5" t="s">
        <v>12</v>
      </c>
      <c r="E15765" s="5" t="s">
        <v>13</v>
      </c>
    </row>
    <row r="15766" spans="1:5" x14ac:dyDescent="0.25">
      <c r="A15766" s="5">
        <f>15758</f>
      </c>
      <c r="B15766" s="5" t="s">
        <v>15767</v>
      </c>
      <c r="C15766" s="5" t="s">
        <v>11</v>
      </c>
      <c r="D15766" s="5" t="s">
        <v>12</v>
      </c>
      <c r="E15766" s="5" t="s">
        <v>13</v>
      </c>
    </row>
    <row r="15767" spans="1:5" x14ac:dyDescent="0.25">
      <c r="A15767" s="5">
        <f>15759</f>
      </c>
      <c r="B15767" s="5" t="s">
        <v>15768</v>
      </c>
      <c r="C15767" s="5" t="s">
        <v>11</v>
      </c>
      <c r="D15767" s="5" t="s">
        <v>12</v>
      </c>
      <c r="E15767" s="5" t="s">
        <v>13</v>
      </c>
    </row>
    <row r="15768" spans="1:5" x14ac:dyDescent="0.25">
      <c r="A15768" s="5">
        <f>15760</f>
      </c>
      <c r="B15768" s="5" t="s">
        <v>15769</v>
      </c>
      <c r="C15768" s="5" t="s">
        <v>11</v>
      </c>
      <c r="D15768" s="5" t="s">
        <v>12</v>
      </c>
      <c r="E15768" s="5" t="s">
        <v>13</v>
      </c>
    </row>
    <row r="15769" spans="1:5" x14ac:dyDescent="0.25">
      <c r="A15769" s="5">
        <f>15761</f>
      </c>
      <c r="B15769" s="5" t="s">
        <v>15770</v>
      </c>
      <c r="C15769" s="5" t="s">
        <v>11</v>
      </c>
      <c r="D15769" s="5" t="s">
        <v>12</v>
      </c>
      <c r="E15769" s="5" t="s">
        <v>13</v>
      </c>
    </row>
    <row r="15770" spans="1:5" x14ac:dyDescent="0.25">
      <c r="A15770" s="5">
        <f>15762</f>
      </c>
      <c r="B15770" s="5" t="s">
        <v>15771</v>
      </c>
      <c r="C15770" s="5" t="s">
        <v>11</v>
      </c>
      <c r="D15770" s="5" t="s">
        <v>12</v>
      </c>
      <c r="E15770" s="5" t="s">
        <v>13</v>
      </c>
    </row>
    <row r="15771" spans="1:5" x14ac:dyDescent="0.25">
      <c r="A15771" s="5">
        <f>15763</f>
      </c>
      <c r="B15771" s="5" t="s">
        <v>15772</v>
      </c>
      <c r="C15771" s="5" t="s">
        <v>11</v>
      </c>
      <c r="D15771" s="5" t="s">
        <v>12</v>
      </c>
      <c r="E15771" s="5" t="s">
        <v>13</v>
      </c>
    </row>
    <row r="15772" spans="1:5" x14ac:dyDescent="0.25">
      <c r="A15772" s="5">
        <f>15764</f>
      </c>
      <c r="B15772" s="5" t="s">
        <v>15773</v>
      </c>
      <c r="C15772" s="5" t="s">
        <v>11</v>
      </c>
      <c r="D15772" s="5" t="s">
        <v>12</v>
      </c>
      <c r="E15772" s="5" t="s">
        <v>13</v>
      </c>
    </row>
    <row r="15773" spans="1:5" x14ac:dyDescent="0.25">
      <c r="A15773" s="5">
        <f>15765</f>
      </c>
      <c r="B15773" s="5" t="s">
        <v>15774</v>
      </c>
      <c r="C15773" s="5" t="s">
        <v>11</v>
      </c>
      <c r="D15773" s="5" t="s">
        <v>12</v>
      </c>
      <c r="E15773" s="5" t="s">
        <v>13</v>
      </c>
    </row>
    <row r="15774" spans="1:5" x14ac:dyDescent="0.25">
      <c r="A15774" s="5">
        <f>15766</f>
      </c>
      <c r="B15774" s="5" t="s">
        <v>15775</v>
      </c>
      <c r="C15774" s="5" t="s">
        <v>11</v>
      </c>
      <c r="D15774" s="5" t="s">
        <v>12</v>
      </c>
      <c r="E15774" s="5" t="s">
        <v>13</v>
      </c>
    </row>
    <row r="15775" spans="1:5" x14ac:dyDescent="0.25">
      <c r="A15775" s="5">
        <f>15767</f>
      </c>
      <c r="B15775" s="5" t="s">
        <v>15776</v>
      </c>
      <c r="C15775" s="5" t="s">
        <v>11</v>
      </c>
      <c r="D15775" s="5" t="s">
        <v>12</v>
      </c>
      <c r="E15775" s="5" t="s">
        <v>13</v>
      </c>
    </row>
    <row r="15776" spans="1:5" x14ac:dyDescent="0.25">
      <c r="A15776" s="5">
        <f>15768</f>
      </c>
      <c r="B15776" s="5" t="s">
        <v>15777</v>
      </c>
      <c r="C15776" s="5" t="s">
        <v>11</v>
      </c>
      <c r="D15776" s="5" t="s">
        <v>12</v>
      </c>
      <c r="E15776" s="5" t="s">
        <v>13</v>
      </c>
    </row>
    <row r="15777" spans="1:5" x14ac:dyDescent="0.25">
      <c r="A15777" s="5">
        <f>15769</f>
      </c>
      <c r="B15777" s="5" t="s">
        <v>15778</v>
      </c>
      <c r="C15777" s="5" t="s">
        <v>11</v>
      </c>
      <c r="D15777" s="5" t="s">
        <v>12</v>
      </c>
      <c r="E15777" s="5" t="s">
        <v>13</v>
      </c>
    </row>
    <row r="15778" spans="1:5" x14ac:dyDescent="0.25">
      <c r="A15778" s="5">
        <f>15770</f>
      </c>
      <c r="B15778" s="5" t="s">
        <v>15779</v>
      </c>
      <c r="C15778" s="5" t="s">
        <v>11</v>
      </c>
      <c r="D15778" s="5" t="s">
        <v>12</v>
      </c>
      <c r="E15778" s="5" t="s">
        <v>13</v>
      </c>
    </row>
    <row r="15779" spans="1:5" x14ac:dyDescent="0.25">
      <c r="A15779" s="5">
        <f>15771</f>
      </c>
      <c r="B15779" s="5" t="s">
        <v>15780</v>
      </c>
      <c r="C15779" s="5" t="s">
        <v>11</v>
      </c>
      <c r="D15779" s="5" t="s">
        <v>12</v>
      </c>
      <c r="E15779" s="5" t="s">
        <v>13</v>
      </c>
    </row>
    <row r="15780" spans="1:5" x14ac:dyDescent="0.25">
      <c r="A15780" s="5">
        <f>15772</f>
      </c>
      <c r="B15780" s="5" t="s">
        <v>15781</v>
      </c>
      <c r="C15780" s="5" t="s">
        <v>11</v>
      </c>
      <c r="D15780" s="5" t="s">
        <v>12</v>
      </c>
      <c r="E15780" s="5" t="s">
        <v>13</v>
      </c>
    </row>
    <row r="15781" spans="1:5" x14ac:dyDescent="0.25">
      <c r="A15781" s="5">
        <f>15773</f>
      </c>
      <c r="B15781" s="5" t="s">
        <v>15782</v>
      </c>
      <c r="C15781" s="5" t="s">
        <v>11</v>
      </c>
      <c r="D15781" s="5" t="s">
        <v>12</v>
      </c>
      <c r="E15781" s="5" t="s">
        <v>13</v>
      </c>
    </row>
    <row r="15782" spans="1:5" x14ac:dyDescent="0.25">
      <c r="A15782" s="5">
        <f>15774</f>
      </c>
      <c r="B15782" s="5" t="s">
        <v>15783</v>
      </c>
      <c r="C15782" s="5" t="s">
        <v>11</v>
      </c>
      <c r="D15782" s="5" t="s">
        <v>12</v>
      </c>
      <c r="E15782" s="5" t="s">
        <v>13</v>
      </c>
    </row>
    <row r="15783" spans="1:5" x14ac:dyDescent="0.25">
      <c r="A15783" s="5">
        <f>15775</f>
      </c>
      <c r="B15783" s="5" t="s">
        <v>15784</v>
      </c>
      <c r="C15783" s="5" t="s">
        <v>11</v>
      </c>
      <c r="D15783" s="5" t="s">
        <v>12</v>
      </c>
      <c r="E15783" s="5" t="s">
        <v>13</v>
      </c>
    </row>
    <row r="15784" spans="1:5" x14ac:dyDescent="0.25">
      <c r="A15784" s="5">
        <f>15776</f>
      </c>
      <c r="B15784" s="5" t="s">
        <v>15785</v>
      </c>
      <c r="C15784" s="5" t="s">
        <v>11</v>
      </c>
      <c r="D15784" s="5" t="s">
        <v>12</v>
      </c>
      <c r="E15784" s="5" t="s">
        <v>13</v>
      </c>
    </row>
    <row r="15785" spans="1:5" x14ac:dyDescent="0.25">
      <c r="A15785" s="5">
        <f>15777</f>
      </c>
      <c r="B15785" s="5" t="s">
        <v>15786</v>
      </c>
      <c r="C15785" s="5" t="s">
        <v>11</v>
      </c>
      <c r="D15785" s="5" t="s">
        <v>12</v>
      </c>
      <c r="E15785" s="5" t="s">
        <v>13</v>
      </c>
    </row>
    <row r="15786" spans="1:5" x14ac:dyDescent="0.25">
      <c r="A15786" s="5">
        <f>15778</f>
      </c>
      <c r="B15786" s="5" t="s">
        <v>15787</v>
      </c>
      <c r="C15786" s="5" t="s">
        <v>11</v>
      </c>
      <c r="D15786" s="5" t="s">
        <v>12</v>
      </c>
      <c r="E15786" s="5" t="s">
        <v>13</v>
      </c>
    </row>
    <row r="15787" spans="1:5" x14ac:dyDescent="0.25">
      <c r="A15787" s="5">
        <f>15779</f>
      </c>
      <c r="B15787" s="5" t="s">
        <v>15788</v>
      </c>
      <c r="C15787" s="5" t="s">
        <v>11</v>
      </c>
      <c r="D15787" s="5" t="s">
        <v>12</v>
      </c>
      <c r="E15787" s="5" t="s">
        <v>13</v>
      </c>
    </row>
    <row r="15788" spans="1:5" x14ac:dyDescent="0.25">
      <c r="A15788" s="5">
        <f>15780</f>
      </c>
      <c r="B15788" s="5" t="s">
        <v>15789</v>
      </c>
      <c r="C15788" s="5" t="s">
        <v>11</v>
      </c>
      <c r="D15788" s="5" t="s">
        <v>12</v>
      </c>
      <c r="E15788" s="5" t="s">
        <v>13</v>
      </c>
    </row>
    <row r="15789" spans="1:5" x14ac:dyDescent="0.25">
      <c r="A15789" s="5">
        <f>15781</f>
      </c>
      <c r="B15789" s="5" t="s">
        <v>15790</v>
      </c>
      <c r="C15789" s="5" t="s">
        <v>11</v>
      </c>
      <c r="D15789" s="5" t="s">
        <v>12</v>
      </c>
      <c r="E15789" s="5" t="s">
        <v>13</v>
      </c>
    </row>
    <row r="15790" spans="1:5" x14ac:dyDescent="0.25">
      <c r="A15790" s="5">
        <f>15782</f>
      </c>
      <c r="B15790" s="5" t="s">
        <v>15791</v>
      </c>
      <c r="C15790" s="5" t="s">
        <v>11</v>
      </c>
      <c r="D15790" s="5" t="s">
        <v>12</v>
      </c>
      <c r="E15790" s="5" t="s">
        <v>13</v>
      </c>
    </row>
    <row r="15791" spans="1:5" x14ac:dyDescent="0.25">
      <c r="A15791" s="5">
        <f>15783</f>
      </c>
      <c r="B15791" s="5" t="s">
        <v>15792</v>
      </c>
      <c r="C15791" s="5" t="s">
        <v>11</v>
      </c>
      <c r="D15791" s="5" t="s">
        <v>12</v>
      </c>
      <c r="E15791" s="5" t="s">
        <v>13</v>
      </c>
    </row>
    <row r="15792" spans="1:5" x14ac:dyDescent="0.25">
      <c r="A15792" s="5">
        <f>15784</f>
      </c>
      <c r="B15792" s="5" t="s">
        <v>15793</v>
      </c>
      <c r="C15792" s="5" t="s">
        <v>11</v>
      </c>
      <c r="D15792" s="5" t="s">
        <v>12</v>
      </c>
      <c r="E15792" s="5" t="s">
        <v>13</v>
      </c>
    </row>
    <row r="15793" spans="1:5" x14ac:dyDescent="0.25">
      <c r="A15793" s="5">
        <f>15785</f>
      </c>
      <c r="B15793" s="5" t="s">
        <v>15794</v>
      </c>
      <c r="C15793" s="5" t="s">
        <v>11</v>
      </c>
      <c r="D15793" s="5" t="s">
        <v>12</v>
      </c>
      <c r="E15793" s="5" t="s">
        <v>13</v>
      </c>
    </row>
    <row r="15794" spans="1:5" x14ac:dyDescent="0.25">
      <c r="A15794" s="5">
        <f>15786</f>
      </c>
      <c r="B15794" s="5" t="s">
        <v>15795</v>
      </c>
      <c r="C15794" s="5" t="s">
        <v>11</v>
      </c>
      <c r="D15794" s="5" t="s">
        <v>12</v>
      </c>
      <c r="E15794" s="5" t="s">
        <v>13</v>
      </c>
    </row>
    <row r="15795" spans="1:5" x14ac:dyDescent="0.25">
      <c r="A15795" s="5">
        <f>15787</f>
      </c>
      <c r="B15795" s="5" t="s">
        <v>15796</v>
      </c>
      <c r="C15795" s="5" t="s">
        <v>11</v>
      </c>
      <c r="D15795" s="5" t="s">
        <v>12</v>
      </c>
      <c r="E15795" s="5" t="s">
        <v>13</v>
      </c>
    </row>
    <row r="15796" spans="1:5" x14ac:dyDescent="0.25">
      <c r="A15796" s="5">
        <f>15788</f>
      </c>
      <c r="B15796" s="5" t="s">
        <v>15797</v>
      </c>
      <c r="C15796" s="5" t="s">
        <v>11</v>
      </c>
      <c r="D15796" s="5" t="s">
        <v>12</v>
      </c>
      <c r="E15796" s="5" t="s">
        <v>13</v>
      </c>
    </row>
    <row r="15797" spans="1:5" x14ac:dyDescent="0.25">
      <c r="A15797" s="5">
        <f>15789</f>
      </c>
      <c r="B15797" s="5" t="s">
        <v>15798</v>
      </c>
      <c r="C15797" s="5" t="s">
        <v>11</v>
      </c>
      <c r="D15797" s="5" t="s">
        <v>12</v>
      </c>
      <c r="E15797" s="5" t="s">
        <v>13</v>
      </c>
    </row>
    <row r="15798" spans="1:5" x14ac:dyDescent="0.25">
      <c r="A15798" s="5">
        <f>15790</f>
      </c>
      <c r="B15798" s="5" t="s">
        <v>15799</v>
      </c>
      <c r="C15798" s="5" t="s">
        <v>11</v>
      </c>
      <c r="D15798" s="5" t="s">
        <v>12</v>
      </c>
      <c r="E15798" s="5" t="s">
        <v>13</v>
      </c>
    </row>
    <row r="15799" spans="1:5" x14ac:dyDescent="0.25">
      <c r="A15799" s="5">
        <f>15791</f>
      </c>
      <c r="B15799" s="5" t="s">
        <v>15800</v>
      </c>
      <c r="C15799" s="5" t="s">
        <v>11</v>
      </c>
      <c r="D15799" s="5" t="s">
        <v>12</v>
      </c>
      <c r="E15799" s="5" t="s">
        <v>13</v>
      </c>
    </row>
    <row r="15800" spans="1:5" x14ac:dyDescent="0.25">
      <c r="A15800" s="5">
        <f>15792</f>
      </c>
      <c r="B15800" s="5" t="s">
        <v>15801</v>
      </c>
      <c r="C15800" s="5" t="s">
        <v>11</v>
      </c>
      <c r="D15800" s="5" t="s">
        <v>12</v>
      </c>
      <c r="E15800" s="5" t="s">
        <v>13</v>
      </c>
    </row>
    <row r="15801" spans="1:5" x14ac:dyDescent="0.25">
      <c r="A15801" s="5">
        <f>15793</f>
      </c>
      <c r="B15801" s="5" t="s">
        <v>15802</v>
      </c>
      <c r="C15801" s="5" t="s">
        <v>11</v>
      </c>
      <c r="D15801" s="5" t="s">
        <v>12</v>
      </c>
      <c r="E15801" s="5" t="s">
        <v>13</v>
      </c>
    </row>
    <row r="15802" spans="1:5" x14ac:dyDescent="0.25">
      <c r="A15802" s="5">
        <f>15794</f>
      </c>
      <c r="B15802" s="5" t="s">
        <v>15803</v>
      </c>
      <c r="C15802" s="5" t="s">
        <v>11</v>
      </c>
      <c r="D15802" s="5" t="s">
        <v>12</v>
      </c>
      <c r="E15802" s="5" t="s">
        <v>13</v>
      </c>
    </row>
    <row r="15803" spans="1:5" x14ac:dyDescent="0.25">
      <c r="A15803" s="5">
        <f>15795</f>
      </c>
      <c r="B15803" s="5" t="s">
        <v>15804</v>
      </c>
      <c r="C15803" s="5" t="s">
        <v>11</v>
      </c>
      <c r="D15803" s="5" t="s">
        <v>12</v>
      </c>
      <c r="E15803" s="5" t="s">
        <v>13</v>
      </c>
    </row>
    <row r="15804" spans="1:5" x14ac:dyDescent="0.25">
      <c r="A15804" s="5">
        <f>15796</f>
      </c>
      <c r="B15804" s="5" t="s">
        <v>15805</v>
      </c>
      <c r="C15804" s="5" t="s">
        <v>11</v>
      </c>
      <c r="D15804" s="5" t="s">
        <v>12</v>
      </c>
      <c r="E15804" s="5" t="s">
        <v>13</v>
      </c>
    </row>
    <row r="15805" spans="1:5" x14ac:dyDescent="0.25">
      <c r="A15805" s="5">
        <f>15797</f>
      </c>
      <c r="B15805" s="5" t="s">
        <v>15806</v>
      </c>
      <c r="C15805" s="5" t="s">
        <v>11</v>
      </c>
      <c r="D15805" s="5" t="s">
        <v>12</v>
      </c>
      <c r="E15805" s="5" t="s">
        <v>13</v>
      </c>
    </row>
    <row r="15806" spans="1:5" x14ac:dyDescent="0.25">
      <c r="A15806" s="5">
        <f>15798</f>
      </c>
      <c r="B15806" s="5" t="s">
        <v>15807</v>
      </c>
      <c r="C15806" s="5" t="s">
        <v>11</v>
      </c>
      <c r="D15806" s="5" t="s">
        <v>12</v>
      </c>
      <c r="E15806" s="5" t="s">
        <v>13</v>
      </c>
    </row>
    <row r="15807" spans="1:5" x14ac:dyDescent="0.25">
      <c r="A15807" s="5">
        <f>15799</f>
      </c>
      <c r="B15807" s="5" t="s">
        <v>15808</v>
      </c>
      <c r="C15807" s="5" t="s">
        <v>11</v>
      </c>
      <c r="D15807" s="5" t="s">
        <v>12</v>
      </c>
      <c r="E15807" s="5" t="s">
        <v>13</v>
      </c>
    </row>
    <row r="15808" spans="1:5" x14ac:dyDescent="0.25">
      <c r="A15808" s="5">
        <f>15800</f>
      </c>
      <c r="B15808" s="5" t="s">
        <v>15809</v>
      </c>
      <c r="C15808" s="5" t="s">
        <v>11</v>
      </c>
      <c r="D15808" s="5" t="s">
        <v>12</v>
      </c>
      <c r="E15808" s="5" t="s">
        <v>13</v>
      </c>
    </row>
    <row r="15809" spans="1:5" x14ac:dyDescent="0.25">
      <c r="A15809" s="5">
        <f>15801</f>
      </c>
      <c r="B15809" s="5" t="s">
        <v>15810</v>
      </c>
      <c r="C15809" s="5" t="s">
        <v>11</v>
      </c>
      <c r="D15809" s="5" t="s">
        <v>12</v>
      </c>
      <c r="E15809" s="5" t="s">
        <v>13</v>
      </c>
    </row>
    <row r="15810" spans="1:5" x14ac:dyDescent="0.25">
      <c r="A15810" s="5">
        <f>15802</f>
      </c>
      <c r="B15810" s="5" t="s">
        <v>15811</v>
      </c>
      <c r="C15810" s="5" t="s">
        <v>11</v>
      </c>
      <c r="D15810" s="5" t="s">
        <v>12</v>
      </c>
      <c r="E15810" s="5" t="s">
        <v>13</v>
      </c>
    </row>
    <row r="15811" spans="1:5" x14ac:dyDescent="0.25">
      <c r="A15811" s="5">
        <f>15803</f>
      </c>
      <c r="B15811" s="5" t="s">
        <v>15812</v>
      </c>
      <c r="C15811" s="5" t="s">
        <v>11</v>
      </c>
      <c r="D15811" s="5" t="s">
        <v>12</v>
      </c>
      <c r="E15811" s="5" t="s">
        <v>13</v>
      </c>
    </row>
    <row r="15812" spans="1:5" x14ac:dyDescent="0.25">
      <c r="A15812" s="5">
        <f>15804</f>
      </c>
      <c r="B15812" s="5" t="s">
        <v>15813</v>
      </c>
      <c r="C15812" s="5" t="s">
        <v>11</v>
      </c>
      <c r="D15812" s="5" t="s">
        <v>12</v>
      </c>
      <c r="E15812" s="5" t="s">
        <v>13</v>
      </c>
    </row>
    <row r="15813" spans="1:5" x14ac:dyDescent="0.25">
      <c r="A15813" s="5">
        <f>15805</f>
      </c>
      <c r="B15813" s="5" t="s">
        <v>15814</v>
      </c>
      <c r="C15813" s="5" t="s">
        <v>11</v>
      </c>
      <c r="D15813" s="5" t="s">
        <v>12</v>
      </c>
      <c r="E15813" s="5" t="s">
        <v>13</v>
      </c>
    </row>
    <row r="15814" spans="1:5" x14ac:dyDescent="0.25">
      <c r="A15814" s="5">
        <f>15806</f>
      </c>
      <c r="B15814" s="5" t="s">
        <v>15815</v>
      </c>
      <c r="C15814" s="5" t="s">
        <v>11</v>
      </c>
      <c r="D15814" s="5" t="s">
        <v>12</v>
      </c>
      <c r="E15814" s="5" t="s">
        <v>13</v>
      </c>
    </row>
    <row r="15815" spans="1:5" x14ac:dyDescent="0.25">
      <c r="A15815" s="5">
        <f>15807</f>
      </c>
      <c r="B15815" s="5" t="s">
        <v>15816</v>
      </c>
      <c r="C15815" s="5" t="s">
        <v>11</v>
      </c>
      <c r="D15815" s="5" t="s">
        <v>12</v>
      </c>
      <c r="E15815" s="5" t="s">
        <v>13</v>
      </c>
    </row>
    <row r="15816" spans="1:5" x14ac:dyDescent="0.25">
      <c r="A15816" s="5">
        <f>15808</f>
      </c>
      <c r="B15816" s="5" t="s">
        <v>15817</v>
      </c>
      <c r="C15816" s="5" t="s">
        <v>11</v>
      </c>
      <c r="D15816" s="5" t="s">
        <v>12</v>
      </c>
      <c r="E15816" s="5" t="s">
        <v>13</v>
      </c>
    </row>
    <row r="15817" spans="1:5" x14ac:dyDescent="0.25">
      <c r="A15817" s="5">
        <f>15809</f>
      </c>
      <c r="B15817" s="5" t="s">
        <v>15818</v>
      </c>
      <c r="C15817" s="5" t="s">
        <v>11</v>
      </c>
      <c r="D15817" s="5" t="s">
        <v>12</v>
      </c>
      <c r="E15817" s="5" t="s">
        <v>13</v>
      </c>
    </row>
    <row r="15818" spans="1:5" x14ac:dyDescent="0.25">
      <c r="A15818" s="5">
        <f>15810</f>
      </c>
      <c r="B15818" s="5" t="s">
        <v>15819</v>
      </c>
      <c r="C15818" s="5" t="s">
        <v>11</v>
      </c>
      <c r="D15818" s="5" t="s">
        <v>12</v>
      </c>
      <c r="E15818" s="5" t="s">
        <v>13</v>
      </c>
    </row>
    <row r="15819" spans="1:5" x14ac:dyDescent="0.25">
      <c r="A15819" s="5">
        <f>15811</f>
      </c>
      <c r="B15819" s="5" t="s">
        <v>15820</v>
      </c>
      <c r="C15819" s="5" t="s">
        <v>11</v>
      </c>
      <c r="D15819" s="5" t="s">
        <v>12</v>
      </c>
      <c r="E15819" s="5" t="s">
        <v>13</v>
      </c>
    </row>
    <row r="15820" spans="1:5" x14ac:dyDescent="0.25">
      <c r="A15820" s="5">
        <f>15812</f>
      </c>
      <c r="B15820" s="5" t="s">
        <v>15821</v>
      </c>
      <c r="C15820" s="5" t="s">
        <v>11</v>
      </c>
      <c r="D15820" s="5" t="s">
        <v>12</v>
      </c>
      <c r="E15820" s="5" t="s">
        <v>13</v>
      </c>
    </row>
    <row r="15821" spans="1:5" x14ac:dyDescent="0.25">
      <c r="A15821" s="5">
        <f>15813</f>
      </c>
      <c r="B15821" s="5" t="s">
        <v>15822</v>
      </c>
      <c r="C15821" s="5" t="s">
        <v>11</v>
      </c>
      <c r="D15821" s="5" t="s">
        <v>12</v>
      </c>
      <c r="E15821" s="5" t="s">
        <v>13</v>
      </c>
    </row>
    <row r="15822" spans="1:5" x14ac:dyDescent="0.25">
      <c r="A15822" s="5">
        <f>15814</f>
      </c>
      <c r="B15822" s="5" t="s">
        <v>15823</v>
      </c>
      <c r="C15822" s="5" t="s">
        <v>11</v>
      </c>
      <c r="D15822" s="5" t="s">
        <v>12</v>
      </c>
      <c r="E15822" s="5" t="s">
        <v>13</v>
      </c>
    </row>
    <row r="15823" spans="1:5" x14ac:dyDescent="0.25">
      <c r="A15823" s="5">
        <f>15815</f>
      </c>
      <c r="B15823" s="5" t="s">
        <v>15824</v>
      </c>
      <c r="C15823" s="5" t="s">
        <v>11</v>
      </c>
      <c r="D15823" s="5" t="s">
        <v>12</v>
      </c>
      <c r="E15823" s="5" t="s">
        <v>13</v>
      </c>
    </row>
    <row r="15824" spans="1:5" x14ac:dyDescent="0.25">
      <c r="A15824" s="5">
        <f>15816</f>
      </c>
      <c r="B15824" s="5" t="s">
        <v>15825</v>
      </c>
      <c r="C15824" s="5" t="s">
        <v>11</v>
      </c>
      <c r="D15824" s="5" t="s">
        <v>12</v>
      </c>
      <c r="E15824" s="5" t="s">
        <v>13</v>
      </c>
    </row>
    <row r="15825" spans="1:5" x14ac:dyDescent="0.25">
      <c r="A15825" s="5">
        <f>15817</f>
      </c>
      <c r="B15825" s="5" t="s">
        <v>15826</v>
      </c>
      <c r="C15825" s="5" t="s">
        <v>11</v>
      </c>
      <c r="D15825" s="5" t="s">
        <v>12</v>
      </c>
      <c r="E15825" s="5" t="s">
        <v>13</v>
      </c>
    </row>
    <row r="15826" spans="1:5" x14ac:dyDescent="0.25">
      <c r="A15826" s="5">
        <f>15818</f>
      </c>
      <c r="B15826" s="5" t="s">
        <v>15827</v>
      </c>
      <c r="C15826" s="5" t="s">
        <v>11</v>
      </c>
      <c r="D15826" s="5" t="s">
        <v>12</v>
      </c>
      <c r="E15826" s="5" t="s">
        <v>13</v>
      </c>
    </row>
    <row r="15827" spans="1:5" x14ac:dyDescent="0.25">
      <c r="A15827" s="5">
        <f>15819</f>
      </c>
      <c r="B15827" s="5" t="s">
        <v>15828</v>
      </c>
      <c r="C15827" s="5" t="s">
        <v>11</v>
      </c>
      <c r="D15827" s="5" t="s">
        <v>12</v>
      </c>
      <c r="E15827" s="5" t="s">
        <v>13</v>
      </c>
    </row>
    <row r="15828" spans="1:5" x14ac:dyDescent="0.25">
      <c r="A15828" s="5">
        <f>15820</f>
      </c>
      <c r="B15828" s="5" t="s">
        <v>15829</v>
      </c>
      <c r="C15828" s="5" t="s">
        <v>11</v>
      </c>
      <c r="D15828" s="5" t="s">
        <v>12</v>
      </c>
      <c r="E15828" s="5" t="s">
        <v>13</v>
      </c>
    </row>
    <row r="15829" spans="1:5" x14ac:dyDescent="0.25">
      <c r="A15829" s="5">
        <f>15821</f>
      </c>
      <c r="B15829" s="5" t="s">
        <v>15830</v>
      </c>
      <c r="C15829" s="5" t="s">
        <v>11</v>
      </c>
      <c r="D15829" s="5" t="s">
        <v>12</v>
      </c>
      <c r="E15829" s="5" t="s">
        <v>13</v>
      </c>
    </row>
    <row r="15830" spans="1:5" x14ac:dyDescent="0.25">
      <c r="A15830" s="5">
        <f>15822</f>
      </c>
      <c r="B15830" s="5" t="s">
        <v>15831</v>
      </c>
      <c r="C15830" s="5" t="s">
        <v>11</v>
      </c>
      <c r="D15830" s="5" t="s">
        <v>12</v>
      </c>
      <c r="E15830" s="5" t="s">
        <v>13</v>
      </c>
    </row>
    <row r="15831" spans="1:5" x14ac:dyDescent="0.25">
      <c r="A15831" s="5">
        <f>15823</f>
      </c>
      <c r="B15831" s="5" t="s">
        <v>15832</v>
      </c>
      <c r="C15831" s="5" t="s">
        <v>11</v>
      </c>
      <c r="D15831" s="5" t="s">
        <v>12</v>
      </c>
      <c r="E15831" s="5" t="s">
        <v>13</v>
      </c>
    </row>
    <row r="15832" spans="1:5" x14ac:dyDescent="0.25">
      <c r="A15832" s="5">
        <f>15824</f>
      </c>
      <c r="B15832" s="5" t="s">
        <v>15833</v>
      </c>
      <c r="C15832" s="5" t="s">
        <v>11</v>
      </c>
      <c r="D15832" s="5" t="s">
        <v>12</v>
      </c>
      <c r="E15832" s="5" t="s">
        <v>13</v>
      </c>
    </row>
    <row r="15833" spans="1:5" x14ac:dyDescent="0.25">
      <c r="A15833" s="5">
        <f>15825</f>
      </c>
      <c r="B15833" s="5" t="s">
        <v>15834</v>
      </c>
      <c r="C15833" s="5" t="s">
        <v>11</v>
      </c>
      <c r="D15833" s="5" t="s">
        <v>12</v>
      </c>
      <c r="E15833" s="5" t="s">
        <v>13</v>
      </c>
    </row>
    <row r="15834" spans="1:5" x14ac:dyDescent="0.25">
      <c r="A15834" s="5">
        <f>15826</f>
      </c>
      <c r="B15834" s="5" t="s">
        <v>15835</v>
      </c>
      <c r="C15834" s="5" t="s">
        <v>11</v>
      </c>
      <c r="D15834" s="5" t="s">
        <v>12</v>
      </c>
      <c r="E15834" s="5" t="s">
        <v>13</v>
      </c>
    </row>
    <row r="15835" spans="1:5" x14ac:dyDescent="0.25">
      <c r="A15835" s="5">
        <f>15827</f>
      </c>
      <c r="B15835" s="5" t="s">
        <v>15836</v>
      </c>
      <c r="C15835" s="5" t="s">
        <v>11</v>
      </c>
      <c r="D15835" s="5" t="s">
        <v>12</v>
      </c>
      <c r="E15835" s="5" t="s">
        <v>13</v>
      </c>
    </row>
    <row r="15836" spans="1:5" x14ac:dyDescent="0.25">
      <c r="A15836" s="5">
        <f>15828</f>
      </c>
      <c r="B15836" s="5" t="s">
        <v>15837</v>
      </c>
      <c r="C15836" s="5" t="s">
        <v>11</v>
      </c>
      <c r="D15836" s="5" t="s">
        <v>12</v>
      </c>
      <c r="E15836" s="5" t="s">
        <v>13</v>
      </c>
    </row>
    <row r="15837" spans="1:5" x14ac:dyDescent="0.25">
      <c r="A15837" s="5">
        <f>15829</f>
      </c>
      <c r="B15837" s="5" t="s">
        <v>15838</v>
      </c>
      <c r="C15837" s="5" t="s">
        <v>11</v>
      </c>
      <c r="D15837" s="5" t="s">
        <v>12</v>
      </c>
      <c r="E15837" s="5" t="s">
        <v>13</v>
      </c>
    </row>
    <row r="15838" spans="1:5" x14ac:dyDescent="0.25">
      <c r="A15838" s="5">
        <f>15830</f>
      </c>
      <c r="B15838" s="5" t="s">
        <v>15839</v>
      </c>
      <c r="C15838" s="5" t="s">
        <v>11</v>
      </c>
      <c r="D15838" s="5" t="s">
        <v>12</v>
      </c>
      <c r="E15838" s="5" t="s">
        <v>13</v>
      </c>
    </row>
    <row r="15839" spans="1:5" x14ac:dyDescent="0.25">
      <c r="A15839" s="5">
        <f>15831</f>
      </c>
      <c r="B15839" s="5" t="s">
        <v>15840</v>
      </c>
      <c r="C15839" s="5" t="s">
        <v>11</v>
      </c>
      <c r="D15839" s="5" t="s">
        <v>12</v>
      </c>
      <c r="E15839" s="5" t="s">
        <v>13</v>
      </c>
    </row>
    <row r="15840" spans="1:5" x14ac:dyDescent="0.25">
      <c r="A15840" s="5">
        <f>15832</f>
      </c>
      <c r="B15840" s="5" t="s">
        <v>15841</v>
      </c>
      <c r="C15840" s="5" t="s">
        <v>11</v>
      </c>
      <c r="D15840" s="5" t="s">
        <v>12</v>
      </c>
      <c r="E15840" s="5" t="s">
        <v>13</v>
      </c>
    </row>
    <row r="15841" spans="1:5" x14ac:dyDescent="0.25">
      <c r="A15841" s="5">
        <f>15833</f>
      </c>
      <c r="B15841" s="5" t="s">
        <v>15842</v>
      </c>
      <c r="C15841" s="5" t="s">
        <v>11</v>
      </c>
      <c r="D15841" s="5" t="s">
        <v>12</v>
      </c>
      <c r="E15841" s="5" t="s">
        <v>13</v>
      </c>
    </row>
    <row r="15842" spans="1:5" x14ac:dyDescent="0.25">
      <c r="A15842" s="5">
        <f>15834</f>
      </c>
      <c r="B15842" s="5" t="s">
        <v>15843</v>
      </c>
      <c r="C15842" s="5" t="s">
        <v>11</v>
      </c>
      <c r="D15842" s="5" t="s">
        <v>12</v>
      </c>
      <c r="E15842" s="5" t="s">
        <v>13</v>
      </c>
    </row>
    <row r="15843" spans="1:5" x14ac:dyDescent="0.25">
      <c r="A15843" s="5">
        <f>15835</f>
      </c>
      <c r="B15843" s="5" t="s">
        <v>15844</v>
      </c>
      <c r="C15843" s="5" t="s">
        <v>11</v>
      </c>
      <c r="D15843" s="5" t="s">
        <v>12</v>
      </c>
      <c r="E15843" s="5" t="s">
        <v>13</v>
      </c>
    </row>
    <row r="15844" spans="1:5" x14ac:dyDescent="0.25">
      <c r="A15844" s="5">
        <f>15836</f>
      </c>
      <c r="B15844" s="5" t="s">
        <v>15845</v>
      </c>
      <c r="C15844" s="5" t="s">
        <v>11</v>
      </c>
      <c r="D15844" s="5" t="s">
        <v>12</v>
      </c>
      <c r="E15844" s="5" t="s">
        <v>13</v>
      </c>
    </row>
    <row r="15845" spans="1:5" x14ac:dyDescent="0.25">
      <c r="A15845" s="5">
        <f>15837</f>
      </c>
      <c r="B15845" s="5" t="s">
        <v>15846</v>
      </c>
      <c r="C15845" s="5" t="s">
        <v>11</v>
      </c>
      <c r="D15845" s="5" t="s">
        <v>12</v>
      </c>
      <c r="E15845" s="5" t="s">
        <v>13</v>
      </c>
    </row>
    <row r="15846" spans="1:5" x14ac:dyDescent="0.25">
      <c r="A15846" s="5">
        <f>15838</f>
      </c>
      <c r="B15846" s="5" t="s">
        <v>15847</v>
      </c>
      <c r="C15846" s="5" t="s">
        <v>11</v>
      </c>
      <c r="D15846" s="5" t="s">
        <v>12</v>
      </c>
      <c r="E15846" s="5" t="s">
        <v>13</v>
      </c>
    </row>
    <row r="15847" spans="1:5" x14ac:dyDescent="0.25">
      <c r="A15847" s="5">
        <f>15839</f>
      </c>
      <c r="B15847" s="5" t="s">
        <v>15848</v>
      </c>
      <c r="C15847" s="5" t="s">
        <v>11</v>
      </c>
      <c r="D15847" s="5" t="s">
        <v>12</v>
      </c>
      <c r="E15847" s="5" t="s">
        <v>13</v>
      </c>
    </row>
    <row r="15848" spans="1:5" x14ac:dyDescent="0.25">
      <c r="A15848" s="5">
        <f>15840</f>
      </c>
      <c r="B15848" s="5" t="s">
        <v>15849</v>
      </c>
      <c r="C15848" s="5" t="s">
        <v>11</v>
      </c>
      <c r="D15848" s="5" t="s">
        <v>12</v>
      </c>
      <c r="E15848" s="5" t="s">
        <v>13</v>
      </c>
    </row>
    <row r="15849" spans="1:5" x14ac:dyDescent="0.25">
      <c r="A15849" s="5">
        <f>15841</f>
      </c>
      <c r="B15849" s="5" t="s">
        <v>15850</v>
      </c>
      <c r="C15849" s="5" t="s">
        <v>11</v>
      </c>
      <c r="D15849" s="5" t="s">
        <v>12</v>
      </c>
      <c r="E15849" s="5" t="s">
        <v>13</v>
      </c>
    </row>
    <row r="15850" spans="1:5" x14ac:dyDescent="0.25">
      <c r="A15850" s="5">
        <f>15842</f>
      </c>
      <c r="B15850" s="5" t="s">
        <v>15851</v>
      </c>
      <c r="C15850" s="5" t="s">
        <v>11</v>
      </c>
      <c r="D15850" s="5" t="s">
        <v>12</v>
      </c>
      <c r="E15850" s="5" t="s">
        <v>13</v>
      </c>
    </row>
    <row r="15851" spans="1:5" x14ac:dyDescent="0.25">
      <c r="A15851" s="5">
        <f>15843</f>
      </c>
      <c r="B15851" s="5" t="s">
        <v>15852</v>
      </c>
      <c r="C15851" s="5" t="s">
        <v>11</v>
      </c>
      <c r="D15851" s="5" t="s">
        <v>12</v>
      </c>
      <c r="E15851" s="5" t="s">
        <v>13</v>
      </c>
    </row>
    <row r="15852" spans="1:5" x14ac:dyDescent="0.25">
      <c r="A15852" s="5">
        <f>15844</f>
      </c>
      <c r="B15852" s="5" t="s">
        <v>15853</v>
      </c>
      <c r="C15852" s="5" t="s">
        <v>11</v>
      </c>
      <c r="D15852" s="5" t="s">
        <v>12</v>
      </c>
      <c r="E15852" s="5" t="s">
        <v>13</v>
      </c>
    </row>
    <row r="15853" spans="1:5" x14ac:dyDescent="0.25">
      <c r="A15853" s="5">
        <f>15845</f>
      </c>
      <c r="B15853" s="5" t="s">
        <v>15854</v>
      </c>
      <c r="C15853" s="5" t="s">
        <v>11</v>
      </c>
      <c r="D15853" s="5" t="s">
        <v>12</v>
      </c>
      <c r="E15853" s="5" t="s">
        <v>13</v>
      </c>
    </row>
    <row r="15854" spans="1:5" x14ac:dyDescent="0.25">
      <c r="A15854" s="5">
        <f>15846</f>
      </c>
      <c r="B15854" s="5" t="s">
        <v>15855</v>
      </c>
      <c r="C15854" s="5" t="s">
        <v>11</v>
      </c>
      <c r="D15854" s="5" t="s">
        <v>12</v>
      </c>
      <c r="E15854" s="5" t="s">
        <v>13</v>
      </c>
    </row>
    <row r="15855" spans="1:5" x14ac:dyDescent="0.25">
      <c r="A15855" s="5">
        <f>15847</f>
      </c>
      <c r="B15855" s="5" t="s">
        <v>15856</v>
      </c>
      <c r="C15855" s="5" t="s">
        <v>11</v>
      </c>
      <c r="D15855" s="5" t="s">
        <v>12</v>
      </c>
      <c r="E15855" s="5" t="s">
        <v>13</v>
      </c>
    </row>
    <row r="15856" spans="1:5" x14ac:dyDescent="0.25">
      <c r="A15856" s="5">
        <f>15848</f>
      </c>
      <c r="B15856" s="5" t="s">
        <v>15857</v>
      </c>
      <c r="C15856" s="5" t="s">
        <v>11</v>
      </c>
      <c r="D15856" s="5" t="s">
        <v>12</v>
      </c>
      <c r="E15856" s="5" t="s">
        <v>13</v>
      </c>
    </row>
    <row r="15857" spans="1:5" x14ac:dyDescent="0.25">
      <c r="A15857" s="5">
        <f>15849</f>
      </c>
      <c r="B15857" s="5" t="s">
        <v>15858</v>
      </c>
      <c r="C15857" s="5" t="s">
        <v>11</v>
      </c>
      <c r="D15857" s="5" t="s">
        <v>12</v>
      </c>
      <c r="E15857" s="5" t="s">
        <v>13</v>
      </c>
    </row>
    <row r="15858" spans="1:5" x14ac:dyDescent="0.25">
      <c r="A15858" s="5">
        <f>15850</f>
      </c>
      <c r="B15858" s="5" t="s">
        <v>15859</v>
      </c>
      <c r="C15858" s="5" t="s">
        <v>11</v>
      </c>
      <c r="D15858" s="5" t="s">
        <v>12</v>
      </c>
      <c r="E15858" s="5" t="s">
        <v>13</v>
      </c>
    </row>
    <row r="15859" spans="1:5" x14ac:dyDescent="0.25">
      <c r="A15859" s="5">
        <f>15851</f>
      </c>
      <c r="B15859" s="5" t="s">
        <v>15860</v>
      </c>
      <c r="C15859" s="5" t="s">
        <v>11</v>
      </c>
      <c r="D15859" s="5" t="s">
        <v>12</v>
      </c>
      <c r="E15859" s="5" t="s">
        <v>13</v>
      </c>
    </row>
    <row r="15860" spans="1:5" x14ac:dyDescent="0.25">
      <c r="A15860" s="5">
        <f>15852</f>
      </c>
      <c r="B15860" s="5" t="s">
        <v>15861</v>
      </c>
      <c r="C15860" s="5" t="s">
        <v>11</v>
      </c>
      <c r="D15860" s="5" t="s">
        <v>12</v>
      </c>
      <c r="E15860" s="5" t="s">
        <v>13</v>
      </c>
    </row>
    <row r="15861" spans="1:5" x14ac:dyDescent="0.25">
      <c r="A15861" s="5">
        <f>15853</f>
      </c>
      <c r="B15861" s="5" t="s">
        <v>15862</v>
      </c>
      <c r="C15861" s="5" t="s">
        <v>11</v>
      </c>
      <c r="D15861" s="5" t="s">
        <v>12</v>
      </c>
      <c r="E15861" s="5" t="s">
        <v>13</v>
      </c>
    </row>
    <row r="15862" spans="1:5" x14ac:dyDescent="0.25">
      <c r="A15862" s="5">
        <f>15854</f>
      </c>
      <c r="B15862" s="5" t="s">
        <v>15863</v>
      </c>
      <c r="C15862" s="5" t="s">
        <v>11</v>
      </c>
      <c r="D15862" s="5" t="s">
        <v>12</v>
      </c>
      <c r="E15862" s="5" t="s">
        <v>13</v>
      </c>
    </row>
    <row r="15863" spans="1:5" x14ac:dyDescent="0.25">
      <c r="A15863" s="5">
        <f>15855</f>
      </c>
      <c r="B15863" s="5" t="s">
        <v>15864</v>
      </c>
      <c r="C15863" s="5" t="s">
        <v>11</v>
      </c>
      <c r="D15863" s="5" t="s">
        <v>12</v>
      </c>
      <c r="E15863" s="5" t="s">
        <v>13</v>
      </c>
    </row>
    <row r="15864" spans="1:5" x14ac:dyDescent="0.25">
      <c r="A15864" s="5">
        <f>15856</f>
      </c>
      <c r="B15864" s="5" t="s">
        <v>15865</v>
      </c>
      <c r="C15864" s="5" t="s">
        <v>11</v>
      </c>
      <c r="D15864" s="5" t="s">
        <v>12</v>
      </c>
      <c r="E15864" s="5" t="s">
        <v>13</v>
      </c>
    </row>
    <row r="15865" spans="1:5" x14ac:dyDescent="0.25">
      <c r="A15865" s="5">
        <f>15857</f>
      </c>
      <c r="B15865" s="5" t="s">
        <v>15866</v>
      </c>
      <c r="C15865" s="5" t="s">
        <v>11</v>
      </c>
      <c r="D15865" s="5" t="s">
        <v>12</v>
      </c>
      <c r="E15865" s="5" t="s">
        <v>13</v>
      </c>
    </row>
    <row r="15866" spans="1:5" x14ac:dyDescent="0.25">
      <c r="A15866" s="5">
        <f>15858</f>
      </c>
      <c r="B15866" s="5" t="s">
        <v>15867</v>
      </c>
      <c r="C15866" s="5" t="s">
        <v>11</v>
      </c>
      <c r="D15866" s="5" t="s">
        <v>12</v>
      </c>
      <c r="E15866" s="5" t="s">
        <v>13</v>
      </c>
    </row>
    <row r="15867" spans="1:5" x14ac:dyDescent="0.25">
      <c r="A15867" s="5">
        <f>15859</f>
      </c>
      <c r="B15867" s="5" t="s">
        <v>15868</v>
      </c>
      <c r="C15867" s="5" t="s">
        <v>11</v>
      </c>
      <c r="D15867" s="5" t="s">
        <v>12</v>
      </c>
      <c r="E15867" s="5" t="s">
        <v>13</v>
      </c>
    </row>
    <row r="15868" spans="1:5" x14ac:dyDescent="0.25">
      <c r="A15868" s="5">
        <f>15860</f>
      </c>
      <c r="B15868" s="5" t="s">
        <v>15869</v>
      </c>
      <c r="C15868" s="5" t="s">
        <v>11</v>
      </c>
      <c r="D15868" s="5" t="s">
        <v>12</v>
      </c>
      <c r="E15868" s="5" t="s">
        <v>13</v>
      </c>
    </row>
    <row r="15869" spans="1:5" x14ac:dyDescent="0.25">
      <c r="A15869" s="5">
        <f>15861</f>
      </c>
      <c r="B15869" s="5" t="s">
        <v>15870</v>
      </c>
      <c r="C15869" s="5" t="s">
        <v>11</v>
      </c>
      <c r="D15869" s="5" t="s">
        <v>12</v>
      </c>
      <c r="E15869" s="5" t="s">
        <v>13</v>
      </c>
    </row>
    <row r="15870" spans="1:5" x14ac:dyDescent="0.25">
      <c r="A15870" s="5">
        <f>15862</f>
      </c>
      <c r="B15870" s="5" t="s">
        <v>15871</v>
      </c>
      <c r="C15870" s="5" t="s">
        <v>11</v>
      </c>
      <c r="D15870" s="5" t="s">
        <v>12</v>
      </c>
      <c r="E15870" s="5" t="s">
        <v>13</v>
      </c>
    </row>
    <row r="15871" spans="1:5" x14ac:dyDescent="0.25">
      <c r="A15871" s="5">
        <f>15863</f>
      </c>
      <c r="B15871" s="5" t="s">
        <v>15872</v>
      </c>
      <c r="C15871" s="5" t="s">
        <v>11</v>
      </c>
      <c r="D15871" s="5" t="s">
        <v>12</v>
      </c>
      <c r="E15871" s="5" t="s">
        <v>13</v>
      </c>
    </row>
    <row r="15872" spans="1:5" x14ac:dyDescent="0.25">
      <c r="A15872" s="5">
        <f>15864</f>
      </c>
      <c r="B15872" s="5" t="s">
        <v>15873</v>
      </c>
      <c r="C15872" s="5" t="s">
        <v>11</v>
      </c>
      <c r="D15872" s="5" t="s">
        <v>12</v>
      </c>
      <c r="E15872" s="5" t="s">
        <v>13</v>
      </c>
    </row>
    <row r="15873" spans="1:5" x14ac:dyDescent="0.25">
      <c r="A15873" s="5">
        <f>15865</f>
      </c>
      <c r="B15873" s="5" t="s">
        <v>15874</v>
      </c>
      <c r="C15873" s="5" t="s">
        <v>11</v>
      </c>
      <c r="D15873" s="5" t="s">
        <v>12</v>
      </c>
      <c r="E15873" s="5" t="s">
        <v>13</v>
      </c>
    </row>
    <row r="15874" spans="1:5" x14ac:dyDescent="0.25">
      <c r="A15874" s="5">
        <f>15866</f>
      </c>
      <c r="B15874" s="5" t="s">
        <v>15875</v>
      </c>
      <c r="C15874" s="5" t="s">
        <v>11</v>
      </c>
      <c r="D15874" s="5" t="s">
        <v>12</v>
      </c>
      <c r="E15874" s="5" t="s">
        <v>13</v>
      </c>
    </row>
    <row r="15875" spans="1:5" x14ac:dyDescent="0.25">
      <c r="A15875" s="5">
        <f>15867</f>
      </c>
      <c r="B15875" s="5" t="s">
        <v>15876</v>
      </c>
      <c r="C15875" s="5" t="s">
        <v>11</v>
      </c>
      <c r="D15875" s="5" t="s">
        <v>12</v>
      </c>
      <c r="E15875" s="5" t="s">
        <v>13</v>
      </c>
    </row>
    <row r="15876" spans="1:5" x14ac:dyDescent="0.25">
      <c r="A15876" s="5">
        <f>15868</f>
      </c>
      <c r="B15876" s="5" t="s">
        <v>15877</v>
      </c>
      <c r="C15876" s="5" t="s">
        <v>11</v>
      </c>
      <c r="D15876" s="5" t="s">
        <v>12</v>
      </c>
      <c r="E15876" s="5" t="s">
        <v>13</v>
      </c>
    </row>
    <row r="15877" spans="1:5" x14ac:dyDescent="0.25">
      <c r="A15877" s="5">
        <f>15869</f>
      </c>
      <c r="B15877" s="5" t="s">
        <v>15878</v>
      </c>
      <c r="C15877" s="5" t="s">
        <v>11</v>
      </c>
      <c r="D15877" s="5" t="s">
        <v>12</v>
      </c>
      <c r="E15877" s="5" t="s">
        <v>13</v>
      </c>
    </row>
    <row r="15878" spans="1:5" x14ac:dyDescent="0.25">
      <c r="A15878" s="5">
        <f>15870</f>
      </c>
      <c r="B15878" s="5" t="s">
        <v>15879</v>
      </c>
      <c r="C15878" s="5" t="s">
        <v>11</v>
      </c>
      <c r="D15878" s="5" t="s">
        <v>12</v>
      </c>
      <c r="E15878" s="5" t="s">
        <v>13</v>
      </c>
    </row>
    <row r="15879" spans="1:5" x14ac:dyDescent="0.25">
      <c r="A15879" s="5">
        <f>15871</f>
      </c>
      <c r="B15879" s="5" t="s">
        <v>15880</v>
      </c>
      <c r="C15879" s="5" t="s">
        <v>11</v>
      </c>
      <c r="D15879" s="5" t="s">
        <v>12</v>
      </c>
      <c r="E15879" s="5" t="s">
        <v>13</v>
      </c>
    </row>
    <row r="15880" spans="1:5" x14ac:dyDescent="0.25">
      <c r="A15880" s="5">
        <f>15872</f>
      </c>
      <c r="B15880" s="5" t="s">
        <v>15881</v>
      </c>
      <c r="C15880" s="5" t="s">
        <v>11</v>
      </c>
      <c r="D15880" s="5" t="s">
        <v>12</v>
      </c>
      <c r="E15880" s="5" t="s">
        <v>13</v>
      </c>
    </row>
    <row r="15881" spans="1:5" x14ac:dyDescent="0.25">
      <c r="A15881" s="5">
        <f>15873</f>
      </c>
      <c r="B15881" s="5" t="s">
        <v>15882</v>
      </c>
      <c r="C15881" s="5" t="s">
        <v>11</v>
      </c>
      <c r="D15881" s="5" t="s">
        <v>12</v>
      </c>
      <c r="E15881" s="5" t="s">
        <v>13</v>
      </c>
    </row>
    <row r="15882" spans="1:5" x14ac:dyDescent="0.25">
      <c r="A15882" s="5">
        <f>15874</f>
      </c>
      <c r="B15882" s="5" t="s">
        <v>15883</v>
      </c>
      <c r="C15882" s="5" t="s">
        <v>11</v>
      </c>
      <c r="D15882" s="5" t="s">
        <v>12</v>
      </c>
      <c r="E15882" s="5" t="s">
        <v>13</v>
      </c>
    </row>
    <row r="15883" spans="1:5" x14ac:dyDescent="0.25">
      <c r="A15883" s="5">
        <f>15875</f>
      </c>
      <c r="B15883" s="5" t="s">
        <v>15884</v>
      </c>
      <c r="C15883" s="5" t="s">
        <v>11</v>
      </c>
      <c r="D15883" s="5" t="s">
        <v>12</v>
      </c>
      <c r="E15883" s="5" t="s">
        <v>13</v>
      </c>
    </row>
    <row r="15884" spans="1:5" x14ac:dyDescent="0.25">
      <c r="A15884" s="5">
        <f>15876</f>
      </c>
      <c r="B15884" s="5" t="s">
        <v>15885</v>
      </c>
      <c r="C15884" s="5" t="s">
        <v>11</v>
      </c>
      <c r="D15884" s="5" t="s">
        <v>12</v>
      </c>
      <c r="E15884" s="5" t="s">
        <v>13</v>
      </c>
    </row>
    <row r="15885" spans="1:5" x14ac:dyDescent="0.25">
      <c r="A15885" s="5">
        <f>15877</f>
      </c>
      <c r="B15885" s="5" t="s">
        <v>15886</v>
      </c>
      <c r="C15885" s="5" t="s">
        <v>11</v>
      </c>
      <c r="D15885" s="5" t="s">
        <v>12</v>
      </c>
      <c r="E15885" s="5" t="s">
        <v>13</v>
      </c>
    </row>
    <row r="15886" spans="1:5" x14ac:dyDescent="0.25">
      <c r="A15886" s="5">
        <f>15878</f>
      </c>
      <c r="B15886" s="5" t="s">
        <v>15887</v>
      </c>
      <c r="C15886" s="5" t="s">
        <v>11</v>
      </c>
      <c r="D15886" s="5" t="s">
        <v>12</v>
      </c>
      <c r="E15886" s="5" t="s">
        <v>13</v>
      </c>
    </row>
    <row r="15887" spans="1:5" x14ac:dyDescent="0.25">
      <c r="A15887" s="5">
        <f>15879</f>
      </c>
      <c r="B15887" s="5" t="s">
        <v>15888</v>
      </c>
      <c r="C15887" s="5" t="s">
        <v>11</v>
      </c>
      <c r="D15887" s="5" t="s">
        <v>12</v>
      </c>
      <c r="E15887" s="5" t="s">
        <v>13</v>
      </c>
    </row>
    <row r="15888" spans="1:5" x14ac:dyDescent="0.25">
      <c r="A15888" s="5">
        <f>15880</f>
      </c>
      <c r="B15888" s="5" t="s">
        <v>15889</v>
      </c>
      <c r="C15888" s="5" t="s">
        <v>11</v>
      </c>
      <c r="D15888" s="5" t="s">
        <v>12</v>
      </c>
      <c r="E15888" s="5" t="s">
        <v>13</v>
      </c>
    </row>
    <row r="15889" spans="1:5" x14ac:dyDescent="0.25">
      <c r="A15889" s="5">
        <f>15881</f>
      </c>
      <c r="B15889" s="5" t="s">
        <v>15890</v>
      </c>
      <c r="C15889" s="5" t="s">
        <v>11</v>
      </c>
      <c r="D15889" s="5" t="s">
        <v>12</v>
      </c>
      <c r="E15889" s="5" t="s">
        <v>13</v>
      </c>
    </row>
    <row r="15890" spans="1:5" x14ac:dyDescent="0.25">
      <c r="A15890" s="5">
        <f>15882</f>
      </c>
      <c r="B15890" s="5" t="s">
        <v>15891</v>
      </c>
      <c r="C15890" s="5" t="s">
        <v>11</v>
      </c>
      <c r="D15890" s="5" t="s">
        <v>12</v>
      </c>
      <c r="E15890" s="5" t="s">
        <v>13</v>
      </c>
    </row>
    <row r="15891" spans="1:5" x14ac:dyDescent="0.25">
      <c r="A15891" s="5">
        <f>15883</f>
      </c>
      <c r="B15891" s="5" t="s">
        <v>15892</v>
      </c>
      <c r="C15891" s="5" t="s">
        <v>11</v>
      </c>
      <c r="D15891" s="5" t="s">
        <v>12</v>
      </c>
      <c r="E15891" s="5" t="s">
        <v>13</v>
      </c>
    </row>
    <row r="15892" spans="1:5" x14ac:dyDescent="0.25">
      <c r="A15892" s="5">
        <f>15884</f>
      </c>
      <c r="B15892" s="5" t="s">
        <v>15893</v>
      </c>
      <c r="C15892" s="5" t="s">
        <v>11</v>
      </c>
      <c r="D15892" s="5" t="s">
        <v>12</v>
      </c>
      <c r="E15892" s="5" t="s">
        <v>13</v>
      </c>
    </row>
    <row r="15893" spans="1:5" x14ac:dyDescent="0.25">
      <c r="A15893" s="5">
        <f>15885</f>
      </c>
      <c r="B15893" s="5" t="s">
        <v>15894</v>
      </c>
      <c r="C15893" s="5" t="s">
        <v>11</v>
      </c>
      <c r="D15893" s="5" t="s">
        <v>12</v>
      </c>
      <c r="E15893" s="5" t="s">
        <v>13</v>
      </c>
    </row>
    <row r="15894" spans="1:5" x14ac:dyDescent="0.25">
      <c r="A15894" s="5">
        <f>15886</f>
      </c>
      <c r="B15894" s="5" t="s">
        <v>15895</v>
      </c>
      <c r="C15894" s="5" t="s">
        <v>11</v>
      </c>
      <c r="D15894" s="5" t="s">
        <v>12</v>
      </c>
      <c r="E15894" s="5" t="s">
        <v>13</v>
      </c>
    </row>
    <row r="15895" spans="1:5" x14ac:dyDescent="0.25">
      <c r="A15895" s="5">
        <f>15887</f>
      </c>
      <c r="B15895" s="5" t="s">
        <v>15896</v>
      </c>
      <c r="C15895" s="5" t="s">
        <v>11</v>
      </c>
      <c r="D15895" s="5" t="s">
        <v>12</v>
      </c>
      <c r="E15895" s="5" t="s">
        <v>13</v>
      </c>
    </row>
    <row r="15896" spans="1:5" x14ac:dyDescent="0.25">
      <c r="A15896" s="5">
        <f>15888</f>
      </c>
      <c r="B15896" s="5" t="s">
        <v>15897</v>
      </c>
      <c r="C15896" s="5" t="s">
        <v>11</v>
      </c>
      <c r="D15896" s="5" t="s">
        <v>12</v>
      </c>
      <c r="E15896" s="5" t="s">
        <v>13</v>
      </c>
    </row>
    <row r="15897" spans="1:5" x14ac:dyDescent="0.25">
      <c r="A15897" s="5">
        <f>15889</f>
      </c>
      <c r="B15897" s="5" t="s">
        <v>15898</v>
      </c>
      <c r="C15897" s="5" t="s">
        <v>11</v>
      </c>
      <c r="D15897" s="5" t="s">
        <v>12</v>
      </c>
      <c r="E15897" s="5" t="s">
        <v>13</v>
      </c>
    </row>
    <row r="15898" spans="1:5" x14ac:dyDescent="0.25">
      <c r="A15898" s="5">
        <f>15890</f>
      </c>
      <c r="B15898" s="5" t="s">
        <v>15899</v>
      </c>
      <c r="C15898" s="5" t="s">
        <v>11</v>
      </c>
      <c r="D15898" s="5" t="s">
        <v>12</v>
      </c>
      <c r="E15898" s="5" t="s">
        <v>13</v>
      </c>
    </row>
    <row r="15899" spans="1:5" x14ac:dyDescent="0.25">
      <c r="A15899" s="5">
        <f>15891</f>
      </c>
      <c r="B15899" s="5" t="s">
        <v>15900</v>
      </c>
      <c r="C15899" s="5" t="s">
        <v>11</v>
      </c>
      <c r="D15899" s="5" t="s">
        <v>12</v>
      </c>
      <c r="E15899" s="5" t="s">
        <v>13</v>
      </c>
    </row>
    <row r="15900" spans="1:5" x14ac:dyDescent="0.25">
      <c r="A15900" s="5">
        <f>15892</f>
      </c>
      <c r="B15900" s="5" t="s">
        <v>15901</v>
      </c>
      <c r="C15900" s="5" t="s">
        <v>11</v>
      </c>
      <c r="D15900" s="5" t="s">
        <v>12</v>
      </c>
      <c r="E15900" s="5" t="s">
        <v>13</v>
      </c>
    </row>
    <row r="15901" spans="1:5" x14ac:dyDescent="0.25">
      <c r="A15901" s="5">
        <f>15893</f>
      </c>
      <c r="B15901" s="5" t="s">
        <v>15902</v>
      </c>
      <c r="C15901" s="5" t="s">
        <v>11</v>
      </c>
      <c r="D15901" s="5" t="s">
        <v>12</v>
      </c>
      <c r="E15901" s="5" t="s">
        <v>13</v>
      </c>
    </row>
    <row r="15902" spans="1:5" x14ac:dyDescent="0.25">
      <c r="A15902" s="5">
        <f>15894</f>
      </c>
      <c r="B15902" s="5" t="s">
        <v>15903</v>
      </c>
      <c r="C15902" s="5" t="s">
        <v>11</v>
      </c>
      <c r="D15902" s="5" t="s">
        <v>12</v>
      </c>
      <c r="E15902" s="5" t="s">
        <v>13</v>
      </c>
    </row>
    <row r="15903" spans="1:5" x14ac:dyDescent="0.25">
      <c r="A15903" s="5">
        <f>15895</f>
      </c>
      <c r="B15903" s="5" t="s">
        <v>15904</v>
      </c>
      <c r="C15903" s="5" t="s">
        <v>11</v>
      </c>
      <c r="D15903" s="5" t="s">
        <v>12</v>
      </c>
      <c r="E15903" s="5" t="s">
        <v>13</v>
      </c>
    </row>
    <row r="15904" spans="1:5" x14ac:dyDescent="0.25">
      <c r="A15904" s="5">
        <f>15896</f>
      </c>
      <c r="B15904" s="5" t="s">
        <v>15905</v>
      </c>
      <c r="C15904" s="5" t="s">
        <v>11</v>
      </c>
      <c r="D15904" s="5" t="s">
        <v>12</v>
      </c>
      <c r="E15904" s="5" t="s">
        <v>13</v>
      </c>
    </row>
    <row r="15905" spans="1:5" x14ac:dyDescent="0.25">
      <c r="A15905" s="5">
        <f>15897</f>
      </c>
      <c r="B15905" s="5" t="s">
        <v>15906</v>
      </c>
      <c r="C15905" s="5" t="s">
        <v>11</v>
      </c>
      <c r="D15905" s="5" t="s">
        <v>12</v>
      </c>
      <c r="E15905" s="5" t="s">
        <v>13</v>
      </c>
    </row>
    <row r="15906" spans="1:5" x14ac:dyDescent="0.25">
      <c r="A15906" s="5">
        <f>15898</f>
      </c>
      <c r="B15906" s="5" t="s">
        <v>15907</v>
      </c>
      <c r="C15906" s="5" t="s">
        <v>11</v>
      </c>
      <c r="D15906" s="5" t="s">
        <v>12</v>
      </c>
      <c r="E15906" s="5" t="s">
        <v>13</v>
      </c>
    </row>
    <row r="15907" spans="1:5" x14ac:dyDescent="0.25">
      <c r="A15907" s="5">
        <f>15899</f>
      </c>
      <c r="B15907" s="5" t="s">
        <v>15908</v>
      </c>
      <c r="C15907" s="5" t="s">
        <v>11</v>
      </c>
      <c r="D15907" s="5" t="s">
        <v>12</v>
      </c>
      <c r="E15907" s="5" t="s">
        <v>13</v>
      </c>
    </row>
    <row r="15908" spans="1:5" x14ac:dyDescent="0.25">
      <c r="A15908" s="5">
        <f>15900</f>
      </c>
      <c r="B15908" s="5" t="s">
        <v>15909</v>
      </c>
      <c r="C15908" s="5" t="s">
        <v>11</v>
      </c>
      <c r="D15908" s="5" t="s">
        <v>12</v>
      </c>
      <c r="E15908" s="5" t="s">
        <v>13</v>
      </c>
    </row>
    <row r="15909" spans="1:5" x14ac:dyDescent="0.25">
      <c r="A15909" s="5">
        <f>15901</f>
      </c>
      <c r="B15909" s="5" t="s">
        <v>15910</v>
      </c>
      <c r="C15909" s="5" t="s">
        <v>11</v>
      </c>
      <c r="D15909" s="5" t="s">
        <v>12</v>
      </c>
      <c r="E15909" s="5" t="s">
        <v>13</v>
      </c>
    </row>
    <row r="15910" spans="1:5" x14ac:dyDescent="0.25">
      <c r="A15910" s="5">
        <f>15902</f>
      </c>
      <c r="B15910" s="5" t="s">
        <v>15911</v>
      </c>
      <c r="C15910" s="5" t="s">
        <v>11</v>
      </c>
      <c r="D15910" s="5" t="s">
        <v>12</v>
      </c>
      <c r="E15910" s="5" t="s">
        <v>13</v>
      </c>
    </row>
    <row r="15911" spans="1:5" x14ac:dyDescent="0.25">
      <c r="A15911" s="5">
        <f>15903</f>
      </c>
      <c r="B15911" s="5" t="s">
        <v>15912</v>
      </c>
      <c r="C15911" s="5" t="s">
        <v>11</v>
      </c>
      <c r="D15911" s="5" t="s">
        <v>12</v>
      </c>
      <c r="E15911" s="5" t="s">
        <v>13</v>
      </c>
    </row>
    <row r="15912" spans="1:5" x14ac:dyDescent="0.25">
      <c r="A15912" s="5">
        <f>15904</f>
      </c>
      <c r="B15912" s="5" t="s">
        <v>15913</v>
      </c>
      <c r="C15912" s="5" t="s">
        <v>11</v>
      </c>
      <c r="D15912" s="5" t="s">
        <v>12</v>
      </c>
      <c r="E15912" s="5" t="s">
        <v>13</v>
      </c>
    </row>
    <row r="15913" spans="1:5" x14ac:dyDescent="0.25">
      <c r="A15913" s="5">
        <f>15905</f>
      </c>
      <c r="B15913" s="5" t="s">
        <v>15914</v>
      </c>
      <c r="C15913" s="5" t="s">
        <v>11</v>
      </c>
      <c r="D15913" s="5" t="s">
        <v>12</v>
      </c>
      <c r="E15913" s="5" t="s">
        <v>13</v>
      </c>
    </row>
    <row r="15914" spans="1:5" x14ac:dyDescent="0.25">
      <c r="A15914" s="5">
        <f>15906</f>
      </c>
      <c r="B15914" s="5" t="s">
        <v>15915</v>
      </c>
      <c r="C15914" s="5" t="s">
        <v>11</v>
      </c>
      <c r="D15914" s="5" t="s">
        <v>12</v>
      </c>
      <c r="E15914" s="5" t="s">
        <v>13</v>
      </c>
    </row>
    <row r="15915" spans="1:5" x14ac:dyDescent="0.25">
      <c r="A15915" s="5">
        <f>15907</f>
      </c>
      <c r="B15915" s="5" t="s">
        <v>15916</v>
      </c>
      <c r="C15915" s="5" t="s">
        <v>11</v>
      </c>
      <c r="D15915" s="5" t="s">
        <v>12</v>
      </c>
      <c r="E15915" s="5" t="s">
        <v>13</v>
      </c>
    </row>
    <row r="15916" spans="1:5" x14ac:dyDescent="0.25">
      <c r="A15916" s="5">
        <f>15908</f>
      </c>
      <c r="B15916" s="5" t="s">
        <v>15917</v>
      </c>
      <c r="C15916" s="5" t="s">
        <v>11</v>
      </c>
      <c r="D15916" s="5" t="s">
        <v>12</v>
      </c>
      <c r="E15916" s="5" t="s">
        <v>13</v>
      </c>
    </row>
    <row r="15917" spans="1:5" x14ac:dyDescent="0.25">
      <c r="A15917" s="5">
        <f>15909</f>
      </c>
      <c r="B15917" s="5" t="s">
        <v>15918</v>
      </c>
      <c r="C15917" s="5" t="s">
        <v>11</v>
      </c>
      <c r="D15917" s="5" t="s">
        <v>12</v>
      </c>
      <c r="E15917" s="5" t="s">
        <v>13</v>
      </c>
    </row>
    <row r="15918" spans="1:5" x14ac:dyDescent="0.25">
      <c r="A15918" s="5">
        <f>15910</f>
      </c>
      <c r="B15918" s="5" t="s">
        <v>15919</v>
      </c>
      <c r="C15918" s="5" t="s">
        <v>11</v>
      </c>
      <c r="D15918" s="5" t="s">
        <v>12</v>
      </c>
      <c r="E15918" s="5" t="s">
        <v>13</v>
      </c>
    </row>
    <row r="15919" spans="1:5" x14ac:dyDescent="0.25">
      <c r="A15919" s="5">
        <f>15911</f>
      </c>
      <c r="B15919" s="5" t="s">
        <v>15920</v>
      </c>
      <c r="C15919" s="5" t="s">
        <v>11</v>
      </c>
      <c r="D15919" s="5" t="s">
        <v>12</v>
      </c>
      <c r="E15919" s="5" t="s">
        <v>13</v>
      </c>
    </row>
    <row r="15920" spans="1:5" x14ac:dyDescent="0.25">
      <c r="A15920" s="5">
        <f>15912</f>
      </c>
      <c r="B15920" s="5" t="s">
        <v>15921</v>
      </c>
      <c r="C15920" s="5" t="s">
        <v>11</v>
      </c>
      <c r="D15920" s="5" t="s">
        <v>12</v>
      </c>
      <c r="E15920" s="5" t="s">
        <v>13</v>
      </c>
    </row>
    <row r="15921" spans="1:5" x14ac:dyDescent="0.25">
      <c r="A15921" s="5">
        <f>15913</f>
      </c>
      <c r="B15921" s="5" t="s">
        <v>15922</v>
      </c>
      <c r="C15921" s="5" t="s">
        <v>11</v>
      </c>
      <c r="D15921" s="5" t="s">
        <v>12</v>
      </c>
      <c r="E15921" s="5" t="s">
        <v>13</v>
      </c>
    </row>
    <row r="15922" spans="1:5" x14ac:dyDescent="0.25">
      <c r="A15922" s="5">
        <f>15914</f>
      </c>
      <c r="B15922" s="5" t="s">
        <v>15923</v>
      </c>
      <c r="C15922" s="5" t="s">
        <v>11</v>
      </c>
      <c r="D15922" s="5" t="s">
        <v>12</v>
      </c>
      <c r="E15922" s="5" t="s">
        <v>13</v>
      </c>
    </row>
    <row r="15923" spans="1:5" x14ac:dyDescent="0.25">
      <c r="A15923" s="5">
        <f>15915</f>
      </c>
      <c r="B15923" s="5" t="s">
        <v>15924</v>
      </c>
      <c r="C15923" s="5" t="s">
        <v>11</v>
      </c>
      <c r="D15923" s="5" t="s">
        <v>12</v>
      </c>
      <c r="E15923" s="5" t="s">
        <v>13</v>
      </c>
    </row>
    <row r="15924" spans="1:5" x14ac:dyDescent="0.25">
      <c r="A15924" s="5">
        <f>15916</f>
      </c>
      <c r="B15924" s="5" t="s">
        <v>15925</v>
      </c>
      <c r="C15924" s="5" t="s">
        <v>11</v>
      </c>
      <c r="D15924" s="5" t="s">
        <v>12</v>
      </c>
      <c r="E15924" s="5" t="s">
        <v>13</v>
      </c>
    </row>
    <row r="15925" spans="1:5" x14ac:dyDescent="0.25">
      <c r="A15925" s="5">
        <f>15917</f>
      </c>
      <c r="B15925" s="5" t="s">
        <v>15926</v>
      </c>
      <c r="C15925" s="5" t="s">
        <v>11</v>
      </c>
      <c r="D15925" s="5" t="s">
        <v>12</v>
      </c>
      <c r="E15925" s="5" t="s">
        <v>13</v>
      </c>
    </row>
    <row r="15926" spans="1:5" x14ac:dyDescent="0.25">
      <c r="A15926" s="5">
        <f>15918</f>
      </c>
      <c r="B15926" s="5" t="s">
        <v>15927</v>
      </c>
      <c r="C15926" s="5" t="s">
        <v>11</v>
      </c>
      <c r="D15926" s="5" t="s">
        <v>12</v>
      </c>
      <c r="E15926" s="5" t="s">
        <v>13</v>
      </c>
    </row>
    <row r="15927" spans="1:5" x14ac:dyDescent="0.25">
      <c r="A15927" s="5">
        <f>15919</f>
      </c>
      <c r="B15927" s="5" t="s">
        <v>15928</v>
      </c>
      <c r="C15927" s="5" t="s">
        <v>11</v>
      </c>
      <c r="D15927" s="5" t="s">
        <v>12</v>
      </c>
      <c r="E15927" s="5" t="s">
        <v>13</v>
      </c>
    </row>
    <row r="15928" spans="1:5" x14ac:dyDescent="0.25">
      <c r="A15928" s="5">
        <f>15920</f>
      </c>
      <c r="B15928" s="5" t="s">
        <v>15929</v>
      </c>
      <c r="C15928" s="5" t="s">
        <v>11</v>
      </c>
      <c r="D15928" s="5" t="s">
        <v>12</v>
      </c>
      <c r="E15928" s="5" t="s">
        <v>13</v>
      </c>
    </row>
    <row r="15929" spans="1:5" x14ac:dyDescent="0.25">
      <c r="A15929" s="5">
        <f>15921</f>
      </c>
      <c r="B15929" s="5" t="s">
        <v>15930</v>
      </c>
      <c r="C15929" s="5" t="s">
        <v>11</v>
      </c>
      <c r="D15929" s="5" t="s">
        <v>12</v>
      </c>
      <c r="E15929" s="5" t="s">
        <v>13</v>
      </c>
    </row>
    <row r="15930" spans="1:5" x14ac:dyDescent="0.25">
      <c r="A15930" s="5">
        <f>15922</f>
      </c>
      <c r="B15930" s="5" t="s">
        <v>15931</v>
      </c>
      <c r="C15930" s="5" t="s">
        <v>11</v>
      </c>
      <c r="D15930" s="5" t="s">
        <v>12</v>
      </c>
      <c r="E15930" s="5" t="s">
        <v>13</v>
      </c>
    </row>
    <row r="15931" spans="1:5" x14ac:dyDescent="0.25">
      <c r="A15931" s="5">
        <f>15923</f>
      </c>
      <c r="B15931" s="5" t="s">
        <v>15932</v>
      </c>
      <c r="C15931" s="5" t="s">
        <v>11</v>
      </c>
      <c r="D15931" s="5" t="s">
        <v>12</v>
      </c>
      <c r="E15931" s="5" t="s">
        <v>13</v>
      </c>
    </row>
    <row r="15932" spans="1:5" x14ac:dyDescent="0.25">
      <c r="A15932" s="5">
        <f>15924</f>
      </c>
      <c r="B15932" s="5" t="s">
        <v>15933</v>
      </c>
      <c r="C15932" s="5" t="s">
        <v>11</v>
      </c>
      <c r="D15932" s="5" t="s">
        <v>12</v>
      </c>
      <c r="E15932" s="5" t="s">
        <v>13</v>
      </c>
    </row>
    <row r="15933" spans="1:5" x14ac:dyDescent="0.25">
      <c r="A15933" s="5">
        <f>15925</f>
      </c>
      <c r="B15933" s="5" t="s">
        <v>15934</v>
      </c>
      <c r="C15933" s="5" t="s">
        <v>11</v>
      </c>
      <c r="D15933" s="5" t="s">
        <v>12</v>
      </c>
      <c r="E15933" s="5" t="s">
        <v>13</v>
      </c>
    </row>
    <row r="15934" spans="1:5" x14ac:dyDescent="0.25">
      <c r="A15934" s="5">
        <f>15926</f>
      </c>
      <c r="B15934" s="5" t="s">
        <v>15935</v>
      </c>
      <c r="C15934" s="5" t="s">
        <v>11</v>
      </c>
      <c r="D15934" s="5" t="s">
        <v>12</v>
      </c>
      <c r="E15934" s="5" t="s">
        <v>13</v>
      </c>
    </row>
    <row r="15935" spans="1:5" x14ac:dyDescent="0.25">
      <c r="A15935" s="5">
        <f>15927</f>
      </c>
      <c r="B15935" s="5" t="s">
        <v>15936</v>
      </c>
      <c r="C15935" s="5" t="s">
        <v>11</v>
      </c>
      <c r="D15935" s="5" t="s">
        <v>12</v>
      </c>
      <c r="E15935" s="5" t="s">
        <v>13</v>
      </c>
    </row>
    <row r="15936" spans="1:5" x14ac:dyDescent="0.25">
      <c r="A15936" s="5">
        <f>15928</f>
      </c>
      <c r="B15936" s="5" t="s">
        <v>15937</v>
      </c>
      <c r="C15936" s="5" t="s">
        <v>11</v>
      </c>
      <c r="D15936" s="5" t="s">
        <v>12</v>
      </c>
      <c r="E15936" s="5" t="s">
        <v>13</v>
      </c>
    </row>
    <row r="15937" spans="1:5" x14ac:dyDescent="0.25">
      <c r="A15937" s="5">
        <f>15929</f>
      </c>
      <c r="B15937" s="5" t="s">
        <v>15938</v>
      </c>
      <c r="C15937" s="5" t="s">
        <v>11</v>
      </c>
      <c r="D15937" s="5" t="s">
        <v>12</v>
      </c>
      <c r="E15937" s="5" t="s">
        <v>13</v>
      </c>
    </row>
    <row r="15938" spans="1:5" x14ac:dyDescent="0.25">
      <c r="A15938" s="5">
        <f>15930</f>
      </c>
      <c r="B15938" s="5" t="s">
        <v>15939</v>
      </c>
      <c r="C15938" s="5" t="s">
        <v>11</v>
      </c>
      <c r="D15938" s="5" t="s">
        <v>12</v>
      </c>
      <c r="E15938" s="5" t="s">
        <v>13</v>
      </c>
    </row>
    <row r="15939" spans="1:5" x14ac:dyDescent="0.25">
      <c r="A15939" s="5">
        <f>15931</f>
      </c>
      <c r="B15939" s="5" t="s">
        <v>15940</v>
      </c>
      <c r="C15939" s="5" t="s">
        <v>11</v>
      </c>
      <c r="D15939" s="5" t="s">
        <v>12</v>
      </c>
      <c r="E15939" s="5" t="s">
        <v>13</v>
      </c>
    </row>
    <row r="15940" spans="1:5" x14ac:dyDescent="0.25">
      <c r="A15940" s="5">
        <f>15932</f>
      </c>
      <c r="B15940" s="5" t="s">
        <v>15941</v>
      </c>
      <c r="C15940" s="5" t="s">
        <v>11</v>
      </c>
      <c r="D15940" s="5" t="s">
        <v>12</v>
      </c>
      <c r="E15940" s="5" t="s">
        <v>13</v>
      </c>
    </row>
    <row r="15941" spans="1:5" x14ac:dyDescent="0.25">
      <c r="A15941" s="5">
        <f>15933</f>
      </c>
      <c r="B15941" s="5" t="s">
        <v>15942</v>
      </c>
      <c r="C15941" s="5" t="s">
        <v>11</v>
      </c>
      <c r="D15941" s="5" t="s">
        <v>12</v>
      </c>
      <c r="E15941" s="5" t="s">
        <v>13</v>
      </c>
    </row>
    <row r="15942" spans="1:5" x14ac:dyDescent="0.25">
      <c r="A15942" s="5">
        <f>15934</f>
      </c>
      <c r="B15942" s="5" t="s">
        <v>15943</v>
      </c>
      <c r="C15942" s="5" t="s">
        <v>11</v>
      </c>
      <c r="D15942" s="5" t="s">
        <v>12</v>
      </c>
      <c r="E15942" s="5" t="s">
        <v>13</v>
      </c>
    </row>
    <row r="15943" spans="1:5" x14ac:dyDescent="0.25">
      <c r="A15943" s="5">
        <f>15935</f>
      </c>
      <c r="B15943" s="5" t="s">
        <v>15944</v>
      </c>
      <c r="C15943" s="5" t="s">
        <v>11</v>
      </c>
      <c r="D15943" s="5" t="s">
        <v>12</v>
      </c>
      <c r="E15943" s="5" t="s">
        <v>13</v>
      </c>
    </row>
    <row r="15944" spans="1:5" x14ac:dyDescent="0.25">
      <c r="A15944" s="5">
        <f>15936</f>
      </c>
      <c r="B15944" s="5" t="s">
        <v>15945</v>
      </c>
      <c r="C15944" s="5" t="s">
        <v>11</v>
      </c>
      <c r="D15944" s="5" t="s">
        <v>12</v>
      </c>
      <c r="E15944" s="5" t="s">
        <v>13</v>
      </c>
    </row>
    <row r="15945" spans="1:5" x14ac:dyDescent="0.25">
      <c r="A15945" s="5">
        <f>15937</f>
      </c>
      <c r="B15945" s="5" t="s">
        <v>15946</v>
      </c>
      <c r="C15945" s="5" t="s">
        <v>11</v>
      </c>
      <c r="D15945" s="5" t="s">
        <v>12</v>
      </c>
      <c r="E15945" s="5" t="s">
        <v>13</v>
      </c>
    </row>
    <row r="15946" spans="1:5" x14ac:dyDescent="0.25">
      <c r="A15946" s="5">
        <f>15938</f>
      </c>
      <c r="B15946" s="5" t="s">
        <v>15947</v>
      </c>
      <c r="C15946" s="5" t="s">
        <v>11</v>
      </c>
      <c r="D15946" s="5" t="s">
        <v>12</v>
      </c>
      <c r="E15946" s="5" t="s">
        <v>13</v>
      </c>
    </row>
    <row r="15947" spans="1:5" x14ac:dyDescent="0.25">
      <c r="A15947" s="5">
        <f>15939</f>
      </c>
      <c r="B15947" s="5" t="s">
        <v>15948</v>
      </c>
      <c r="C15947" s="5" t="s">
        <v>11</v>
      </c>
      <c r="D15947" s="5" t="s">
        <v>12</v>
      </c>
      <c r="E15947" s="5" t="s">
        <v>13</v>
      </c>
    </row>
    <row r="15948" spans="1:5" x14ac:dyDescent="0.25">
      <c r="A15948" s="5">
        <f>15940</f>
      </c>
      <c r="B15948" s="5" t="s">
        <v>15949</v>
      </c>
      <c r="C15948" s="5" t="s">
        <v>11</v>
      </c>
      <c r="D15948" s="5" t="s">
        <v>12</v>
      </c>
      <c r="E15948" s="5" t="s">
        <v>13</v>
      </c>
    </row>
    <row r="15949" spans="1:5" x14ac:dyDescent="0.25">
      <c r="A15949" s="5">
        <f>15941</f>
      </c>
      <c r="B15949" s="5" t="s">
        <v>15950</v>
      </c>
      <c r="C15949" s="5" t="s">
        <v>11</v>
      </c>
      <c r="D15949" s="5" t="s">
        <v>12</v>
      </c>
      <c r="E15949" s="5" t="s">
        <v>13</v>
      </c>
    </row>
    <row r="15950" spans="1:5" x14ac:dyDescent="0.25">
      <c r="A15950" s="5">
        <f>15942</f>
      </c>
      <c r="B15950" s="5" t="s">
        <v>15951</v>
      </c>
      <c r="C15950" s="5" t="s">
        <v>11</v>
      </c>
      <c r="D15950" s="5" t="s">
        <v>12</v>
      </c>
      <c r="E15950" s="5" t="s">
        <v>13</v>
      </c>
    </row>
    <row r="15951" spans="1:5" x14ac:dyDescent="0.25">
      <c r="A15951" s="5">
        <f>15943</f>
      </c>
      <c r="B15951" s="5" t="s">
        <v>15952</v>
      </c>
      <c r="C15951" s="5" t="s">
        <v>11</v>
      </c>
      <c r="D15951" s="5" t="s">
        <v>12</v>
      </c>
      <c r="E15951" s="5" t="s">
        <v>13</v>
      </c>
    </row>
    <row r="15952" spans="1:5" x14ac:dyDescent="0.25">
      <c r="A15952" s="5">
        <f>15944</f>
      </c>
      <c r="B15952" s="5" t="s">
        <v>15953</v>
      </c>
      <c r="C15952" s="5" t="s">
        <v>11</v>
      </c>
      <c r="D15952" s="5" t="s">
        <v>12</v>
      </c>
      <c r="E15952" s="5" t="s">
        <v>13</v>
      </c>
    </row>
    <row r="15953" spans="1:5" x14ac:dyDescent="0.25">
      <c r="A15953" s="5">
        <f>15945</f>
      </c>
      <c r="B15953" s="5" t="s">
        <v>15954</v>
      </c>
      <c r="C15953" s="5" t="s">
        <v>11</v>
      </c>
      <c r="D15953" s="5" t="s">
        <v>12</v>
      </c>
      <c r="E15953" s="5" t="s">
        <v>13</v>
      </c>
    </row>
    <row r="15954" spans="1:5" x14ac:dyDescent="0.25">
      <c r="A15954" s="5">
        <f>15946</f>
      </c>
      <c r="B15954" s="5" t="s">
        <v>15955</v>
      </c>
      <c r="C15954" s="5" t="s">
        <v>11</v>
      </c>
      <c r="D15954" s="5" t="s">
        <v>12</v>
      </c>
      <c r="E15954" s="5" t="s">
        <v>13</v>
      </c>
    </row>
    <row r="15955" spans="1:5" x14ac:dyDescent="0.25">
      <c r="A15955" s="5">
        <f>15947</f>
      </c>
      <c r="B15955" s="5" t="s">
        <v>15956</v>
      </c>
      <c r="C15955" s="5" t="s">
        <v>11</v>
      </c>
      <c r="D15955" s="5" t="s">
        <v>12</v>
      </c>
      <c r="E15955" s="5" t="s">
        <v>13</v>
      </c>
    </row>
    <row r="15956" spans="1:5" x14ac:dyDescent="0.25">
      <c r="A15956" s="5">
        <f>15948</f>
      </c>
      <c r="B15956" s="5" t="s">
        <v>15957</v>
      </c>
      <c r="C15956" s="5" t="s">
        <v>11</v>
      </c>
      <c r="D15956" s="5" t="s">
        <v>12</v>
      </c>
      <c r="E15956" s="5" t="s">
        <v>13</v>
      </c>
    </row>
    <row r="15957" spans="1:5" x14ac:dyDescent="0.25">
      <c r="A15957" s="5">
        <f>15949</f>
      </c>
      <c r="B15957" s="5" t="s">
        <v>15958</v>
      </c>
      <c r="C15957" s="5" t="s">
        <v>11</v>
      </c>
      <c r="D15957" s="5" t="s">
        <v>12</v>
      </c>
      <c r="E15957" s="5" t="s">
        <v>13</v>
      </c>
    </row>
    <row r="15958" spans="1:5" x14ac:dyDescent="0.25">
      <c r="A15958" s="5">
        <f>15950</f>
      </c>
      <c r="B15958" s="5" t="s">
        <v>15959</v>
      </c>
      <c r="C15958" s="5" t="s">
        <v>11</v>
      </c>
      <c r="D15958" s="5" t="s">
        <v>12</v>
      </c>
      <c r="E15958" s="5" t="s">
        <v>13</v>
      </c>
    </row>
    <row r="15959" spans="1:5" x14ac:dyDescent="0.25">
      <c r="A15959" s="5">
        <f>15951</f>
      </c>
      <c r="B15959" s="5" t="s">
        <v>15960</v>
      </c>
      <c r="C15959" s="5" t="s">
        <v>11</v>
      </c>
      <c r="D15959" s="5" t="s">
        <v>12</v>
      </c>
      <c r="E15959" s="5" t="s">
        <v>13</v>
      </c>
    </row>
    <row r="15960" spans="1:5" x14ac:dyDescent="0.25">
      <c r="A15960" s="5">
        <f>15952</f>
      </c>
      <c r="B15960" s="5" t="s">
        <v>15961</v>
      </c>
      <c r="C15960" s="5" t="s">
        <v>11</v>
      </c>
      <c r="D15960" s="5" t="s">
        <v>12</v>
      </c>
      <c r="E15960" s="5" t="s">
        <v>13</v>
      </c>
    </row>
    <row r="15961" spans="1:5" x14ac:dyDescent="0.25">
      <c r="A15961" s="5">
        <f>15953</f>
      </c>
      <c r="B15961" s="5" t="s">
        <v>15962</v>
      </c>
      <c r="C15961" s="5" t="s">
        <v>11</v>
      </c>
      <c r="D15961" s="5" t="s">
        <v>12</v>
      </c>
      <c r="E15961" s="5" t="s">
        <v>13</v>
      </c>
    </row>
    <row r="15962" spans="1:5" x14ac:dyDescent="0.25">
      <c r="A15962" s="5"/>
      <c r="B15962" s="5"/>
      <c r="C15962" s="5"/>
      <c r="D15962" s="5"/>
      <c r="E15962" s="5"/>
    </row>
    <row r="15963" spans="8:8" x14ac:dyDescent="0.25">
      <c r="H15963" s="6" t="s">
        <v>15963</v>
      </c>
    </row>
    <row r="15964" spans="1:8" x14ac:dyDescent="0.25">
      <c r="A15964" s="7" t="s">
        <v>15964</v>
      </c>
      <c r="E15964" s="7" t="s">
        <v>15965</v>
      </c>
      <c r="H15964" s="7" t="s">
        <v>15966</v>
      </c>
    </row>
    <row r="15965" spans="1:8" x14ac:dyDescent="0.25">
      <c r="A15965" s="8" t="s">
        <v>15967</v>
      </c>
      <c r="E15965" s="8" t="s">
        <v>15967</v>
      </c>
      <c r="H15965" s="8" t="s">
        <v>15967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2022-11-14T00:25:20Z</dcterms:created>
  <dcterms:modified xsi:type="dcterms:W3CDTF">2022-11-14T00:25:20Z</dcterms:modified>
</cp:coreProperties>
</file>