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<sst xmlns="http://schemas.openxmlformats.org/spreadsheetml/2006/main" count="2753" uniqueCount="2751">
  <si>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</si>
  <si>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</si>
  <si>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</si>
  <si>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</si>
  <si>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13:42:31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</si>
  <si>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</si>
  <si>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</si>
  <si>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</si>
  <si>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</si>
  <si>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</si>
  <si>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</si>
  <si>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</si>
  <si>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</si>
  <si>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</si>
  <si>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</si>
  <si>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</si>
  <si>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</si>
  <si>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</si>
  <si>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</si>
  <si>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</si>
  <si>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</si>
  <si>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</si>
  <si>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</si>
  <si>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</si>
  <si>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</si>
  <si>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</si>
  <si>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</si>
  <si>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</si>
  <si>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</si>
  <si>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</si>
  <si>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</si>
  <si>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</si>
  <si>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</si>
  <si>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</si>
  <si>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</si>
  <si>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</si>
  <si>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</si>
  <si>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</si>
  <si>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</si>
  <si>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</si>
  <si>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</si>
  <si>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</si>
  <si>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</si>
  <si>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</si>
  <si>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</si>
  <si>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</si>
  <si>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</si>
  <si>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</si>
  <si>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</si>
  <si>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</si>
  <si>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</si>
  <si>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</si>
  <si>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</si>
  <si>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</si>
  <si>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</si>
  <si>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</si>
  <si>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</si>
  <si>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</si>
  <si>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</si>
  <si>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</si>
  <si>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</si>
  <si>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</si>
  <si>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</si>
  <si>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</si>
  <si>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</si>
  <si>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</si>
  <si>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</si>
  <si>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</si>
  <si>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</si>
  <si>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</si>
  <si>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</si>
  <si>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</si>
  <si>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</si>
  <si>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</si>
  <si>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</si>
  <si>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</si>
  <si>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</si>
  <si>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</si>
  <si>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</si>
  <si>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</si>
  <si>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</si>
  <si>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</si>
  <si>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</si>
  <si>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</si>
  <si>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</si>
  <si>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</si>
  <si>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</si>
  <si>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</si>
  <si>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</si>
  <si>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</si>
  <si>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</si>
  <si>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</si>
  <si>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</si>
  <si>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</si>
  <si>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</si>
  <si>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</si>
  <si>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</si>
  <si>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</si>
  <si>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</si>
  <si>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</si>
  <si>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</si>
  <si>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</si>
  <si>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</si>
  <si>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</si>
  <si>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</si>
  <si>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</si>
  <si>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</si>
  <si>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</si>
  <si>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</si>
  <si>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</si>
  <si>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</si>
  <si>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</si>
  <si>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</si>
  <si>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</si>
  <si>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</si>
  <si>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</si>
  <si>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</si>
  <si>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</si>
  <si>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</si>
  <si>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</si>
  <si>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</si>
  <si>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</si>
  <si>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</si>
  <si>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</si>
  <si>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</si>
  <si>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</si>
  <si>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</si>
  <si>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</si>
  <si>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</si>
  <si>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</si>
  <si>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</si>
  <si>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</si>
  <si>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</si>
  <si>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</si>
  <si>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</si>
  <si>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</si>
  <si>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</si>
  <si>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</si>
  <si>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</si>
  <si>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</si>
  <si>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</si>
  <si>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</si>
  <si>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</si>
  <si>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</si>
  <si>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</si>
  <si>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</si>
  <si>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</si>
  <si>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</si>
  <si>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</si>
  <si>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</si>
  <si>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</si>
  <si>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</si>
  <si>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</si>
  <si>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</si>
  <si>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</si>
  <si>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</si>
  <si>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</si>
  <si>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</si>
  <si>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</si>
  <si>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</si>
  <si>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</si>
  <si>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</si>
  <si>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</si>
  <si>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</si>
  <si>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</si>
  <si>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</si>
  <si>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</si>
  <si>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</si>
  <si>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</si>
  <si>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</si>
  <si>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</si>
  <si>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</si>
  <si>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</si>
  <si>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</si>
  <si>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</si>
  <si>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</si>
  <si>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</si>
  <si>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</si>
  <si>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</si>
  <si>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</si>
  <si>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</si>
  <si>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</si>
  <si>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</si>
  <si>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</si>
  <si>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</si>
  <si>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</si>
  <si>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</si>
  <si>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</si>
  <si>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</si>
  <si>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</si>
  <si>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</si>
  <si>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</si>
  <si>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</si>
  <si>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</si>
  <si>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</si>
  <si>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</si>
  <si>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</si>
  <si>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</si>
  <si>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</si>
  <si>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</si>
  <si>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</si>
  <si>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</si>
  <si>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</si>
  <si>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</si>
  <si>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</si>
  <si>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</si>
  <si>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</si>
  <si>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</si>
  <si>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</si>
  <si>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</si>
  <si>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</si>
  <si>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</si>
  <si>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</si>
  <si>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</si>
  <si>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</si>
  <si>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</si>
  <si>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</si>
  <si>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</si>
  <si>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</si>
  <si>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</si>
  <si>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</si>
  <si>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</si>
  <si>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</si>
  <si>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</si>
  <si>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</si>
  <si>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</si>
  <si>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</si>
  <si>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</si>
  <si>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</si>
  <si>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</si>
  <si>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</si>
  <si>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</si>
  <si>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</si>
  <si>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</si>
  <si>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</si>
  <si>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</si>
  <si>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</si>
  <si>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</si>
  <si>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</si>
  <si>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</si>
  <si>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</si>
  <si>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</si>
  <si>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</si>
  <si>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</si>
  <si>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</si>
  <si>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</si>
  <si>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</si>
  <si>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</si>
  <si>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</si>
  <si>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</si>
  <si>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</si>
  <si>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</si>
  <si>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</si>
  <si>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</si>
  <si>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</si>
  <si>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</si>
  <si>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</si>
  <si>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</si>
  <si>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</si>
  <si>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</si>
  <si>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</si>
  <si>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</si>
  <si>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</si>
  <si>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</si>
  <si>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</si>
  <si>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</si>
  <si>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</si>
  <si>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</si>
  <si>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</si>
  <si>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</si>
  <si>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</si>
  <si>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</si>
  <si>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</si>
  <si>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</si>
  <si>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</si>
  <si>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</si>
  <si>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</si>
  <si>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</si>
  <si>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</si>
  <si>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</si>
  <si>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</si>
  <si>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</si>
  <si>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</si>
  <si>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</si>
  <si>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</si>
  <si>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</si>
  <si>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</si>
  <si>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</si>
  <si>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</si>
  <si>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</si>
  <si>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</si>
  <si>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</si>
  <si>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</si>
  <si>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</si>
  <si>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</si>
  <si>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</si>
  <si>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</si>
  <si>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</si>
  <si>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</si>
  <si>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</si>
  <si>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</si>
  <si>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</si>
  <si>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</si>
  <si>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</si>
  <si>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</si>
  <si>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</si>
  <si>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</si>
  <si>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</si>
  <si>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</si>
  <si>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</si>
  <si>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</si>
  <si>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</si>
  <si>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</si>
  <si>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</si>
  <si>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</si>
  <si>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</si>
  <si>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</si>
  <si>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</si>
  <si>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</si>
  <si>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</si>
  <si>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</si>
  <si>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</si>
  <si>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</si>
  <si>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</si>
  <si>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</si>
  <si>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</si>
  <si>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</si>
  <si>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</si>
  <si>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</si>
  <si>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</si>
  <si>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</si>
  <si>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</si>
  <si>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</si>
  <si>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</si>
  <si>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</si>
  <si>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</si>
  <si>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</si>
  <si>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</si>
  <si>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</si>
  <si>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</si>
  <si>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</si>
  <si>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</si>
  <si>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</si>
  <si>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</si>
  <si>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</si>
  <si>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</si>
  <si>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</si>
  <si>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</si>
  <si>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</si>
  <si>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</si>
  <si>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</si>
  <si>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</si>
  <si>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</si>
  <si>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</si>
  <si>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</si>
  <si>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</si>
  <si>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</si>
  <si>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</si>
  <si>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</si>
  <si>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</si>
  <si>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</si>
  <si>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</si>
  <si>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</si>
  <si>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</si>
  <si>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</si>
  <si>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</si>
  <si>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</si>
  <si>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</si>
  <si>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</si>
  <si>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</si>
  <si>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</si>
  <si>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</si>
  <si>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</si>
  <si>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</si>
  <si>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</si>
  <si>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</si>
  <si>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</si>
  <si>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</si>
  <si>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</si>
  <si>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</si>
  <si>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</si>
  <si>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</si>
  <si>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</si>
  <si>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</si>
  <si>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</si>
  <si>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</si>
  <si>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</si>
  <si>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</si>
  <si>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</si>
  <si>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</si>
  <si>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</si>
  <si>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</si>
  <si>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</si>
  <si>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</si>
  <si>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</si>
  <si>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</si>
  <si>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</si>
  <si>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</si>
  <si>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</si>
  <si>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</si>
  <si>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</si>
  <si>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</si>
  <si>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</si>
  <si>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</si>
  <si>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</si>
  <si>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</si>
  <si>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</si>
  <si>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</si>
  <si>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</si>
  <si>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</si>
  <si>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</si>
  <si>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</si>
  <si>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</si>
  <si>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</si>
  <si>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</si>
  <si>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</si>
  <si>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</si>
  <si>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</si>
  <si>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</si>
  <si>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</si>
  <si>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</si>
  <si>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</si>
  <si>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</si>
  <si>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</si>
  <si>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</si>
  <si>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</si>
  <si>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</si>
  <si>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</si>
  <si>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</si>
  <si>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</si>
  <si>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</si>
  <si>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</si>
  <si>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</si>
  <si>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</si>
  <si>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</si>
  <si>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</si>
  <si>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</si>
  <si>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</si>
  <si>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</si>
  <si>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</si>
  <si>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</si>
  <si>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</si>
  <si>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</si>
  <si>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</si>
  <si>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</si>
  <si>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</si>
  <si>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</si>
  <si>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</si>
  <si>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</si>
  <si>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</si>
  <si>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</si>
  <si>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</si>
  <si>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</si>
  <si>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</si>
  <si>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</si>
  <si>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</si>
  <si>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</si>
  <si>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</si>
  <si>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</si>
  <si>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</si>
  <si>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</si>
  <si>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</si>
  <si>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</si>
  <si>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</si>
  <si>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</si>
  <si>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</si>
  <si>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</si>
  <si>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</si>
  <si>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</si>
  <si>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</si>
  <si>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</si>
  <si>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</si>
  <si>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</si>
  <si>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</si>
  <si>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</si>
  <si>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</si>
  <si>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</si>
  <si>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</si>
  <si>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</si>
  <si>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</si>
  <si>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</si>
  <si>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</si>
  <si>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</si>
  <si>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</si>
  <si>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</si>
  <si>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</si>
  <si>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</si>
  <si>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</si>
  <si>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</si>
  <si>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</si>
  <si>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</si>
  <si>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</si>
  <si>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</si>
  <si>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</si>
  <si>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</si>
  <si>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</si>
  <si>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</si>
  <si>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</si>
  <si>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</si>
  <si>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</si>
  <si>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</si>
  <si>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</si>
  <si>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</si>
  <si>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</si>
  <si>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</si>
  <si>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</si>
  <si>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</si>
  <si>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</si>
  <si>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</si>
  <si>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</si>
  <si>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</si>
  <si>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</si>
  <si>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</si>
  <si>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</si>
  <si>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</si>
  <si>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</si>
  <si>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</si>
  <si>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</si>
  <si>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</si>
  <si>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</si>
  <si>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</si>
  <si>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</si>
  <si>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</si>
  <si>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</si>
  <si>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</si>
  <si>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</si>
  <si>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</si>
  <si>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</si>
  <si>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</si>
  <si>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</si>
  <si>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</si>
  <si>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</si>
  <si>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</si>
  <si>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</si>
  <si>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</si>
  <si>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</si>
  <si>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</si>
  <si>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</si>
  <si>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</si>
  <si>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</si>
  <si>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</si>
  <si>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</si>
  <si>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</si>
  <si>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</si>
  <si>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</si>
  <si>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</si>
  <si>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</si>
  <si>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</si>
  <si>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</si>
  <si>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</si>
  <si>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</si>
  <si>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</si>
  <si>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</si>
  <si>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</si>
  <si>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</si>
  <si>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</si>
  <si>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</si>
  <si>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</si>
  <si>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</si>
  <si>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</si>
  <si>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</si>
  <si>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</si>
  <si>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</si>
  <si>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</si>
  <si>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</si>
  <si>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</si>
  <si>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</si>
  <si>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</si>
  <si>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</si>
  <si>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</si>
  <si>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</si>
  <si>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</si>
  <si>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</si>
  <si>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</si>
  <si>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</si>
  <si>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</si>
  <si>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</si>
  <si>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</si>
  <si>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</si>
  <si>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</si>
  <si>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</si>
  <si>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</si>
  <si>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</si>
  <si>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</si>
  <si>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</si>
  <si>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</si>
  <si>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</si>
  <si>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</si>
  <si>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</si>
  <si>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</si>
  <si>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</si>
  <si>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</si>
  <si>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</si>
  <si>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</si>
  <si>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</si>
  <si>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</si>
  <si>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</si>
  <si>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</si>
  <si>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</si>
  <si>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</si>
  <si>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</si>
  <si>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</si>
  <si>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</si>
  <si>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</si>
  <si>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</si>
  <si>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</si>
  <si>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</si>
  <si>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</si>
  <si>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</si>
  <si>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</si>
  <si>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</si>
  <si>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</si>
  <si>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</si>
  <si>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</si>
  <si>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</si>
  <si>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</si>
  <si>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</si>
  <si>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</si>
  <si>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</si>
  <si>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</si>
  <si>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</si>
  <si>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</si>
  <si>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</si>
  <si>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</si>
  <si>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</si>
  <si>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</si>
  <si>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</si>
  <si>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</si>
  <si>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</si>
  <si>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</si>
  <si>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</si>
  <si>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</si>
  <si>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</si>
  <si>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</si>
  <si>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</si>
  <si>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</si>
  <si>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</si>
  <si>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</si>
  <si>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</si>
  <si>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</si>
  <si>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</si>
  <si>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</si>
  <si>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</si>
  <si>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</si>
  <si>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</si>
  <si>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</si>
  <si>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</si>
  <si>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</si>
  <si>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</si>
  <si>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</si>
  <si>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</si>
  <si>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</si>
  <si>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</si>
  <si>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</si>
  <si>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</si>
  <si>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</si>
  <si>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</si>
  <si>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</si>
  <si>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</si>
  <si>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</si>
  <si>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</si>
  <si>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</si>
  <si>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</si>
  <si>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</si>
  <si>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</si>
  <si>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</si>
  <si>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</si>
  <si>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</si>
  <si>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</si>
  <si>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</si>
  <si>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</si>
  <si>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</si>
  <si>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</si>
  <si>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</si>
  <si>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</si>
  <si>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</si>
  <si>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</si>
  <si>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</si>
  <si>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</si>
  <si>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</si>
  <si>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</si>
  <si>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</si>
  <si>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</si>
  <si>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</si>
  <si>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</si>
  <si>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</si>
  <si>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</si>
  <si>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</si>
  <si>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</si>
  <si>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</si>
  <si>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</si>
  <si>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</si>
  <si>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</si>
  <si>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</si>
  <si>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</si>
  <si>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</si>
  <si>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</si>
  <si>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</si>
  <si>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</si>
  <si>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</si>
  <si>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</si>
  <si>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</si>
  <si>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</si>
  <si>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</si>
  <si>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</si>
  <si>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</si>
  <si>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</si>
  <si>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</si>
  <si>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</si>
  <si>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</si>
  <si>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</si>
  <si>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</si>
  <si>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</si>
  <si>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</si>
  <si>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</si>
  <si>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</si>
  <si>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</si>
  <si>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</si>
  <si>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</si>
  <si>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</si>
  <si>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</si>
  <si>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</si>
  <si>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</si>
  <si>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</si>
  <si>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</si>
  <si>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</si>
  <si>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</si>
  <si>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</si>
  <si>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</si>
  <si>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</si>
  <si>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</si>
  <si>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</si>
  <si>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</si>
  <si>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</si>
  <si>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</si>
  <si>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</si>
  <si>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</si>
  <si>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</si>
  <si>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</si>
  <si>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</si>
  <si>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</si>
  <si>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</si>
  <si>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</si>
  <si>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</si>
  <si>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</si>
  <si>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</si>
  <si>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</si>
  <si>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</si>
  <si>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</si>
  <si>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</si>
  <si>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</si>
  <si>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</si>
  <si>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</si>
  <si>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</si>
  <si>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</si>
  <si>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</si>
  <si>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</si>
  <si>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</si>
  <si>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</si>
  <si>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</si>
  <si>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</si>
  <si>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</si>
  <si>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</si>
  <si>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</si>
  <si>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</si>
  <si>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</si>
  <si>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</si>
  <si>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</si>
  <si>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</si>
  <si>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</si>
  <si>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</si>
  <si>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</si>
  <si>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</si>
  <si>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</si>
  <si>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</si>
  <si>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</si>
  <si>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</si>
  <si>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</si>
  <si>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</si>
  <si>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</si>
  <si>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</si>
  <si>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</si>
  <si>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</si>
  <si>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</si>
  <si>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</si>
  <si>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</si>
  <si>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</si>
  <si>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</si>
  <si>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</si>
  <si>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</si>
  <si>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</si>
  <si>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</si>
  <si>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</si>
  <si>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</si>
  <si>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</si>
  <si>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</si>
  <si>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</si>
  <si>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</si>
  <si>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</si>
  <si>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</si>
  <si>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</si>
  <si>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</si>
  <si>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</si>
  <si>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</si>
  <si>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</si>
  <si>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</si>
  <si>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</si>
  <si>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</si>
  <si>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</si>
  <si>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</si>
  <si>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</si>
  <si>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</si>
  <si>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</si>
  <si>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</si>
  <si>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</si>
  <si>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</si>
  <si>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</si>
  <si>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</si>
  <si>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</si>
  <si>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</si>
  <si>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</si>
  <si>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</si>
  <si>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</si>
  <si>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</si>
  <si>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</si>
  <si>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</si>
  <si>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</si>
  <si>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</si>
  <si>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</si>
  <si>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</si>
  <si>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</si>
  <si>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</si>
  <si>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</si>
  <si>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</si>
  <si>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</si>
  <si>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</si>
  <si>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</si>
  <si>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</si>
  <si>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</si>
  <si>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</si>
  <si>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</si>
  <si>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</si>
  <si>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</si>
  <si>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</si>
  <si>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</si>
  <si>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</si>
  <si>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</si>
  <si>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</si>
  <si>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</si>
  <si>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</si>
  <si>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</si>
  <si>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</si>
  <si>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</si>
  <si>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</si>
  <si>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</si>
  <si>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</si>
  <si>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</si>
  <si>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</si>
  <si>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</si>
  <si>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</si>
  <si>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</si>
  <si>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</si>
  <si>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</si>
  <si>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</si>
  <si>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</si>
  <si>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</si>
  <si>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</si>
  <si>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</si>
  <si>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</si>
  <si>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</si>
  <si>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</si>
  <si>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</si>
  <si>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</si>
  <si>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</si>
  <si>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</si>
  <si>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</si>
  <si>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</si>
  <si>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</si>
  <si>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</si>
  <si>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</si>
  <si>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</si>
  <si>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</si>
  <si>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</si>
  <si>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</si>
  <si>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</si>
  <si>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</si>
  <si>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</si>
  <si>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</si>
  <si>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</si>
  <si>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</si>
  <si>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</si>
  <si>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</si>
  <si>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</si>
  <si>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</si>
  <si>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</si>
  <si>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</si>
  <si>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</si>
  <si>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</si>
  <si>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</si>
  <si>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</si>
  <si>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</si>
  <si>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</si>
  <si>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</si>
  <si>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</si>
  <si>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</si>
  <si>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</si>
  <si>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</si>
  <si>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</si>
  <si>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</si>
  <si>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</si>
  <si>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</si>
  <si>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</si>
  <si>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</si>
  <si>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</si>
  <si>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</si>
  <si>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</si>
  <si>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</si>
  <si>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</si>
  <si>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</si>
  <si>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</si>
  <si>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</si>
  <si>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</si>
  <si>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</si>
  <si>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</si>
  <si>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</si>
  <si>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</si>
  <si>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</si>
  <si>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</si>
  <si>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</si>
  <si>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</si>
  <si>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</si>
  <si>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</si>
  <si>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</si>
  <si>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</si>
  <si>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</si>
  <si>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</si>
  <si>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</si>
  <si>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</si>
  <si>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</si>
  <si>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</si>
  <si>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</si>
  <si>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</si>
  <si>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</si>
  <si>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</si>
  <si>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</si>
  <si>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</si>
  <si>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</si>
  <si>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</si>
  <si>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</si>
  <si>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</si>
  <si>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</si>
  <si>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</si>
  <si>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</si>
  <si>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</si>
  <si>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</si>
  <si>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</si>
  <si>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</si>
  <si>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</si>
  <si>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</si>
  <si>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</si>
  <si>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</si>
  <si>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</si>
  <si>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</si>
  <si>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</si>
  <si>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</si>
  <si>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</si>
  <si>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</si>
  <si>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</si>
  <si>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</si>
  <si>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</si>
  <si>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</si>
  <si>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</si>
  <si>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</si>
  <si>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</si>
  <si>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</si>
  <si>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</si>
  <si>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</si>
  <si>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</si>
  <si>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</si>
  <si>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</si>
  <si>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</si>
  <si>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</si>
  <si>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</si>
  <si>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</si>
  <si>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</si>
  <si>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</si>
  <si>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</si>
  <si>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</si>
  <si>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</si>
  <si>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</si>
  <si>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</si>
  <si>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</si>
  <si>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</si>
  <si>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</si>
  <si>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</si>
  <si>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</si>
  <si>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</si>
  <si>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</si>
  <si>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</si>
  <si>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</si>
  <si>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</si>
  <si>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</si>
  <si>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</si>
  <si>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</si>
  <si>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</si>
  <si>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</si>
  <si>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</si>
  <si>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</si>
  <si>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</si>
  <si>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</si>
  <si>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</si>
  <si>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</si>
  <si>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</si>
  <si>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</si>
  <si>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</si>
  <si>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</si>
  <si>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</si>
  <si>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</si>
  <si>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</si>
  <si>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</si>
  <si>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</si>
  <si>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</si>
  <si>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</si>
  <si>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</si>
  <si>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</si>
  <si>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</si>
  <si>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</si>
  <si>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</si>
  <si>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</si>
  <si>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</si>
  <si>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</si>
  <si>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</si>
  <si>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</si>
  <si>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</si>
  <si>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</si>
  <si>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</si>
  <si>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</si>
  <si>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</si>
  <si>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</si>
  <si>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</si>
  <si>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</si>
  <si>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</si>
  <si>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</si>
  <si>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</si>
  <si>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</si>
  <si>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</si>
  <si>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</si>
  <si>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</si>
  <si>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</si>
  <si>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</si>
  <si>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</si>
  <si>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</si>
  <si>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</si>
  <si>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</si>
  <si>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</si>
  <si>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</si>
  <si>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</si>
  <si>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</si>
  <si>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</si>
  <si>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</si>
  <si>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</si>
  <si>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</si>
  <si>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</si>
  <si>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</si>
  <si>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</si>
  <si>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</si>
  <si>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</si>
  <si>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</si>
  <si>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</si>
  <si>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</si>
  <si>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</si>
  <si>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</si>
  <si>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</si>
  <si>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</si>
  <si>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</si>
  <si>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</si>
  <si>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</si>
  <si>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</si>
  <si>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</si>
  <si>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</si>
  <si>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</si>
  <si>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</si>
  <si>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</si>
  <si>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</si>
  <si>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</si>
  <si>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</si>
  <si>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</si>
  <si>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</si>
  <si>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</si>
  <si>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</si>
  <si>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</si>
  <si>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</si>
  <si>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</si>
  <si>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</si>
  <si>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</si>
  <si>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</si>
  <si>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</si>
  <si>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</si>
  <si>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</si>
  <si>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</si>
  <si>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</si>
  <si>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</si>
  <si>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</si>
  <si>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</si>
  <si>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</si>
  <si>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</si>
  <si>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</si>
  <si>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</si>
  <si>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</si>
  <si>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</si>
  <si>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</si>
  <si>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</si>
  <si>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</si>
  <si>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</si>
  <si>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</si>
  <si>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</si>
  <si>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</si>
  <si>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</si>
  <si>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</si>
  <si>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</si>
  <si>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</si>
  <si>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</si>
  <si>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</si>
  <si>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</si>
  <si>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</si>
  <si>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</si>
  <si>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</si>
  <si>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</si>
  <si>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</si>
  <si>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</si>
  <si>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</si>
  <si>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</si>
  <si>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</si>
  <si>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</si>
  <si>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</si>
  <si>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</si>
  <si>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</si>
  <si>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</si>
  <si>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</si>
  <si>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</si>
  <si>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</si>
  <si>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</si>
  <si>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</si>
  <si>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</si>
  <si>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</si>
  <si>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</si>
  <si>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</si>
  <si>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</si>
  <si>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</si>
  <si>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</si>
  <si>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</si>
  <si>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</si>
  <si>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</si>
  <si>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</si>
  <si>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</si>
  <si>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</si>
  <si>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</si>
  <si>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</si>
  <si>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</si>
  <si>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</si>
  <si>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</si>
  <si>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</si>
  <si>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</si>
  <si>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</si>
  <si>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</si>
  <si>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</si>
  <si>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</si>
  <si>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</si>
  <si>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</si>
  <si>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</si>
  <si>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</si>
  <si>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</si>
  <si>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</si>
  <si>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</si>
  <si>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</si>
  <si>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</si>
  <si>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</si>
  <si>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</si>
  <si>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</si>
  <si>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</si>
  <si>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</si>
  <si>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</si>
  <si>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</si>
  <si>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</si>
  <si>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</si>
  <si>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</si>
  <si>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</si>
  <si>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</si>
  <si>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</si>
  <si>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</si>
  <si>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</si>
  <si>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</si>
  <si>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</si>
  <si>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</si>
  <si>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</si>
  <si>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</si>
  <si>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</si>
  <si>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</si>
  <si>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</si>
  <si>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</si>
  <si>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</si>
  <si>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</si>
  <si>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</si>
  <si>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</si>
  <si>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</si>
  <si>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</si>
  <si>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</si>
  <si>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</si>
  <si>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</si>
  <si>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</si>
  <si>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</si>
  <si>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</si>
  <si>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</si>
  <si>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</si>
  <si>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</si>
  <si>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</si>
  <si>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</si>
  <si>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</si>
  <si>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</si>
  <si>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</si>
  <si>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</si>
  <si>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</si>
  <si>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</si>
  <si>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</si>
  <si>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</si>
  <si>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</si>
  <si>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</si>
  <si>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</si>
  <si>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</si>
  <si>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</si>
  <si>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</si>
  <si>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</si>
  <si>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</si>
  <si>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</si>
  <si>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</si>
  <si>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</si>
  <si>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</si>
  <si>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</si>
  <si>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</si>
  <si>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</si>
  <si>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</si>
  <si>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</si>
  <si>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</si>
  <si>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</si>
  <si>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</si>
  <si>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</si>
  <si>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</si>
  <si>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</si>
  <si>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</si>
  <si>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</si>
  <si>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</si>
  <si>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</si>
  <si>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</si>
  <si>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</si>
  <si>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</si>
  <si>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</si>
  <si>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</si>
  <si>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</si>
  <si>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</si>
  <si>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</si>
  <si>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</si>
  <si>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</si>
  <si>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</si>
  <si>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</si>
  <si>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</si>
  <si>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</si>
  <si>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</si>
  <si>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</si>
  <si>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</si>
  <si>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</si>
  <si>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</si>
  <si>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</si>
  <si>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</si>
  <si>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</si>
  <si>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</si>
  <si>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</si>
  <si>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</si>
  <si>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</si>
  <si>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</si>
  <si>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</si>
  <si>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</si>
  <si>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</si>
  <si>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</si>
  <si>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</si>
  <si>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</si>
  <si>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</si>
  <si>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</si>
  <si>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</si>
  <si>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</si>
  <si>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</si>
  <si>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</si>
  <si>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</si>
  <si>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</si>
  <si>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</si>
  <si>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</si>
  <si>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</si>
  <si>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</si>
  <si>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</si>
  <si>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</si>
  <si>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</si>
  <si>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</si>
  <si>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</si>
  <si>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</si>
  <si>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</si>
  <si>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</si>
  <si>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</si>
  <si>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</si>
  <si>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</si>
  <si>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</si>
  <si>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</si>
  <si>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23/05/2023, 1:17:09 pm</t>
  </si>
  <si>
    <t>23/05/2023, 1:17:10 pm</t>
  </si>
  <si>
    <t>23/05/2023, 1:17:11 pm</t>
  </si>
  <si>
    <t>23/05/2023, 1:17:12 pm</t>
  </si>
  <si>
    <t>23/05/2023, 1:17:13 pm</t>
  </si>
  <si>
    <t>23/05/2023, 1:17:14 pm</t>
  </si>
  <si>
    <t>23/05/2023, 1:17:15 pm</t>
  </si>
  <si>
    <t>23/05/2023, 1:17:16 pm</t>
  </si>
  <si>
    <t>23/05/2023, 1:17:17 pm</t>
  </si>
  <si>
    <t>23/05/2023, 1:17:18 pm</t>
  </si>
  <si>
    <t>23/05/2023, 1:17:19 pm</t>
  </si>
  <si>
    <t>23/05/2023, 1:17:20 pm</t>
  </si>
  <si>
    <t>23/05/2023, 1:17:21 pm</t>
  </si>
  <si>
    <t>23/05/2023, 1:17:22 pm</t>
  </si>
  <si>
    <t>23/05/2023, 1:17:23 pm</t>
  </si>
  <si>
    <t>23/05/2023, 1:17:24 pm</t>
  </si>
  <si>
    <t>23/05/2023, 1:17:25 pm</t>
  </si>
  <si>
    <t>23/05/2023, 1:17:26 pm</t>
  </si>
  <si>
    <t>23/05/2023, 1:17:27 pm</t>
  </si>
  <si>
    <t>23/05/2023, 1:17:28 pm</t>
  </si>
  <si>
    <t>23/05/2023, 1:17:29 pm</t>
  </si>
  <si>
    <t>23/05/2023, 1:17:30 pm</t>
  </si>
  <si>
    <t>23/05/2023, 1:17:31 pm</t>
  </si>
  <si>
    <t>23/05/2023, 1:17:32 pm</t>
  </si>
  <si>
    <t>23/05/2023, 1:17:33 pm</t>
  </si>
  <si>
    <t>23/05/2023, 1:17:34 pm</t>
  </si>
  <si>
    <t>23/05/2023, 1:17:35 pm</t>
  </si>
  <si>
    <t>23/05/2023, 1:17:36 pm</t>
  </si>
  <si>
    <t>23/05/2023, 1:17:37 pm</t>
  </si>
  <si>
    <t>23/05/2023, 1:17:38 pm</t>
  </si>
  <si>
    <t>23/05/2023, 1:17:39 pm</t>
  </si>
  <si>
    <t>23/05/2023, 1:17:40 pm</t>
  </si>
  <si>
    <t>23/05/2023, 1:17:41 pm</t>
  </si>
  <si>
    <t>23/05/2023, 1:17:42 pm</t>
  </si>
  <si>
    <t>23/05/2023, 1:17:43 pm</t>
  </si>
  <si>
    <t>23/05/2023, 1:17:44 pm</t>
  </si>
  <si>
    <t>23/05/2023, 1:17:45 pm</t>
  </si>
  <si>
    <t>23/05/2023, 1:17:46 pm</t>
  </si>
  <si>
    <t>23/05/2023, 1:17:47 pm</t>
  </si>
  <si>
    <t>23/05/2023, 1:17:48 pm</t>
  </si>
  <si>
    <t>23/05/2023, 1:17:49 pm</t>
  </si>
  <si>
    <t>23/05/2023, 1:17:50 pm</t>
  </si>
  <si>
    <t>23/05/2023, 1:17:51 pm</t>
  </si>
  <si>
    <t>23/05/2023, 1:17:52 pm</t>
  </si>
  <si>
    <t>23/05/2023, 1:17:53 pm</t>
  </si>
  <si>
    <t>23/05/2023, 1:17:55 pm</t>
  </si>
  <si>
    <t>23/05/2023, 1:17:56 pm</t>
  </si>
  <si>
    <t>23/05/2023, 1:17:57 pm</t>
  </si>
  <si>
    <t>23/05/2023, 1:17:58 pm</t>
  </si>
  <si>
    <t>23/05/2023, 1:17:59 pm</t>
  </si>
  <si>
    <t>23/05/2023, 1:18:00 pm</t>
  </si>
  <si>
    <t>23/05/2023, 1:18:01 pm</t>
  </si>
  <si>
    <t>23/05/2023, 1:18:02 pm</t>
  </si>
  <si>
    <t>23/05/2023, 1:18:03 pm</t>
  </si>
  <si>
    <t>23/05/2023, 1:18:04 pm</t>
  </si>
  <si>
    <t>23/05/2023, 1:18:05 pm</t>
  </si>
  <si>
    <t>23/05/2023, 1:18:06 pm</t>
  </si>
  <si>
    <t>23/05/2023, 1:18:07 pm</t>
  </si>
  <si>
    <t>23/05/2023, 1:18:08 pm</t>
  </si>
  <si>
    <t>23/05/2023, 1:18:09 pm</t>
  </si>
  <si>
    <t>23/05/2023, 1:18:10 pm</t>
  </si>
  <si>
    <t>23/05/2023, 1:18:11 pm</t>
  </si>
  <si>
    <t>23/05/2023, 1:18:12 pm</t>
  </si>
  <si>
    <t>23/05/2023, 1:18:13 pm</t>
  </si>
  <si>
    <t>23/05/2023, 1:18:14 pm</t>
  </si>
  <si>
    <t>23/05/2023, 1:18:15 pm</t>
  </si>
  <si>
    <t>23/05/2023, 1:18:16 pm</t>
  </si>
  <si>
    <t>23/05/2023, 1:18:17 pm</t>
  </si>
  <si>
    <t>23/05/2023, 1:18:18 pm</t>
  </si>
  <si>
    <t>23/05/2023, 1:18:19 pm</t>
  </si>
  <si>
    <t>23/05/2023, 1:18:20 pm</t>
  </si>
  <si>
    <t>23/05/2023, 1:18:21 pm</t>
  </si>
  <si>
    <t>23/05/2023, 1:18:22 pm</t>
  </si>
  <si>
    <t>23/05/2023, 1:18:23 pm</t>
  </si>
  <si>
    <t>23/05/2023, 1:18:24 pm</t>
  </si>
  <si>
    <t>23/05/2023, 1:18:25 pm</t>
  </si>
  <si>
    <t>23/05/2023, 1:18:26 pm</t>
  </si>
  <si>
    <t>23/05/2023, 1:18:27 pm</t>
  </si>
  <si>
    <t>23/05/2023, 1:18:28 pm</t>
  </si>
  <si>
    <t>23/05/2023, 1:18:29 pm</t>
  </si>
  <si>
    <t>23/05/2023, 1:18:30 pm</t>
  </si>
  <si>
    <t>23/05/2023, 1:18:31 pm</t>
  </si>
  <si>
    <t>23/05/2023, 1:18:32 pm</t>
  </si>
  <si>
    <t>23/05/2023, 1:18:33 pm</t>
  </si>
  <si>
    <t>23/05/2023, 1:18:34 pm</t>
  </si>
  <si>
    <t>23/05/2023, 1:18:35 pm</t>
  </si>
  <si>
    <t>23/05/2023, 1:18:36 pm</t>
  </si>
  <si>
    <t>23/05/2023, 1:18:37 pm</t>
  </si>
  <si>
    <t>23/05/2023, 1:19:19 pm</t>
  </si>
  <si>
    <t>23/05/2023, 1:19:20 pm</t>
  </si>
  <si>
    <t>23/05/2023, 1:19:21 pm</t>
  </si>
  <si>
    <t>23/05/2023, 1:19:22 pm</t>
  </si>
  <si>
    <t>23/05/2023, 1:19:23 pm</t>
  </si>
  <si>
    <t>23/05/2023, 1:19:24 pm</t>
  </si>
  <si>
    <t>23/05/2023, 1:19:25 pm</t>
  </si>
  <si>
    <t>23/05/2023, 1:19:26 pm</t>
  </si>
  <si>
    <t>23/05/2023, 1:19:27 pm</t>
  </si>
  <si>
    <t>23/05/2023, 1:19:28 pm</t>
  </si>
  <si>
    <t>23/05/2023, 1:19:29 pm</t>
  </si>
  <si>
    <t>23/05/2023, 1:19:30 pm</t>
  </si>
  <si>
    <t>23/05/2023, 1:19:31 pm</t>
  </si>
  <si>
    <t>23/05/2023, 1:19:32 pm</t>
  </si>
  <si>
    <t>23/05/2023, 1:19:34 pm</t>
  </si>
  <si>
    <t>23/05/2023, 1:19:35 pm</t>
  </si>
  <si>
    <t>23/05/2023, 1:19:36 pm</t>
  </si>
  <si>
    <t>23/05/2023, 1:19:37 pm</t>
  </si>
  <si>
    <t>23/05/2023, 1:19:38 pm</t>
  </si>
  <si>
    <t>23/05/2023, 1:19:39 pm</t>
  </si>
  <si>
    <t>23/05/2023, 1:19:40 pm</t>
  </si>
  <si>
    <t>23/05/2023, 1:19:41 pm</t>
  </si>
  <si>
    <t>23/05/2023, 1:19:42 pm</t>
  </si>
  <si>
    <t>23/05/2023, 1:19:43 pm</t>
  </si>
  <si>
    <t>23/05/2023, 1:19:44 pm</t>
  </si>
  <si>
    <t>23/05/2023, 1:19:45 pm</t>
  </si>
  <si>
    <t>23/05/2023, 1:19:46 pm</t>
  </si>
  <si>
    <t>23/05/2023, 1:19:47 pm</t>
  </si>
  <si>
    <t>23/05/2023, 1:19:48 pm</t>
  </si>
  <si>
    <t>23/05/2023, 1:19:49 pm</t>
  </si>
  <si>
    <t>23/05/2023, 1:19:50 pm</t>
  </si>
  <si>
    <t>23/05/2023, 1:19:51 pm</t>
  </si>
  <si>
    <t>23/05/2023, 1:19:52 pm</t>
  </si>
  <si>
    <t>23/05/2023, 1:19:53 pm</t>
  </si>
  <si>
    <t>23/05/2023, 1:19:54 pm</t>
  </si>
  <si>
    <t>23/05/2023, 1:19:55 pm</t>
  </si>
  <si>
    <t>23/05/2023, 1:19:56 pm</t>
  </si>
  <si>
    <t>23/05/2023, 1:19:57 pm</t>
  </si>
  <si>
    <t>23/05/2023, 1:19:58 pm</t>
  </si>
  <si>
    <t>23/05/2023, 1:19:59 pm</t>
  </si>
  <si>
    <t>23/05/2023, 1:20:00 pm</t>
  </si>
  <si>
    <t>23/05/2023, 1:20:01 pm</t>
  </si>
  <si>
    <t>23/05/2023, 1:20:02 pm</t>
  </si>
  <si>
    <t>23/05/2023, 1:20:03 pm</t>
  </si>
  <si>
    <t>23/05/2023, 1:20:04 pm</t>
  </si>
  <si>
    <t>23/05/2023, 1:20:05 pm</t>
  </si>
  <si>
    <t>23/05/2023, 1:20:06 pm</t>
  </si>
  <si>
    <t>23/05/2023, 1:20:07 pm</t>
  </si>
  <si>
    <t>23/05/2023, 1:20:08 pm</t>
  </si>
  <si>
    <t>23/05/2023, 1:20:09 pm</t>
  </si>
  <si>
    <t>23/05/2023, 1:20:10 pm</t>
  </si>
  <si>
    <t>23/05/2023, 1:20:11 pm</t>
  </si>
  <si>
    <t>23/05/2023, 1:20:12 pm</t>
  </si>
  <si>
    <t>23/05/2023, 1:20:13 pm</t>
  </si>
  <si>
    <t>23/05/2023, 1:20:14 pm</t>
  </si>
  <si>
    <t>23/05/2023, 1:20:15 pm</t>
  </si>
  <si>
    <t>23/05/2023, 1:20:16 pm</t>
  </si>
  <si>
    <t>23/05/2023, 1:20:17 pm</t>
  </si>
  <si>
    <t>23/05/2023, 1:20:18 pm</t>
  </si>
  <si>
    <t>23/05/2023, 1:20:19 pm</t>
  </si>
  <si>
    <t>23/05/2023, 1:20:20 pm</t>
  </si>
  <si>
    <t>23/05/2023, 1:20:21 pm</t>
  </si>
  <si>
    <t>23/05/2023, 1:20:22 pm</t>
  </si>
  <si>
    <t>23/05/2023, 1:20:23 pm</t>
  </si>
  <si>
    <t>23/05/2023, 1:20:24 pm</t>
  </si>
  <si>
    <t>23/05/2023, 1:20:25 pm</t>
  </si>
  <si>
    <t>23/05/2023, 1:20:26 pm</t>
  </si>
  <si>
    <t>23/05/2023, 1:20:27 pm</t>
  </si>
  <si>
    <t>23/05/2023, 1:20:28 pm</t>
  </si>
  <si>
    <t>23/05/2023, 1:20:29 pm</t>
  </si>
  <si>
    <t>23/05/2023, 1:20:30 pm</t>
  </si>
  <si>
    <t>23/05/2023, 1:20:31 pm</t>
  </si>
  <si>
    <t>23/05/2023, 1:20:32 pm</t>
  </si>
  <si>
    <t>23/05/2023, 1:20:33 pm</t>
  </si>
  <si>
    <t>23/05/2023, 1:20:34 pm</t>
  </si>
  <si>
    <t>23/05/2023, 1:20:35 pm</t>
  </si>
  <si>
    <t>23/05/2023, 1:20:36 pm</t>
  </si>
  <si>
    <t>23/05/2023, 1:20:37 pm</t>
  </si>
  <si>
    <t>23/05/2023, 1:20:38 pm</t>
  </si>
  <si>
    <t>23/05/2023, 1:20:39 pm</t>
  </si>
  <si>
    <t>23/05/2023, 1:20:40 pm</t>
  </si>
  <si>
    <t>23/05/2023, 1:20:41 pm</t>
  </si>
  <si>
    <t>23/05/2023, 1:20:42 pm</t>
  </si>
  <si>
    <t>23/05/2023, 1:20:43 pm</t>
  </si>
  <si>
    <t>23/05/2023, 1:20:44 pm</t>
  </si>
  <si>
    <t>23/05/2023, 1:20:45 pm</t>
  </si>
  <si>
    <t>23/05/2023, 1:20:46 pm</t>
  </si>
  <si>
    <t>23/05/2023, 1:20:47 pm</t>
  </si>
  <si>
    <t>23/05/2023, 1:20:48 pm</t>
  </si>
  <si>
    <t>23/05/2023, 1:20:49 pm</t>
  </si>
  <si>
    <t>23/05/2023, 1:20:50 pm</t>
  </si>
  <si>
    <t>23/05/2023, 1:20:51 pm</t>
  </si>
  <si>
    <t>23/05/2023, 1:20:52 pm</t>
  </si>
  <si>
    <t>23/05/2023, 1:20:53 pm</t>
  </si>
  <si>
    <t>23/05/2023, 1:20:54 pm</t>
  </si>
  <si>
    <t>23/05/2023, 1:20:55 pm</t>
  </si>
  <si>
    <t>23/05/2023, 1:20:56 pm</t>
  </si>
  <si>
    <t>23/05/2023, 1:20:57 pm</t>
  </si>
  <si>
    <t>23/05/2023, 1:20:58 pm</t>
  </si>
  <si>
    <t>23/05/2023, 1:20:59 pm</t>
  </si>
  <si>
    <t>23/05/2023, 1:21:00 pm</t>
  </si>
  <si>
    <t>23/05/2023, 1:21:01 pm</t>
  </si>
  <si>
    <t>23/05/2023, 1:21:02 pm</t>
  </si>
  <si>
    <t>23/05/2023, 1:21:03 pm</t>
  </si>
  <si>
    <t>23/05/2023, 1:21:04 pm</t>
  </si>
  <si>
    <t>23/05/2023, 1:21:05 pm</t>
  </si>
  <si>
    <t>23/05/2023, 1:21:06 pm</t>
  </si>
  <si>
    <t>23/05/2023, 1:21:07 pm</t>
  </si>
  <si>
    <t>23/05/2023, 1:21:08 pm</t>
  </si>
  <si>
    <t>23/05/2023, 1:21:09 pm</t>
  </si>
  <si>
    <t>23/05/2023, 1:21:10 pm</t>
  </si>
  <si>
    <t>23/05/2023, 1:21:11 pm</t>
  </si>
  <si>
    <t>23/05/2023, 1:21:12 pm</t>
  </si>
  <si>
    <t>23/05/2023, 1:21:13 pm</t>
  </si>
  <si>
    <t>23/05/2023, 1:21:14 pm</t>
  </si>
  <si>
    <t>23/05/2023, 1:21:15 pm</t>
  </si>
  <si>
    <t>23/05/2023, 1:21:16 pm</t>
  </si>
  <si>
    <t>23/05/2023, 1:21:17 pm</t>
  </si>
  <si>
    <t>23/05/2023, 1:21:18 pm</t>
  </si>
  <si>
    <t>23/05/2023, 1:21:19 pm</t>
  </si>
  <si>
    <t>23/05/2023, 1:21:20 pm</t>
  </si>
  <si>
    <t>23/05/2023, 1:21:21 pm</t>
  </si>
  <si>
    <t>23/05/2023, 1:21:22 pm</t>
  </si>
  <si>
    <t>23/05/2023, 1:21:23 pm</t>
  </si>
  <si>
    <t>23/05/2023, 1:21:24 pm</t>
  </si>
  <si>
    <t>23/05/2023, 1:21:25 pm</t>
  </si>
  <si>
    <t>23/05/2023, 1:21:26 pm</t>
  </si>
  <si>
    <t>23/05/2023, 1:21:27 pm</t>
  </si>
  <si>
    <t>23/05/2023, 1:21:28 pm</t>
  </si>
  <si>
    <t>23/05/2023, 1:21:29 pm</t>
  </si>
  <si>
    <t>23/05/2023, 1:21:30 pm</t>
  </si>
  <si>
    <t>23/05/2023, 1:21:31 pm</t>
  </si>
  <si>
    <t>23/05/2023, 1:21:32 pm</t>
  </si>
  <si>
    <t>23/05/2023, 1:21:34 pm</t>
  </si>
  <si>
    <t>23/05/2023, 1:21:35 pm</t>
  </si>
  <si>
    <t>23/05/2023, 1:21:36 pm</t>
  </si>
  <si>
    <t>23/05/2023, 1:21:37 pm</t>
  </si>
  <si>
    <t>23/05/2023, 1:21:38 pm</t>
  </si>
  <si>
    <t>23/05/2023, 1:21:39 pm</t>
  </si>
  <si>
    <t>23/05/2023, 1:21:40 pm</t>
  </si>
  <si>
    <t>23/05/2023, 1:21:41 pm</t>
  </si>
  <si>
    <t>23/05/2023, 1:21:42 pm</t>
  </si>
  <si>
    <t>23/05/2023, 1:21:43 pm</t>
  </si>
  <si>
    <t>23/05/2023, 1:21:44 pm</t>
  </si>
  <si>
    <t>23/05/2023, 1:21:45 pm</t>
  </si>
  <si>
    <t>23/05/2023, 1:21:46 pm</t>
  </si>
  <si>
    <t>23/05/2023, 1:21:47 pm</t>
  </si>
  <si>
    <t>23/05/2023, 1:21:48 pm</t>
  </si>
  <si>
    <t>23/05/2023, 1:21:49 pm</t>
  </si>
  <si>
    <t>23/05/2023, 1:21:50 pm</t>
  </si>
  <si>
    <t>23/05/2023, 1:21:51 pm</t>
  </si>
  <si>
    <t>23/05/2023, 1:21:52 pm</t>
  </si>
  <si>
    <t>23/05/2023, 1:21:53 pm</t>
  </si>
  <si>
    <t>23/05/2023, 1:21:54 pm</t>
  </si>
  <si>
    <t>23/05/2023, 1:21:55 pm</t>
  </si>
  <si>
    <t>23/05/2023, 1:21:56 pm</t>
  </si>
  <si>
    <t>23/05/2023, 1:21:57 pm</t>
  </si>
  <si>
    <t>23/05/2023, 1:21:58 pm</t>
  </si>
  <si>
    <t>23/05/2023, 1:21:59 pm</t>
  </si>
  <si>
    <t>23/05/2023, 1:22:00 pm</t>
  </si>
  <si>
    <t>23/05/2023, 1:22:01 pm</t>
  </si>
  <si>
    <t>23/05/2023, 1:22:02 pm</t>
  </si>
  <si>
    <t>23/05/2023, 1:22:03 pm</t>
  </si>
  <si>
    <t>23/05/2023, 1:22:04 pm</t>
  </si>
  <si>
    <t>23/05/2023, 1:22:05 pm</t>
  </si>
  <si>
    <t>23/05/2023, 1:22:06 pm</t>
  </si>
  <si>
    <t>23/05/2023, 1:22:07 pm</t>
  </si>
  <si>
    <t>23/05/2023, 1:22:08 pm</t>
  </si>
  <si>
    <t>23/05/2023, 1:22:09 pm</t>
  </si>
  <si>
    <t>23/05/2023, 1:22:10 pm</t>
  </si>
  <si>
    <t>23/05/2023, 1:22:11 pm</t>
  </si>
  <si>
    <t>23/05/2023, 1:22:12 pm</t>
  </si>
  <si>
    <t>23/05/2023, 1:22:13 pm</t>
  </si>
  <si>
    <t>23/05/2023, 1:22:14 pm</t>
  </si>
  <si>
    <t>23/05/2023, 1:22:15 pm</t>
  </si>
  <si>
    <t>23/05/2023, 1:22:16 pm</t>
  </si>
  <si>
    <t>23/05/2023, 1:22:17 pm</t>
  </si>
  <si>
    <t>23/05/2023, 1:22:18 pm</t>
  </si>
  <si>
    <t>23/05/2023, 1:22:19 pm</t>
  </si>
  <si>
    <t>23/05/2023, 1:22:20 pm</t>
  </si>
  <si>
    <t>23/05/2023, 1:22:21 pm</t>
  </si>
  <si>
    <t>23/05/2023, 1:22:22 pm</t>
  </si>
  <si>
    <t>23/05/2023, 1:22:23 pm</t>
  </si>
  <si>
    <t>23/05/2023, 1:22:24 pm</t>
  </si>
  <si>
    <t>23/05/2023, 1:22:25 pm</t>
  </si>
  <si>
    <t>23/05/2023, 1:22:26 pm</t>
  </si>
  <si>
    <t>23/05/2023, 1:22:27 pm</t>
  </si>
  <si>
    <t>23/05/2023, 1:22:28 pm</t>
  </si>
  <si>
    <t>23/05/2023, 1:22:29 pm</t>
  </si>
  <si>
    <t>23/05/2023, 1:22:30 pm</t>
  </si>
  <si>
    <t>23/05/2023, 1:22:31 pm</t>
  </si>
  <si>
    <t>23/05/2023, 1:22:32 pm</t>
  </si>
  <si>
    <t>23/05/2023, 1:22:33 pm</t>
  </si>
  <si>
    <t>23/05/2023, 1:22:34 pm</t>
  </si>
  <si>
    <t>23/05/2023, 1:22:35 pm</t>
  </si>
  <si>
    <t>23/05/2023, 1:22:36 pm</t>
  </si>
  <si>
    <t>23/05/2023, 1:22:37 pm</t>
  </si>
  <si>
    <t>23/05/2023, 1:22:38 pm</t>
  </si>
  <si>
    <t>23/05/2023, 1:22:39 pm</t>
  </si>
  <si>
    <t>23/05/2023, 1:22:40 pm</t>
  </si>
  <si>
    <t>23/05/2023, 1:22:41 pm</t>
  </si>
  <si>
    <t>23/05/2023, 1:22:42 pm</t>
  </si>
  <si>
    <t>23/05/2023, 1:22:43 pm</t>
  </si>
  <si>
    <t>23/05/2023, 1:22:44 pm</t>
  </si>
  <si>
    <t>23/05/2023, 1:22:45 pm</t>
  </si>
  <si>
    <t>23/05/2023, 1:22:46 pm</t>
  </si>
  <si>
    <t>23/05/2023, 1:22:47 pm</t>
  </si>
  <si>
    <t>23/05/2023, 1:22:48 pm</t>
  </si>
  <si>
    <t>23/05/2023, 1:22:49 pm</t>
  </si>
  <si>
    <t>23/05/2023, 1:22:50 pm</t>
  </si>
  <si>
    <t>23/05/2023, 1:22:51 pm</t>
  </si>
  <si>
    <t>23/05/2023, 1:22:52 pm</t>
  </si>
  <si>
    <t>23/05/2023, 1:22:53 pm</t>
  </si>
  <si>
    <t>23/05/2023, 1:22:54 pm</t>
  </si>
  <si>
    <t>23/05/2023, 1:22:55 pm</t>
  </si>
  <si>
    <t>23/05/2023, 1:22:56 pm</t>
  </si>
  <si>
    <t>23/05/2023, 1:22:57 pm</t>
  </si>
  <si>
    <t>23/05/2023, 1:22:58 pm</t>
  </si>
  <si>
    <t>23/05/2023, 1:22:59 pm</t>
  </si>
  <si>
    <t>23/05/2023, 1:23:00 pm</t>
  </si>
  <si>
    <t>23/05/2023, 1:23:01 pm</t>
  </si>
  <si>
    <t>23/05/2023, 1:23:02 pm</t>
  </si>
  <si>
    <t>23/05/2023, 1:23:03 pm</t>
  </si>
  <si>
    <t>23/05/2023, 1:23:04 pm</t>
  </si>
  <si>
    <t>23/05/2023, 1:23:05 pm</t>
  </si>
  <si>
    <t>23/05/2023, 1:23:06 pm</t>
  </si>
  <si>
    <t>23/05/2023, 1:23:07 pm</t>
  </si>
  <si>
    <t>23/05/2023, 1:23:08 pm</t>
  </si>
  <si>
    <t>23/05/2023, 1:23:09 pm</t>
  </si>
  <si>
    <t>23/05/2023, 1:23:10 pm</t>
  </si>
  <si>
    <t>23/05/2023, 1:23:11 pm</t>
  </si>
  <si>
    <t>23/05/2023, 1:23:12 pm</t>
  </si>
  <si>
    <t>23/05/2023, 1:23:13 pm</t>
  </si>
  <si>
    <t>23/05/2023, 1:23:14 pm</t>
  </si>
  <si>
    <t>23/05/2023, 1:23:15 pm</t>
  </si>
  <si>
    <t>23/05/2023, 1:23:16 pm</t>
  </si>
  <si>
    <t>23/05/2023, 1:23:17 pm</t>
  </si>
  <si>
    <t>23/05/2023, 1:23:18 pm</t>
  </si>
  <si>
    <t>23/05/2023, 1:23:19 pm</t>
  </si>
  <si>
    <t>23/05/2023, 1:23:20 pm</t>
  </si>
  <si>
    <t>23/05/2023, 1:23:21 pm</t>
  </si>
  <si>
    <t>23/05/2023, 1:23:22 pm</t>
  </si>
  <si>
    <t>23/05/2023, 1:23:23 pm</t>
  </si>
  <si>
    <t>23/05/2023, 1:23:24 pm</t>
  </si>
  <si>
    <t>23/05/2023, 1:23:25 pm</t>
  </si>
  <si>
    <t>23/05/2023, 1:23:26 pm</t>
  </si>
  <si>
    <t>23/05/2023, 1:23:27 pm</t>
  </si>
  <si>
    <t>23/05/2023, 1:23:28 pm</t>
  </si>
  <si>
    <t>23/05/2023, 1:23:29 pm</t>
  </si>
  <si>
    <t>23/05/2023, 1:23:30 pm</t>
  </si>
  <si>
    <t>23/05/2023, 1:23:31 pm</t>
  </si>
  <si>
    <t>23/05/2023, 1:23:32 pm</t>
  </si>
  <si>
    <t>23/05/2023, 1:23:33 pm</t>
  </si>
  <si>
    <t>23/05/2023, 1:23:34 pm</t>
  </si>
  <si>
    <t>23/05/2023, 1:23:35 pm</t>
  </si>
  <si>
    <t>23/05/2023, 1:23:36 pm</t>
  </si>
  <si>
    <t>23/05/2023, 1:23:37 pm</t>
  </si>
  <si>
    <t>23/05/2023, 1:23:38 pm</t>
  </si>
  <si>
    <t>23/05/2023, 1:23:39 pm</t>
  </si>
  <si>
    <t>23/05/2023, 1:23:40 pm</t>
  </si>
  <si>
    <t>23/05/2023, 1:23:41 pm</t>
  </si>
  <si>
    <t>23/05/2023, 1:23:42 pm</t>
  </si>
  <si>
    <t>23/05/2023, 1:23:43 pm</t>
  </si>
  <si>
    <t>23/05/2023, 1:23:44 pm</t>
  </si>
  <si>
    <t>23/05/2023, 1:23:45 pm</t>
  </si>
  <si>
    <t>23/05/2023, 1:23:46 pm</t>
  </si>
  <si>
    <t>23/05/2023, 1:23:47 pm</t>
  </si>
  <si>
    <t>23/05/2023, 1:23:48 pm</t>
  </si>
  <si>
    <t>23/05/2023, 1:23:49 pm</t>
  </si>
  <si>
    <t>23/05/2023, 1:23:50 pm</t>
  </si>
  <si>
    <t>23/05/2023, 1:23:51 pm</t>
  </si>
  <si>
    <t>23/05/2023, 1:23:52 pm</t>
  </si>
  <si>
    <t>23/05/2023, 1:23:53 pm</t>
  </si>
  <si>
    <t>23/05/2023, 1:23:54 pm</t>
  </si>
  <si>
    <t>23/05/2023, 1:23:55 pm</t>
  </si>
  <si>
    <t>23/05/2023, 1:23:56 pm</t>
  </si>
  <si>
    <t>23/05/2023, 1:23:57 pm</t>
  </si>
  <si>
    <t>23/05/2023, 1:23:58 pm</t>
  </si>
  <si>
    <t>23/05/2023, 1:24:00 pm</t>
  </si>
  <si>
    <t>23/05/2023, 1:24:01 pm</t>
  </si>
  <si>
    <t>23/05/2023, 1:24:02 pm</t>
  </si>
  <si>
    <t>23/05/2023, 1:24:03 pm</t>
  </si>
  <si>
    <t>23/05/2023, 1:24:04 pm</t>
  </si>
  <si>
    <t>23/05/2023, 1:24:05 pm</t>
  </si>
  <si>
    <t>23/05/2023, 1:24:06 pm</t>
  </si>
  <si>
    <t>23/05/2023, 1:24:07 pm</t>
  </si>
  <si>
    <t>23/05/2023, 1:24:08 pm</t>
  </si>
  <si>
    <t>23/05/2023, 1:24:09 pm</t>
  </si>
  <si>
    <t>23/05/2023, 1:24:10 pm</t>
  </si>
  <si>
    <t>23/05/2023, 1:24:11 pm</t>
  </si>
  <si>
    <t>23/05/2023, 1:24:12 pm</t>
  </si>
  <si>
    <t>23/05/2023, 1:24:13 pm</t>
  </si>
  <si>
    <t>23/05/2023, 1:24:14 pm</t>
  </si>
  <si>
    <t>23/05/2023, 1:24:15 pm</t>
  </si>
  <si>
    <t>23/05/2023, 1:24:16 pm</t>
  </si>
  <si>
    <t>23/05/2023, 1:24:17 pm</t>
  </si>
  <si>
    <t>23/05/2023, 1:24:18 pm</t>
  </si>
  <si>
    <t>23/05/2023, 1:24:19 pm</t>
  </si>
  <si>
    <t>23/05/2023, 1:24:20 pm</t>
  </si>
  <si>
    <t>23/05/2023, 1:24:21 pm</t>
  </si>
  <si>
    <t>23/05/2023, 1:24:22 pm</t>
  </si>
  <si>
    <t>23/05/2023, 1:24:23 pm</t>
  </si>
  <si>
    <t>23/05/2023, 1:24:24 pm</t>
  </si>
  <si>
    <t>23/05/2023, 1:24:25 pm</t>
  </si>
  <si>
    <t>23/05/2023, 1:24:26 pm</t>
  </si>
  <si>
    <t>23/05/2023, 1:24:28 pm</t>
  </si>
  <si>
    <t>23/05/2023, 1:24:29 pm</t>
  </si>
  <si>
    <t>23/05/2023, 1:24:30 pm</t>
  </si>
  <si>
    <t>23/05/2023, 1:24:31 pm</t>
  </si>
  <si>
    <t>23/05/2023, 1:24:32 pm</t>
  </si>
  <si>
    <t>23/05/2023, 1:24:33 pm</t>
  </si>
  <si>
    <t>23/05/2023, 1:24:34 pm</t>
  </si>
  <si>
    <t>23/05/2023, 1:24:35 pm</t>
  </si>
  <si>
    <t>23/05/2023, 1:24:36 pm</t>
  </si>
  <si>
    <t>23/05/2023, 1:24:38 pm</t>
  </si>
  <si>
    <t>23/05/2023, 1:24:39 pm</t>
  </si>
  <si>
    <t>23/05/2023, 1:24:40 pm</t>
  </si>
  <si>
    <t>23/05/2023, 1:24:41 pm</t>
  </si>
  <si>
    <t>23/05/2023, 1:24:42 pm</t>
  </si>
  <si>
    <t>23/05/2023, 1:24:43 pm</t>
  </si>
  <si>
    <t>23/05/2023, 1:24:45 pm</t>
  </si>
  <si>
    <t>23/05/2023, 1:24:46 pm</t>
  </si>
  <si>
    <t>23/05/2023, 1:24:47 pm</t>
  </si>
  <si>
    <t>23/05/2023, 1:24:48 pm</t>
  </si>
  <si>
    <t>23/05/2023, 1:24:49 pm</t>
  </si>
  <si>
    <t>23/05/2023, 1:24:50 pm</t>
  </si>
  <si>
    <t>23/05/2023, 1:24:51 pm</t>
  </si>
  <si>
    <t>23/05/2023, 1:24:52 pm</t>
  </si>
  <si>
    <t>23/05/2023, 1:24:53 pm</t>
  </si>
  <si>
    <t>23/05/2023, 1:24:54 pm</t>
  </si>
  <si>
    <t>23/05/2023, 1:24:55 pm</t>
  </si>
  <si>
    <t>23/05/2023, 1:24:56 pm</t>
  </si>
  <si>
    <t>23/05/2023, 1:24:57 pm</t>
  </si>
  <si>
    <t>23/05/2023, 1:24:58 pm</t>
  </si>
  <si>
    <t>23/05/2023, 1:24:59 pm</t>
  </si>
  <si>
    <t>23/05/2023, 1:25:00 pm</t>
  </si>
  <si>
    <t>23/05/2023, 1:25:01 pm</t>
  </si>
  <si>
    <t>23/05/2023, 1:25:02 pm</t>
  </si>
  <si>
    <t>23/05/2023, 1:25:03 pm</t>
  </si>
  <si>
    <t>23/05/2023, 1:25:04 pm</t>
  </si>
  <si>
    <t>23/05/2023, 1:25:05 pm</t>
  </si>
  <si>
    <t>23/05/2023, 1:25:06 pm</t>
  </si>
  <si>
    <t>23/05/2023, 1:25:07 pm</t>
  </si>
  <si>
    <t>23/05/2023, 1:25:08 pm</t>
  </si>
  <si>
    <t>23/05/2023, 1:25:09 pm</t>
  </si>
  <si>
    <t>23/05/2023, 1:25:10 pm</t>
  </si>
  <si>
    <t>23/05/2023, 1:25:11 pm</t>
  </si>
  <si>
    <t>23/05/2023, 1:25:12 pm</t>
  </si>
  <si>
    <t>23/05/2023, 1:25:13 pm</t>
  </si>
  <si>
    <t>23/05/2023, 1:25:14 pm</t>
  </si>
  <si>
    <t>23/05/2023, 1:25:15 pm</t>
  </si>
  <si>
    <t>23/05/2023, 1:25:16 pm</t>
  </si>
  <si>
    <t>23/05/2023, 1:25:17 pm</t>
  </si>
  <si>
    <t>23/05/2023, 1:25:18 pm</t>
  </si>
  <si>
    <t>23/05/2023, 1:25:19 pm</t>
  </si>
  <si>
    <t>23/05/2023, 1:25:20 pm</t>
  </si>
  <si>
    <t>23/05/2023, 1:25:21 pm</t>
  </si>
  <si>
    <t>23/05/2023, 1:25:22 pm</t>
  </si>
  <si>
    <t>23/05/2023, 1:25:23 pm</t>
  </si>
  <si>
    <t>23/05/2023, 1:25:24 pm</t>
  </si>
  <si>
    <t>23/05/2023, 1:25:25 pm</t>
  </si>
  <si>
    <t>23/05/2023, 1:25:26 pm</t>
  </si>
  <si>
    <t>23/05/2023, 1:25:27 pm</t>
  </si>
  <si>
    <t>23/05/2023, 1:25:28 pm</t>
  </si>
  <si>
    <t>23/05/2023, 1:25:29 pm</t>
  </si>
  <si>
    <t>23/05/2023, 1:25:30 pm</t>
  </si>
  <si>
    <t>23/05/2023, 1:25:31 pm</t>
  </si>
  <si>
    <t>23/05/2023, 1:25:32 pm</t>
  </si>
  <si>
    <t>23/05/2023, 1:25:33 pm</t>
  </si>
  <si>
    <t>23/05/2023, 1:25:34 pm</t>
  </si>
  <si>
    <t>23/05/2023, 1:25:35 pm</t>
  </si>
  <si>
    <t>23/05/2023, 1:25:36 pm</t>
  </si>
  <si>
    <t>23/05/2023, 1:25:37 pm</t>
  </si>
  <si>
    <t>23/05/2023, 1:25:38 pm</t>
  </si>
  <si>
    <t>23/05/2023, 1:25:39 pm</t>
  </si>
  <si>
    <t>23/05/2023, 1:25:40 pm</t>
  </si>
  <si>
    <t>23/05/2023, 1:25:41 pm</t>
  </si>
  <si>
    <t>23/05/2023, 1:25:42 pm</t>
  </si>
  <si>
    <t>23/05/2023, 1:25:43 pm</t>
  </si>
  <si>
    <t>23/05/2023, 1:25:44 pm</t>
  </si>
  <si>
    <t>23/05/2023, 1:25:45 pm</t>
  </si>
  <si>
    <t>23/05/2023, 1:25:46 pm</t>
  </si>
  <si>
    <t>23/05/2023, 1:25:47 pm</t>
  </si>
  <si>
    <t>23/05/2023, 1:25:48 pm</t>
  </si>
  <si>
    <t>23/05/2023, 1:25:49 pm</t>
  </si>
  <si>
    <t>23/05/2023, 1:25:50 pm</t>
  </si>
  <si>
    <t>23/05/2023, 1:25:51 pm</t>
  </si>
  <si>
    <t>23/05/2023, 1:25:52 pm</t>
  </si>
  <si>
    <t>23/05/2023, 1:25:53 pm</t>
  </si>
  <si>
    <t>23/05/2023, 1:25:54 pm</t>
  </si>
  <si>
    <t>23/05/2023, 1:25:55 pm</t>
  </si>
  <si>
    <t>23/05/2023, 1:25:56 pm</t>
  </si>
  <si>
    <t>23/05/2023, 1:25:57 pm</t>
  </si>
  <si>
    <t>23/05/2023, 1:25:58 pm</t>
  </si>
  <si>
    <t>23/05/2023, 1:25:59 pm</t>
  </si>
  <si>
    <t>23/05/2023, 1:26:00 pm</t>
  </si>
  <si>
    <t>23/05/2023, 1:26:01 pm</t>
  </si>
  <si>
    <t>23/05/2023, 1:26:02 pm</t>
  </si>
  <si>
    <t>23/05/2023, 1:26:03 pm</t>
  </si>
  <si>
    <t>23/05/2023, 1:26:04 pm</t>
  </si>
  <si>
    <t>23/05/2023, 1:26:05 pm</t>
  </si>
  <si>
    <t>23/05/2023, 1:26:06 pm</t>
  </si>
  <si>
    <t>23/05/2023, 1:26:07 pm</t>
  </si>
  <si>
    <t>23/05/2023, 1:26:08 pm</t>
  </si>
  <si>
    <t>23/05/2023, 1:26:09 pm</t>
  </si>
  <si>
    <t>23/05/2023, 1:26:10 pm</t>
  </si>
  <si>
    <t>23/05/2023, 1:26:11 pm</t>
  </si>
  <si>
    <t>23/05/2023, 1:26:12 pm</t>
  </si>
  <si>
    <t>23/05/2023, 1:26:13 pm</t>
  </si>
  <si>
    <t>23/05/2023, 1:26:14 pm</t>
  </si>
  <si>
    <t>23/05/2023, 1:26:15 pm</t>
  </si>
  <si>
    <t>23/05/2023, 1:26:16 pm</t>
  </si>
  <si>
    <t>23/05/2023, 1:26:17 pm</t>
  </si>
  <si>
    <t>23/05/2023, 1:26:18 pm</t>
  </si>
  <si>
    <t>23/05/2023, 1:26:19 pm</t>
  </si>
  <si>
    <t>23/05/2023, 1:26:20 pm</t>
  </si>
  <si>
    <t>23/05/2023, 1:26:21 pm</t>
  </si>
  <si>
    <t>23/05/2023, 1:26:22 pm</t>
  </si>
  <si>
    <t>23/05/2023, 1:26:23 pm</t>
  </si>
  <si>
    <t>23/05/2023, 1:26:24 pm</t>
  </si>
  <si>
    <t>23/05/2023, 1:26:25 pm</t>
  </si>
  <si>
    <t>23/05/2023, 1:26:26 pm</t>
  </si>
  <si>
    <t>23/05/2023, 1:26:28 pm</t>
  </si>
  <si>
    <t>23/05/2023, 1:26:29 pm</t>
  </si>
  <si>
    <t>23/05/2023, 1:26:30 pm</t>
  </si>
  <si>
    <t>23/05/2023, 1:26:31 pm</t>
  </si>
  <si>
    <t>23/05/2023, 1:26:32 pm</t>
  </si>
  <si>
    <t>23/05/2023, 1:26:33 pm</t>
  </si>
  <si>
    <t>23/05/2023, 1:26:34 pm</t>
  </si>
  <si>
    <t>23/05/2023, 1:26:35 pm</t>
  </si>
  <si>
    <t>23/05/2023, 1:26:36 pm</t>
  </si>
  <si>
    <t>23/05/2023, 1:26:37 pm</t>
  </si>
  <si>
    <t>23/05/2023, 1:26:38 pm</t>
  </si>
  <si>
    <t>23/05/2023, 1:26:39 pm</t>
  </si>
  <si>
    <t>23/05/2023, 1:26:40 pm</t>
  </si>
  <si>
    <t>23/05/2023, 1:26:41 pm</t>
  </si>
  <si>
    <t>23/05/2023, 1:26:42 pm</t>
  </si>
  <si>
    <t>23/05/2023, 1:26:43 pm</t>
  </si>
  <si>
    <t>23/05/2023, 1:26:44 pm</t>
  </si>
  <si>
    <t>23/05/2023, 1:26:45 pm</t>
  </si>
  <si>
    <t>23/05/2023, 1:26:46 pm</t>
  </si>
  <si>
    <t>23/05/2023, 1:26:47 pm</t>
  </si>
  <si>
    <t>23/05/2023, 1:26:48 pm</t>
  </si>
  <si>
    <t>23/05/2023, 1:26:49 pm</t>
  </si>
  <si>
    <t>23/05/2023, 1:26:50 pm</t>
  </si>
  <si>
    <t>23/05/2023, 1:26:51 pm</t>
  </si>
  <si>
    <t>23/05/2023, 1:26:52 pm</t>
  </si>
  <si>
    <t>23/05/2023, 1:26:53 pm</t>
  </si>
  <si>
    <t>23/05/2023, 1:26:54 pm</t>
  </si>
  <si>
    <t>23/05/2023, 1:26:55 pm</t>
  </si>
  <si>
    <t>23/05/2023, 1:26:56 pm</t>
  </si>
  <si>
    <t>23/05/2023, 1:26:57 pm</t>
  </si>
  <si>
    <t>23/05/2023, 1:26:58 pm</t>
  </si>
  <si>
    <t>23/05/2023, 1:26:59 pm</t>
  </si>
  <si>
    <t>23/05/2023, 1:27:00 pm</t>
  </si>
  <si>
    <t>23/05/2023, 1:27:01 pm</t>
  </si>
  <si>
    <t>23/05/2023, 1:27:02 pm</t>
  </si>
  <si>
    <t>23/05/2023, 1:27:03 pm</t>
  </si>
  <si>
    <t>23/05/2023, 1:27:04 pm</t>
  </si>
  <si>
    <t>23/05/2023, 1:27:05 pm</t>
  </si>
  <si>
    <t>23/05/2023, 1:27:06 pm</t>
  </si>
  <si>
    <t>23/05/2023, 1:27:07 pm</t>
  </si>
  <si>
    <t>23/05/2023, 1:27:08 pm</t>
  </si>
  <si>
    <t>23/05/2023, 1:27:09 pm</t>
  </si>
  <si>
    <t>23/05/2023, 1:27:10 pm</t>
  </si>
  <si>
    <t>23/05/2023, 1:27:11 pm</t>
  </si>
  <si>
    <t>23/05/2023, 1:27:12 pm</t>
  </si>
  <si>
    <t>23/05/2023, 1:27:13 pm</t>
  </si>
  <si>
    <t>23/05/2023, 1:27:14 pm</t>
  </si>
  <si>
    <t>23/05/2023, 1:27:15 pm</t>
  </si>
  <si>
    <t>23/05/2023, 1:27:16 pm</t>
  </si>
  <si>
    <t>23/05/2023, 1:27:17 pm</t>
  </si>
  <si>
    <t>23/05/2023, 1:27:18 pm</t>
  </si>
  <si>
    <t>23/05/2023, 1:27:19 pm</t>
  </si>
  <si>
    <t>23/05/2023, 1:27:20 pm</t>
  </si>
  <si>
    <t>23/05/2023, 1:27:21 pm</t>
  </si>
  <si>
    <t>23/05/2023, 1:27:22 pm</t>
  </si>
  <si>
    <t>23/05/2023, 1:27:23 pm</t>
  </si>
  <si>
    <t>23/05/2023, 1:27:24 pm</t>
  </si>
  <si>
    <t>23/05/2023, 1:27:25 pm</t>
  </si>
  <si>
    <t>23/05/2023, 1:27:26 pm</t>
  </si>
  <si>
    <t>23/05/2023, 1:27:27 pm</t>
  </si>
  <si>
    <t>23/05/2023, 1:27:28 pm</t>
  </si>
  <si>
    <t>23/05/2023, 1:27:29 pm</t>
  </si>
  <si>
    <t>23/05/2023, 1:27:30 pm</t>
  </si>
  <si>
    <t>23/05/2023, 1:27:31 pm</t>
  </si>
  <si>
    <t>23/05/2023, 1:27:32 pm</t>
  </si>
  <si>
    <t>23/05/2023, 1:27:33 pm</t>
  </si>
  <si>
    <t>23/05/2023, 1:27:34 pm</t>
  </si>
  <si>
    <t>23/05/2023, 1:27:35 pm</t>
  </si>
  <si>
    <t>23/05/2023, 1:27:36 pm</t>
  </si>
  <si>
    <t>23/05/2023, 1:27:37 pm</t>
  </si>
  <si>
    <t>23/05/2023, 1:27:38 pm</t>
  </si>
  <si>
    <t>23/05/2023, 1:27:39 pm</t>
  </si>
  <si>
    <t>23/05/2023, 1:27:40 pm</t>
  </si>
  <si>
    <t>23/05/2023, 1:27:41 pm</t>
  </si>
  <si>
    <t>23/05/2023, 1:27:42 pm</t>
  </si>
  <si>
    <t>23/05/2023, 1:27:43 pm</t>
  </si>
  <si>
    <t>23/05/2023, 1:27:44 pm</t>
  </si>
  <si>
    <t>23/05/2023, 1:27:45 pm</t>
  </si>
  <si>
    <t>23/05/2023, 1:27:46 pm</t>
  </si>
  <si>
    <t>23/05/2023, 1:27:47 pm</t>
  </si>
  <si>
    <t>23/05/2023, 1:27:48 pm</t>
  </si>
  <si>
    <t>23/05/2023, 1:27:49 pm</t>
  </si>
  <si>
    <t>23/05/2023, 1:27:50 pm</t>
  </si>
  <si>
    <t>23/05/2023, 1:27:51 pm</t>
  </si>
  <si>
    <t>23/05/2023, 1:27:52 pm</t>
  </si>
  <si>
    <t>23/05/2023, 1:27:53 pm</t>
  </si>
  <si>
    <t>23/05/2023, 1:27:54 pm</t>
  </si>
  <si>
    <t>23/05/2023, 1:27:55 pm</t>
  </si>
  <si>
    <t>23/05/2023, 1:27:56 pm</t>
  </si>
  <si>
    <t>23/05/2023, 1:27:57 pm</t>
  </si>
  <si>
    <t>23/05/2023, 1:27:58 pm</t>
  </si>
  <si>
    <t>23/05/2023, 1:27:59 pm</t>
  </si>
  <si>
    <t>23/05/2023, 1:28:00 pm</t>
  </si>
  <si>
    <t>23/05/2023, 1:28:01 pm</t>
  </si>
  <si>
    <t>23/05/2023, 1:28:02 pm</t>
  </si>
  <si>
    <t>23/05/2023, 1:28:03 pm</t>
  </si>
  <si>
    <t>23/05/2023, 1:28:04 pm</t>
  </si>
  <si>
    <t>23/05/2023, 1:28:05 pm</t>
  </si>
  <si>
    <t>23/05/2023, 1:28:06 pm</t>
  </si>
  <si>
    <t>23/05/2023, 1:28:08 pm</t>
  </si>
  <si>
    <t>23/05/2023, 1:28:09 pm</t>
  </si>
  <si>
    <t>23/05/2023, 1:28:10 pm</t>
  </si>
  <si>
    <t>23/05/2023, 1:28:11 pm</t>
  </si>
  <si>
    <t>23/05/2023, 1:28:12 pm</t>
  </si>
  <si>
    <t>23/05/2023, 1:28:13 pm</t>
  </si>
  <si>
    <t>23/05/2023, 1:28:14 pm</t>
  </si>
  <si>
    <t>23/05/2023, 1:28:15 pm</t>
  </si>
  <si>
    <t>23/05/2023, 1:28:16 pm</t>
  </si>
  <si>
    <t>23/05/2023, 1:28:17 pm</t>
  </si>
  <si>
    <t>23/05/2023, 1:28:18 pm</t>
  </si>
  <si>
    <t>23/05/2023, 1:28:19 pm</t>
  </si>
  <si>
    <t>23/05/2023, 1:28:20 pm</t>
  </si>
  <si>
    <t>23/05/2023, 1:28:21 pm</t>
  </si>
  <si>
    <t>23/05/2023, 1:28:22 pm</t>
  </si>
  <si>
    <t>23/05/2023, 1:28:23 pm</t>
  </si>
  <si>
    <t>23/05/2023, 1:28:24 pm</t>
  </si>
  <si>
    <t>23/05/2023, 1:28:25 pm</t>
  </si>
  <si>
    <t>23/05/2023, 1:28:26 pm</t>
  </si>
  <si>
    <t>23/05/2023, 1:28:27 pm</t>
  </si>
  <si>
    <t>23/05/2023, 1:28:28 pm</t>
  </si>
  <si>
    <t>23/05/2023, 1:28:29 pm</t>
  </si>
  <si>
    <t>23/05/2023, 1:28:30 pm</t>
  </si>
  <si>
    <t>23/05/2023, 1:28:31 pm</t>
  </si>
  <si>
    <t>23/05/2023, 1:28:32 pm</t>
  </si>
  <si>
    <t>23/05/2023, 1:28:33 pm</t>
  </si>
  <si>
    <t>23/05/2023, 1:28:34 pm</t>
  </si>
  <si>
    <t>23/05/2023, 1:28:35 pm</t>
  </si>
  <si>
    <t>23/05/2023, 1:28:36 pm</t>
  </si>
  <si>
    <t>23/05/2023, 1:28:37 pm</t>
  </si>
  <si>
    <t>23/05/2023, 1:28:38 pm</t>
  </si>
  <si>
    <t>23/05/2023, 1:28:39 pm</t>
  </si>
  <si>
    <t>23/05/2023, 1:28:40 pm</t>
  </si>
  <si>
    <t>23/05/2023, 1:28:41 pm</t>
  </si>
  <si>
    <t>23/05/2023, 1:28:42 pm</t>
  </si>
  <si>
    <t>23/05/2023, 1:28:43 pm</t>
  </si>
  <si>
    <t>23/05/2023, 1:28:44 pm</t>
  </si>
  <si>
    <t>23/05/2023, 1:28:45 pm</t>
  </si>
  <si>
    <t>23/05/2023, 1:28:46 pm</t>
  </si>
  <si>
    <t>23/05/2023, 1:28:47 pm</t>
  </si>
  <si>
    <t>23/05/2023, 1:28:48 pm</t>
  </si>
  <si>
    <t>23/05/2023, 1:28:49 pm</t>
  </si>
  <si>
    <t>23/05/2023, 1:28:50 pm</t>
  </si>
  <si>
    <t>23/05/2023, 1:28:51 pm</t>
  </si>
  <si>
    <t>23/05/2023, 1:28:52 pm</t>
  </si>
  <si>
    <t>23/05/2023, 1:28:53 pm</t>
  </si>
  <si>
    <t>23/05/2023, 1:28:54 pm</t>
  </si>
  <si>
    <t>23/05/2023, 1:28:55 pm</t>
  </si>
  <si>
    <t>23/05/2023, 1:28:56 pm</t>
  </si>
  <si>
    <t>23/05/2023, 1:28:57 pm</t>
  </si>
  <si>
    <t>23/05/2023, 1:28:58 pm</t>
  </si>
  <si>
    <t>23/05/2023, 1:28:59 pm</t>
  </si>
  <si>
    <t>23/05/2023, 1:29:00 pm</t>
  </si>
  <si>
    <t>23/05/2023, 1:29:01 pm</t>
  </si>
  <si>
    <t>23/05/2023, 1:29:02 pm</t>
  </si>
  <si>
    <t>23/05/2023, 1:29:03 pm</t>
  </si>
  <si>
    <t>23/05/2023, 1:29:04 pm</t>
  </si>
  <si>
    <t>23/05/2023, 1:29:05 pm</t>
  </si>
  <si>
    <t>23/05/2023, 1:29:06 pm</t>
  </si>
  <si>
    <t>23/05/2023, 1:29:07 pm</t>
  </si>
  <si>
    <t>23/05/2023, 1:29:08 pm</t>
  </si>
  <si>
    <t>23/05/2023, 1:29:09 pm</t>
  </si>
  <si>
    <t>23/05/2023, 1:29:10 pm</t>
  </si>
  <si>
    <t>23/05/2023, 1:29:11 pm</t>
  </si>
  <si>
    <t>23/05/2023, 1:29:12 pm</t>
  </si>
  <si>
    <t>23/05/2023, 1:29:13 pm</t>
  </si>
  <si>
    <t>23/05/2023, 1:29:14 pm</t>
  </si>
  <si>
    <t>23/05/2023, 1:29:15 pm</t>
  </si>
  <si>
    <t>23/05/2023, 1:29:16 pm</t>
  </si>
  <si>
    <t>23/05/2023, 1:29:17 pm</t>
  </si>
  <si>
    <t>23/05/2023, 1:29:18 pm</t>
  </si>
  <si>
    <t>23/05/2023, 1:29:19 pm</t>
  </si>
  <si>
    <t>23/05/2023, 1:29:20 pm</t>
  </si>
  <si>
    <t>23/05/2023, 1:29:21 pm</t>
  </si>
  <si>
    <t>23/05/2023, 1:29:22 pm</t>
  </si>
  <si>
    <t>23/05/2023, 1:29:23 pm</t>
  </si>
  <si>
    <t>23/05/2023, 1:29:24 pm</t>
  </si>
  <si>
    <t>23/05/2023, 1:29:25 pm</t>
  </si>
  <si>
    <t>23/05/2023, 1:29:26 pm</t>
  </si>
  <si>
    <t>23/05/2023, 1:29:27 pm</t>
  </si>
  <si>
    <t>23/05/2023, 1:29:28 pm</t>
  </si>
  <si>
    <t>23/05/2023, 1:29:29 pm</t>
  </si>
  <si>
    <t>23/05/2023, 1:29:30 pm</t>
  </si>
  <si>
    <t>23/05/2023, 1:29:31 pm</t>
  </si>
  <si>
    <t>23/05/2023, 1:29:32 pm</t>
  </si>
  <si>
    <t>23/05/2023, 1:29:33 pm</t>
  </si>
  <si>
    <t>23/05/2023, 1:29:34 pm</t>
  </si>
  <si>
    <t>23/05/2023, 1:29:35 pm</t>
  </si>
  <si>
    <t>23/05/2023, 1:29:36 pm</t>
  </si>
  <si>
    <t>23/05/2023, 1:29:37 pm</t>
  </si>
  <si>
    <t>23/05/2023, 1:29:38 pm</t>
  </si>
  <si>
    <t>23/05/2023, 1:29:39 pm</t>
  </si>
  <si>
    <t>23/05/2023, 1:29:40 pm</t>
  </si>
  <si>
    <t>23/05/2023, 1:29:41 pm</t>
  </si>
  <si>
    <t>23/05/2023, 1:29:42 pm</t>
  </si>
  <si>
    <t>23/05/2023, 1:29:43 pm</t>
  </si>
  <si>
    <t>23/05/2023, 1:29:44 pm</t>
  </si>
  <si>
    <t>23/05/2023, 1:29:45 pm</t>
  </si>
  <si>
    <t>23/05/2023, 1:29:46 pm</t>
  </si>
  <si>
    <t>23/05/2023, 1:29:47 pm</t>
  </si>
  <si>
    <t>23/05/2023, 1:29:48 pm</t>
  </si>
  <si>
    <t>23/05/2023, 1:29:49 pm</t>
  </si>
  <si>
    <t>23/05/2023, 1:29:50 pm</t>
  </si>
  <si>
    <t>23/05/2023, 1:29:51 pm</t>
  </si>
  <si>
    <t>23/05/2023, 1:29:52 pm</t>
  </si>
  <si>
    <t>23/05/2023, 1:29:53 pm</t>
  </si>
  <si>
    <t>23/05/2023, 1:29:54 pm</t>
  </si>
  <si>
    <t>23/05/2023, 1:29:55 pm</t>
  </si>
  <si>
    <t>23/05/2023, 1:29:56 pm</t>
  </si>
  <si>
    <t>23/05/2023, 1:29:57 pm</t>
  </si>
  <si>
    <t>23/05/2023, 1:29:58 pm</t>
  </si>
  <si>
    <t>23/05/2023, 1:29:59 pm</t>
  </si>
  <si>
    <t>23/05/2023, 1:30:00 pm</t>
  </si>
  <si>
    <t>23/05/2023, 1:30:01 pm</t>
  </si>
  <si>
    <t>23/05/2023, 1:30:02 pm</t>
  </si>
  <si>
    <t>23/05/2023, 1:30:03 pm</t>
  </si>
  <si>
    <t>23/05/2023, 1:30:04 pm</t>
  </si>
  <si>
    <t>23/05/2023, 1:30:05 pm</t>
  </si>
  <si>
    <t>23/05/2023, 1:30:06 pm</t>
  </si>
  <si>
    <t>23/05/2023, 1:30:07 pm</t>
  </si>
  <si>
    <t>23/05/2023, 1:30:08 pm</t>
  </si>
  <si>
    <t>23/05/2023, 1:30:09 pm</t>
  </si>
  <si>
    <t>23/05/2023, 1:30:10 pm</t>
  </si>
  <si>
    <t>23/05/2023, 1:30:11 pm</t>
  </si>
  <si>
    <t>23/05/2023, 1:30:12 pm</t>
  </si>
  <si>
    <t>23/05/2023, 1:30:13 pm</t>
  </si>
  <si>
    <t>23/05/2023, 1:30:14 pm</t>
  </si>
  <si>
    <t>23/05/2023, 1:30:16 pm</t>
  </si>
  <si>
    <t>23/05/2023, 1:30:17 pm</t>
  </si>
  <si>
    <t>23/05/2023, 1:30:18 pm</t>
  </si>
  <si>
    <t>23/05/2023, 1:30:19 pm</t>
  </si>
  <si>
    <t>23/05/2023, 1:30:20 pm</t>
  </si>
  <si>
    <t>23/05/2023, 1:30:21 pm</t>
  </si>
  <si>
    <t>23/05/2023, 1:30:22 pm</t>
  </si>
  <si>
    <t>23/05/2023, 1:30:23 pm</t>
  </si>
  <si>
    <t>23/05/2023, 1:30:24 pm</t>
  </si>
  <si>
    <t>23/05/2023, 1:30:25 pm</t>
  </si>
  <si>
    <t>23/05/2023, 1:30:26 pm</t>
  </si>
  <si>
    <t>23/05/2023, 1:30:27 pm</t>
  </si>
  <si>
    <t>23/05/2023, 1:30:28 pm</t>
  </si>
  <si>
    <t>23/05/2023, 1:30:29 pm</t>
  </si>
  <si>
    <t>23/05/2023, 1:30:30 pm</t>
  </si>
  <si>
    <t>23/05/2023, 1:30:31 pm</t>
  </si>
  <si>
    <t>23/05/2023, 1:30:32 pm</t>
  </si>
  <si>
    <t>23/05/2023, 1:30:33 pm</t>
  </si>
  <si>
    <t>23/05/2023, 1:30:34 pm</t>
  </si>
  <si>
    <t>23/05/2023, 1:30:35 pm</t>
  </si>
  <si>
    <t>23/05/2023, 1:30:36 pm</t>
  </si>
  <si>
    <t>23/05/2023, 1:30:37 pm</t>
  </si>
  <si>
    <t>23/05/2023, 1:30:38 pm</t>
  </si>
  <si>
    <t>23/05/2023, 1:30:39 pm</t>
  </si>
  <si>
    <t>23/05/2023, 1:30:40 pm</t>
  </si>
  <si>
    <t>23/05/2023, 1:30:41 pm</t>
  </si>
  <si>
    <t>23/05/2023, 1:30:42 pm</t>
  </si>
  <si>
    <t>23/05/2023, 1:30:43 pm</t>
  </si>
  <si>
    <t>23/05/2023, 1:30:44 pm</t>
  </si>
  <si>
    <t>23/05/2023, 1:30:45 pm</t>
  </si>
  <si>
    <t>23/05/2023, 1:30:46 pm</t>
  </si>
  <si>
    <t>23/05/2023, 1:30:47 pm</t>
  </si>
  <si>
    <t>23/05/2023, 1:30:48 pm</t>
  </si>
  <si>
    <t>23/05/2023, 1:30:49 pm</t>
  </si>
  <si>
    <t>23/05/2023, 1:30:50 pm</t>
  </si>
  <si>
    <t>23/05/2023, 1:30:51 pm</t>
  </si>
  <si>
    <t>23/05/2023, 1:30:52 pm</t>
  </si>
  <si>
    <t>23/05/2023, 1:30:53 pm</t>
  </si>
  <si>
    <t>23/05/2023, 1:30:54 pm</t>
  </si>
  <si>
    <t>23/05/2023, 1:30:55 pm</t>
  </si>
  <si>
    <t>23/05/2023, 1:30:56 pm</t>
  </si>
  <si>
    <t>23/05/2023, 1:30:57 pm</t>
  </si>
  <si>
    <t>23/05/2023, 1:30:58 pm</t>
  </si>
  <si>
    <t>23/05/2023, 1:30:59 pm</t>
  </si>
  <si>
    <t>23/05/2023, 1:31:00 pm</t>
  </si>
  <si>
    <t>23/05/2023, 1:31:01 pm</t>
  </si>
  <si>
    <t>23/05/2023, 1:31:02 pm</t>
  </si>
  <si>
    <t>23/05/2023, 1:31:03 pm</t>
  </si>
  <si>
    <t>23/05/2023, 1:31:04 pm</t>
  </si>
  <si>
    <t>23/05/2023, 1:31:05 pm</t>
  </si>
  <si>
    <t>23/05/2023, 1:31:06 pm</t>
  </si>
  <si>
    <t>23/05/2023, 1:31:07 pm</t>
  </si>
  <si>
    <t>23/05/2023, 1:31:08 pm</t>
  </si>
  <si>
    <t>23/05/2023, 1:31:09 pm</t>
  </si>
  <si>
    <t>23/05/2023, 1:31:10 pm</t>
  </si>
  <si>
    <t>23/05/2023, 1:31:11 pm</t>
  </si>
  <si>
    <t>23/05/2023, 1:31:12 pm</t>
  </si>
  <si>
    <t>23/05/2023, 1:31:13 pm</t>
  </si>
  <si>
    <t>23/05/2023, 1:31:14 pm</t>
  </si>
  <si>
    <t>23/05/2023, 1:31:15 pm</t>
  </si>
  <si>
    <t>23/05/2023, 1:31:16 pm</t>
  </si>
  <si>
    <t>23/05/2023, 1:31:17 pm</t>
  </si>
  <si>
    <t>23/05/2023, 1:31:18 pm</t>
  </si>
  <si>
    <t>23/05/2023, 1:31:19 pm</t>
  </si>
  <si>
    <t>23/05/2023, 1:31:20 pm</t>
  </si>
  <si>
    <t>23/05/2023, 1:31:21 pm</t>
  </si>
  <si>
    <t>23/05/2023, 1:31:22 pm</t>
  </si>
  <si>
    <t>23/05/2023, 1:31:23 pm</t>
  </si>
  <si>
    <t>23/05/2023, 1:31:24 pm</t>
  </si>
  <si>
    <t>23/05/2023, 1:31:25 pm</t>
  </si>
  <si>
    <t>23/05/2023, 1:31:26 pm</t>
  </si>
  <si>
    <t>23/05/2023, 1:31:27 pm</t>
  </si>
  <si>
    <t>23/05/2023, 1:31:28 pm</t>
  </si>
  <si>
    <t>23/05/2023, 1:31:29 pm</t>
  </si>
  <si>
    <t>23/05/2023, 1:31:30 pm</t>
  </si>
  <si>
    <t>23/05/2023, 1:31:31 pm</t>
  </si>
  <si>
    <t>23/05/2023, 1:31:32 pm</t>
  </si>
  <si>
    <t>23/05/2023, 1:31:33 pm</t>
  </si>
  <si>
    <t>23/05/2023, 1:31:34 pm</t>
  </si>
  <si>
    <t>23/05/2023, 1:31:35 pm</t>
  </si>
  <si>
    <t>23/05/2023, 1:31:36 pm</t>
  </si>
  <si>
    <t>23/05/2023, 1:31:37 pm</t>
  </si>
  <si>
    <t>23/05/2023, 1:31:38 pm</t>
  </si>
  <si>
    <t>23/05/2023, 1:31:39 pm</t>
  </si>
  <si>
    <t>23/05/2023, 1:31:40 pm</t>
  </si>
  <si>
    <t>23/05/2023, 1:31:41 pm</t>
  </si>
  <si>
    <t>23/05/2023, 1:31:42 pm</t>
  </si>
  <si>
    <t>23/05/2023, 1:31:43 pm</t>
  </si>
  <si>
    <t>23/05/2023, 1:31:44 pm</t>
  </si>
  <si>
    <t>23/05/2023, 1:31:45 pm</t>
  </si>
  <si>
    <t>23/05/2023, 1:31:46 pm</t>
  </si>
  <si>
    <t>23/05/2023, 1:31:47 pm</t>
  </si>
  <si>
    <t>23/05/2023, 1:31:48 pm</t>
  </si>
  <si>
    <t>23/05/2023, 1:31:49 pm</t>
  </si>
  <si>
    <t>23/05/2023, 1:31:50 pm</t>
  </si>
  <si>
    <t>23/05/2023, 1:31:51 pm</t>
  </si>
  <si>
    <t>23/05/2023, 1:31:52 pm</t>
  </si>
  <si>
    <t>23/05/2023, 1:31:53 pm</t>
  </si>
  <si>
    <t>23/05/2023, 1:31:54 pm</t>
  </si>
  <si>
    <t>23/05/2023, 1:31:55 pm</t>
  </si>
  <si>
    <t>23/05/2023, 1:31:56 pm</t>
  </si>
  <si>
    <t>23/05/2023, 1:31:57 pm</t>
  </si>
  <si>
    <t>23/05/2023, 1:31:58 pm</t>
  </si>
  <si>
    <t>23/05/2023, 1:31:59 pm</t>
  </si>
  <si>
    <t>23/05/2023, 1:32:00 pm</t>
  </si>
  <si>
    <t>23/05/2023, 1:32:01 pm</t>
  </si>
  <si>
    <t>23/05/2023, 1:32:02 pm</t>
  </si>
  <si>
    <t>23/05/2023, 1:32:03 pm</t>
  </si>
  <si>
    <t>23/05/2023, 1:32:04 pm</t>
  </si>
  <si>
    <t>23/05/2023, 1:32:05 pm</t>
  </si>
  <si>
    <t>23/05/2023, 1:32:06 pm</t>
  </si>
  <si>
    <t>23/05/2023, 1:32:07 pm</t>
  </si>
  <si>
    <t>23/05/2023, 1:32:08 pm</t>
  </si>
  <si>
    <t>23/05/2023, 1:32:09 pm</t>
  </si>
  <si>
    <t>23/05/2023, 1:32:10 pm</t>
  </si>
  <si>
    <t>23/05/2023, 1:32:11 pm</t>
  </si>
  <si>
    <t>23/05/2023, 1:32:12 pm</t>
  </si>
  <si>
    <t>23/05/2023, 1:32:13 pm</t>
  </si>
  <si>
    <t>23/05/2023, 1:32:15 pm</t>
  </si>
  <si>
    <t>23/05/2023, 1:32:16 pm</t>
  </si>
  <si>
    <t>23/05/2023, 1:32:17 pm</t>
  </si>
  <si>
    <t>23/05/2023, 1:32:18 pm</t>
  </si>
  <si>
    <t>23/05/2023, 1:32:19 pm</t>
  </si>
  <si>
    <t>23/05/2023, 1:32:20 pm</t>
  </si>
  <si>
    <t>23/05/2023, 1:32:21 pm</t>
  </si>
  <si>
    <t>23/05/2023, 1:32:22 pm</t>
  </si>
  <si>
    <t>23/05/2023, 1:32:23 pm</t>
  </si>
  <si>
    <t>23/05/2023, 1:32:24 pm</t>
  </si>
  <si>
    <t>23/05/2023, 1:32:25 pm</t>
  </si>
  <si>
    <t>23/05/2023, 1:32:26 pm</t>
  </si>
  <si>
    <t>23/05/2023, 1:32:27 pm</t>
  </si>
  <si>
    <t>23/05/2023, 1:32:28 pm</t>
  </si>
  <si>
    <t>23/05/2023, 1:32:29 pm</t>
  </si>
  <si>
    <t>23/05/2023, 1:32:30 pm</t>
  </si>
  <si>
    <t>23/05/2023, 1:32:31 pm</t>
  </si>
  <si>
    <t>23/05/2023, 1:32:32 pm</t>
  </si>
  <si>
    <t>23/05/2023, 1:32:33 pm</t>
  </si>
  <si>
    <t>23/05/2023, 1:32:34 pm</t>
  </si>
  <si>
    <t>23/05/2023, 1:32:35 pm</t>
  </si>
  <si>
    <t>23/05/2023, 1:32:36 pm</t>
  </si>
  <si>
    <t>23/05/2023, 1:32:37 pm</t>
  </si>
  <si>
    <t>23/05/2023, 1:32:38 pm</t>
  </si>
  <si>
    <t>23/05/2023, 1:32:39 pm</t>
  </si>
  <si>
    <t>23/05/2023, 1:32:40 pm</t>
  </si>
  <si>
    <t>23/05/2023, 1:32:41 pm</t>
  </si>
  <si>
    <t>23/05/2023, 1:32:42 pm</t>
  </si>
  <si>
    <t>23/05/2023, 1:32:43 pm</t>
  </si>
  <si>
    <t>23/05/2023, 1:32:44 pm</t>
  </si>
  <si>
    <t>23/05/2023, 1:32:45 pm</t>
  </si>
  <si>
    <t>23/05/2023, 1:32:46 pm</t>
  </si>
  <si>
    <t>23/05/2023, 1:32:47 pm</t>
  </si>
  <si>
    <t>23/05/2023, 1:32:48 pm</t>
  </si>
  <si>
    <t>23/05/2023, 1:32:49 pm</t>
  </si>
  <si>
    <t>23/05/2023, 1:32:50 pm</t>
  </si>
  <si>
    <t>23/05/2023, 1:32:51 pm</t>
  </si>
  <si>
    <t>23/05/2023, 1:32:52 pm</t>
  </si>
  <si>
    <t>23/05/2023, 1:32:53 pm</t>
  </si>
  <si>
    <t>23/05/2023, 1:32:54 pm</t>
  </si>
  <si>
    <t>23/05/2023, 1:32:55 pm</t>
  </si>
  <si>
    <t>23/05/2023, 1:32:56 pm</t>
  </si>
  <si>
    <t>23/05/2023, 1:32:57 pm</t>
  </si>
  <si>
    <t>23/05/2023, 1:32:58 pm</t>
  </si>
  <si>
    <t>23/05/2023, 1:32:59 pm</t>
  </si>
  <si>
    <t>23/05/2023, 1:33:00 pm</t>
  </si>
  <si>
    <t>23/05/2023, 1:33:01 pm</t>
  </si>
  <si>
    <t>23/05/2023, 1:33:02 pm</t>
  </si>
  <si>
    <t>23/05/2023, 1:33:03 pm</t>
  </si>
  <si>
    <t>23/05/2023, 1:33:04 pm</t>
  </si>
  <si>
    <t>23/05/2023, 1:33:05 pm</t>
  </si>
  <si>
    <t>23/05/2023, 1:33:06 pm</t>
  </si>
  <si>
    <t>23/05/2023, 1:33:07 pm</t>
  </si>
  <si>
    <t>23/05/2023, 1:33:08 pm</t>
  </si>
  <si>
    <t>23/05/2023, 1:33:09 pm</t>
  </si>
  <si>
    <t>23/05/2023, 1:33:10 pm</t>
  </si>
  <si>
    <t>23/05/2023, 1:33:11 pm</t>
  </si>
  <si>
    <t>23/05/2023, 1:33:12 pm</t>
  </si>
  <si>
    <t>23/05/2023, 1:33:13 pm</t>
  </si>
  <si>
    <t>23/05/2023, 1:33:14 pm</t>
  </si>
  <si>
    <t>23/05/2023, 1:33:15 pm</t>
  </si>
  <si>
    <t>23/05/2023, 1:33:16 pm</t>
  </si>
  <si>
    <t>23/05/2023, 1:33:17 pm</t>
  </si>
  <si>
    <t>23/05/2023, 1:33:18 pm</t>
  </si>
  <si>
    <t>23/05/2023, 1:33:19 pm</t>
  </si>
  <si>
    <t>23/05/2023, 1:33:20 pm</t>
  </si>
  <si>
    <t>23/05/2023, 1:33:21 pm</t>
  </si>
  <si>
    <t>23/05/2023, 1:33:22 pm</t>
  </si>
  <si>
    <t>23/05/2023, 1:33:23 pm</t>
  </si>
  <si>
    <t>23/05/2023, 1:33:24 pm</t>
  </si>
  <si>
    <t>23/05/2023, 1:33:25 pm</t>
  </si>
  <si>
    <t>23/05/2023, 1:33:26 pm</t>
  </si>
  <si>
    <t>23/05/2023, 1:33:27 pm</t>
  </si>
  <si>
    <t>23/05/2023, 1:33:28 pm</t>
  </si>
  <si>
    <t>23/05/2023, 1:33:29 pm</t>
  </si>
  <si>
    <t>23/05/2023, 1:33:30 pm</t>
  </si>
  <si>
    <t>23/05/2023, 1:33:31 pm</t>
  </si>
  <si>
    <t>23/05/2023, 1:33:32 pm</t>
  </si>
  <si>
    <t>23/05/2023, 1:33:33 pm</t>
  </si>
  <si>
    <t>23/05/2023, 1:33:34 pm</t>
  </si>
  <si>
    <t>23/05/2023, 1:33:35 pm</t>
  </si>
  <si>
    <t>23/05/2023, 1:33:36 pm</t>
  </si>
  <si>
    <t>23/05/2023, 1:33:37 pm</t>
  </si>
  <si>
    <t>23/05/2023, 1:33:38 pm</t>
  </si>
  <si>
    <t>23/05/2023, 1:33:39 pm</t>
  </si>
  <si>
    <t>23/05/2023, 1:33:40 pm</t>
  </si>
  <si>
    <t>23/05/2023, 1:33:41 pm</t>
  </si>
  <si>
    <t>23/05/2023, 1:33:42 pm</t>
  </si>
  <si>
    <t>23/05/2023, 1:33:43 pm</t>
  </si>
  <si>
    <t>23/05/2023, 1:33:44 pm</t>
  </si>
  <si>
    <t>23/05/2023, 1:33:45 pm</t>
  </si>
  <si>
    <t>23/05/2023, 1:33:46 pm</t>
  </si>
  <si>
    <t>23/05/2023, 1:33:47 pm</t>
  </si>
  <si>
    <t>23/05/2023, 1:33:48 pm</t>
  </si>
  <si>
    <t>23/05/2023, 1:33:49 pm</t>
  </si>
  <si>
    <t>23/05/2023, 1:33:50 pm</t>
  </si>
  <si>
    <t>23/05/2023, 1:33:51 pm</t>
  </si>
  <si>
    <t>23/05/2023, 1:33:52 pm</t>
  </si>
  <si>
    <t>23/05/2023, 1:33:53 pm</t>
  </si>
  <si>
    <t>23/05/2023, 1:33:54 pm</t>
  </si>
  <si>
    <t>23/05/2023, 1:33:55 pm</t>
  </si>
  <si>
    <t>23/05/2023, 1:33:56 pm</t>
  </si>
  <si>
    <t>23/05/2023, 1:33:57 pm</t>
  </si>
  <si>
    <t>23/05/2023, 1:33:58 pm</t>
  </si>
  <si>
    <t>23/05/2023, 1:33:59 pm</t>
  </si>
  <si>
    <t>23/05/2023, 1:34:00 pm</t>
  </si>
  <si>
    <t>23/05/2023, 1:34:01 pm</t>
  </si>
  <si>
    <t>23/05/2023, 1:34:02 pm</t>
  </si>
  <si>
    <t>23/05/2023, 1:34:03 pm</t>
  </si>
  <si>
    <t>23/05/2023, 1:34:04 pm</t>
  </si>
  <si>
    <t>23/05/2023, 1:34:05 pm</t>
  </si>
  <si>
    <t>23/05/2023, 1:34:06 pm</t>
  </si>
  <si>
    <t>23/05/2023, 1:34:07 pm</t>
  </si>
  <si>
    <t>23/05/2023, 1:34:08 pm</t>
  </si>
  <si>
    <t>23/05/2023, 1:34:09 pm</t>
  </si>
  <si>
    <t>23/05/2023, 1:34:10 pm</t>
  </si>
  <si>
    <t>23/05/2023, 1:34:11 pm</t>
  </si>
  <si>
    <t>23/05/2023, 1:34:12 pm</t>
  </si>
  <si>
    <t>23/05/2023, 1:34:13 pm</t>
  </si>
  <si>
    <t>23/05/2023, 1:34:14 pm</t>
  </si>
  <si>
    <t>23/05/2023, 1:34:15 pm</t>
  </si>
  <si>
    <t>23/05/2023, 1:34:16 pm</t>
  </si>
  <si>
    <t>23/05/2023, 1:34:17 pm</t>
  </si>
  <si>
    <t>23/05/2023, 1:34:18 pm</t>
  </si>
  <si>
    <t>23/05/2023, 1:34:19 pm</t>
  </si>
  <si>
    <t>23/05/2023, 1:34:20 pm</t>
  </si>
  <si>
    <t>23/05/2023, 1:34:21 pm</t>
  </si>
  <si>
    <t>23/05/2023, 1:34:22 pm</t>
  </si>
  <si>
    <t>23/05/2023, 1:34:23 pm</t>
  </si>
  <si>
    <t>23/05/2023, 1:34:24 pm</t>
  </si>
  <si>
    <t>23/05/2023, 1:34:25 pm</t>
  </si>
  <si>
    <t>23/05/2023, 1:34:26 pm</t>
  </si>
  <si>
    <t>23/05/2023, 1:34:27 pm</t>
  </si>
  <si>
    <t>23/05/2023, 1:34:28 pm</t>
  </si>
  <si>
    <t>23/05/2023, 1:34:29 pm</t>
  </si>
  <si>
    <t>23/05/2023, 1:34:30 pm</t>
  </si>
  <si>
    <t>23/05/2023, 1:34:32 pm</t>
  </si>
  <si>
    <t>23/05/2023, 1:34:33 pm</t>
  </si>
  <si>
    <t>23/05/2023, 1:34:34 pm</t>
  </si>
  <si>
    <t>23/05/2023, 1:34:35 pm</t>
  </si>
  <si>
    <t>23/05/2023, 1:34:36 pm</t>
  </si>
  <si>
    <t>23/05/2023, 1:34:37 pm</t>
  </si>
  <si>
    <t>23/05/2023, 1:34:38 pm</t>
  </si>
  <si>
    <t>23/05/2023, 1:34:39 pm</t>
  </si>
  <si>
    <t>23/05/2023, 1:34:40 pm</t>
  </si>
  <si>
    <t>23/05/2023, 1:34:41 pm</t>
  </si>
  <si>
    <t>23/05/2023, 1:34:42 pm</t>
  </si>
  <si>
    <t>23/05/2023, 1:34:43 pm</t>
  </si>
  <si>
    <t>23/05/2023, 1:34:44 pm</t>
  </si>
  <si>
    <t>23/05/2023, 1:34:45 pm</t>
  </si>
  <si>
    <t>23/05/2023, 1:34:46 pm</t>
  </si>
  <si>
    <t>23/05/2023, 1:34:47 pm</t>
  </si>
  <si>
    <t>23/05/2023, 1:34:48 pm</t>
  </si>
  <si>
    <t>23/05/2023, 1:34:49 pm</t>
  </si>
  <si>
    <t>23/05/2023, 1:34:50 pm</t>
  </si>
  <si>
    <t>23/05/2023, 1:34:51 pm</t>
  </si>
  <si>
    <t>23/05/2023, 1:34:52 pm</t>
  </si>
  <si>
    <t>23/05/2023, 1:34:53 pm</t>
  </si>
  <si>
    <t>23/05/2023, 1:34:54 pm</t>
  </si>
  <si>
    <t>23/05/2023, 1:34:55 pm</t>
  </si>
  <si>
    <t>23/05/2023, 1:34:56 pm</t>
  </si>
  <si>
    <t>23/05/2023, 1:34:57 pm</t>
  </si>
  <si>
    <t>23/05/2023, 1:34:58 pm</t>
  </si>
  <si>
    <t>23/05/2023, 1:34:59 pm</t>
  </si>
  <si>
    <t>23/05/2023, 1:35:00 pm</t>
  </si>
  <si>
    <t>23/05/2023, 1:35:01 pm</t>
  </si>
  <si>
    <t>23/05/2023, 1:35:02 pm</t>
  </si>
  <si>
    <t>23/05/2023, 1:35:03 pm</t>
  </si>
  <si>
    <t>23/05/2023, 1:35:04 pm</t>
  </si>
  <si>
    <t>23/05/2023, 1:35:05 pm</t>
  </si>
  <si>
    <t>23/05/2023, 1:35:06 pm</t>
  </si>
  <si>
    <t>23/05/2023, 1:35:07 pm</t>
  </si>
  <si>
    <t>23/05/2023, 1:35:08 pm</t>
  </si>
  <si>
    <t>23/05/2023, 1:35:09 pm</t>
  </si>
  <si>
    <t>23/05/2023, 1:35:10 pm</t>
  </si>
  <si>
    <t>23/05/2023, 1:35:11 pm</t>
  </si>
  <si>
    <t>23/05/2023, 1:35:12 pm</t>
  </si>
  <si>
    <t>23/05/2023, 1:35:13 pm</t>
  </si>
  <si>
    <t>23/05/2023, 1:35:14 pm</t>
  </si>
  <si>
    <t>23/05/2023, 1:35:15 pm</t>
  </si>
  <si>
    <t>23/05/2023, 1:35:16 pm</t>
  </si>
  <si>
    <t>23/05/2023, 1:35:17 pm</t>
  </si>
  <si>
    <t>23/05/2023, 1:35:18 pm</t>
  </si>
  <si>
    <t>23/05/2023, 1:35:19 pm</t>
  </si>
  <si>
    <t>23/05/2023, 1:35:20 pm</t>
  </si>
  <si>
    <t>23/05/2023, 1:35:21 pm</t>
  </si>
  <si>
    <t>23/05/2023, 1:35:22 pm</t>
  </si>
  <si>
    <t>23/05/2023, 1:35:23 pm</t>
  </si>
  <si>
    <t>23/05/2023, 1:35:24 pm</t>
  </si>
  <si>
    <t>23/05/2023, 1:35:25 pm</t>
  </si>
  <si>
    <t>23/05/2023, 1:35:26 pm</t>
  </si>
  <si>
    <t>23/05/2023, 1:35:27 pm</t>
  </si>
  <si>
    <t>23/05/2023, 1:35:28 pm</t>
  </si>
  <si>
    <t>23/05/2023, 1:35:29 pm</t>
  </si>
  <si>
    <t>23/05/2023, 1:35:30 pm</t>
  </si>
  <si>
    <t>23/05/2023, 1:35:31 pm</t>
  </si>
  <si>
    <t>23/05/2023, 1:35:32 pm</t>
  </si>
  <si>
    <t>23/05/2023, 1:35:33 pm</t>
  </si>
  <si>
    <t>23/05/2023, 1:35:34 pm</t>
  </si>
  <si>
    <t>23/05/2023, 1:35:35 pm</t>
  </si>
  <si>
    <t>23/05/2023, 1:35:36 pm</t>
  </si>
  <si>
    <t>23/05/2023, 1:35:37 pm</t>
  </si>
  <si>
    <t>23/05/2023, 1:35:38 pm</t>
  </si>
  <si>
    <t>23/05/2023, 1:35:39 pm</t>
  </si>
  <si>
    <t>23/05/2023, 1:35:40 pm</t>
  </si>
  <si>
    <t>23/05/2023, 1:35:41 pm</t>
  </si>
  <si>
    <t>23/05/2023, 1:35:42 pm</t>
  </si>
  <si>
    <t>23/05/2023, 1:35:43 pm</t>
  </si>
  <si>
    <t>23/05/2023, 1:35:44 pm</t>
  </si>
  <si>
    <t>23/05/2023, 1:35:45 pm</t>
  </si>
  <si>
    <t>23/05/2023, 1:35:46 pm</t>
  </si>
  <si>
    <t>23/05/2023, 1:35:47 pm</t>
  </si>
  <si>
    <t>23/05/2023, 1:35:48 pm</t>
  </si>
  <si>
    <t>23/05/2023, 1:35:49 pm</t>
  </si>
  <si>
    <t>23/05/2023, 1:35:50 pm</t>
  </si>
  <si>
    <t>23/05/2023, 1:35:51 pm</t>
  </si>
  <si>
    <t>23/05/2023, 1:35:52 pm</t>
  </si>
  <si>
    <t>23/05/2023, 1:35:53 pm</t>
  </si>
  <si>
    <t>23/05/2023, 1:35:54 pm</t>
  </si>
  <si>
    <t>23/05/2023, 1:35:55 pm</t>
  </si>
  <si>
    <t>23/05/2023, 1:35:56 pm</t>
  </si>
  <si>
    <t>23/05/2023, 1:35:57 pm</t>
  </si>
  <si>
    <t>23/05/2023, 1:35:58 pm</t>
  </si>
  <si>
    <t>23/05/2023, 1:35:59 pm</t>
  </si>
  <si>
    <t>23/05/2023, 1:36:00 pm</t>
  </si>
  <si>
    <t>23/05/2023, 1:36:01 pm</t>
  </si>
  <si>
    <t>23/05/2023, 1:36:02 pm</t>
  </si>
  <si>
    <t>23/05/2023, 1:36:03 pm</t>
  </si>
  <si>
    <t>23/05/2023, 1:36:04 pm</t>
  </si>
  <si>
    <t>23/05/2023, 1:36:05 pm</t>
  </si>
  <si>
    <t>23/05/2023, 1:36:06 pm</t>
  </si>
  <si>
    <t>23/05/2023, 1:36:07 pm</t>
  </si>
  <si>
    <t>23/05/2023, 1:36:08 pm</t>
  </si>
  <si>
    <t>23/05/2023, 1:36:09 pm</t>
  </si>
  <si>
    <t>23/05/2023, 1:36:10 pm</t>
  </si>
  <si>
    <t>23/05/2023, 1:36:11 pm</t>
  </si>
  <si>
    <t>23/05/2023, 1:36:12 pm</t>
  </si>
  <si>
    <t>23/05/2023, 1:36:13 pm</t>
  </si>
  <si>
    <t>23/05/2023, 1:36:14 pm</t>
  </si>
  <si>
    <t>23/05/2023, 1:36:15 pm</t>
  </si>
  <si>
    <t>23/05/2023, 1:36:16 pm</t>
  </si>
  <si>
    <t>23/05/2023, 1:36:17 pm</t>
  </si>
  <si>
    <t>23/05/2023, 1:36:18 pm</t>
  </si>
  <si>
    <t>23/05/2023, 1:36:19 pm</t>
  </si>
  <si>
    <t>23/05/2023, 1:36:20 pm</t>
  </si>
  <si>
    <t>23/05/2023, 1:36:21 pm</t>
  </si>
  <si>
    <t>23/05/2023, 1:36:22 pm</t>
  </si>
  <si>
    <t>23/05/2023, 1:36:23 pm</t>
  </si>
  <si>
    <t>23/05/2023, 1:36:24 pm</t>
  </si>
  <si>
    <t>23/05/2023, 1:36:25 pm</t>
  </si>
  <si>
    <t>23/05/2023, 1:36:26 pm</t>
  </si>
  <si>
    <t>23/05/2023, 1:36:27 pm</t>
  </si>
  <si>
    <t>23/05/2023, 1:36:28 pm</t>
  </si>
  <si>
    <t>23/05/2023, 1:36:29 pm</t>
  </si>
  <si>
    <t>23/05/2023, 1:36:30 pm</t>
  </si>
  <si>
    <t>23/05/2023, 1:36:31 pm</t>
  </si>
  <si>
    <t>23/05/2023, 1:36:32 pm</t>
  </si>
  <si>
    <t>23/05/2023, 1:36:33 pm</t>
  </si>
  <si>
    <t>23/05/2023, 1:36:35 pm</t>
  </si>
  <si>
    <t>23/05/2023, 1:36:36 pm</t>
  </si>
  <si>
    <t>23/05/2023, 1:36:37 pm</t>
  </si>
  <si>
    <t>23/05/2023, 1:36:38 pm</t>
  </si>
  <si>
    <t>23/05/2023, 1:36:39 pm</t>
  </si>
  <si>
    <t>23/05/2023, 1:36:40 pm</t>
  </si>
  <si>
    <t>23/05/2023, 1:36:41 pm</t>
  </si>
  <si>
    <t>23/05/2023, 1:36:42 pm</t>
  </si>
  <si>
    <t>23/05/2023, 1:36:43 pm</t>
  </si>
  <si>
    <t>23/05/2023, 1:36:44 pm</t>
  </si>
  <si>
    <t>23/05/2023, 1:36:45 pm</t>
  </si>
  <si>
    <t>23/05/2023, 1:36:46 pm</t>
  </si>
  <si>
    <t>23/05/2023, 1:36:47 pm</t>
  </si>
  <si>
    <t>23/05/2023, 1:36:48 pm</t>
  </si>
  <si>
    <t>23/05/2023, 1:36:49 pm</t>
  </si>
  <si>
    <t>23/05/2023, 1:36:50 pm</t>
  </si>
  <si>
    <t>23/05/2023, 1:36:51 pm</t>
  </si>
  <si>
    <t>23/05/2023, 1:36:52 pm</t>
  </si>
  <si>
    <t>23/05/2023, 1:36:53 pm</t>
  </si>
  <si>
    <t>23/05/2023, 1:36:54 pm</t>
  </si>
  <si>
    <t>23/05/2023, 1:36:55 pm</t>
  </si>
  <si>
    <t>23/05/2023, 1:36:56 pm</t>
  </si>
  <si>
    <t>23/05/2023, 1:36:57 pm</t>
  </si>
  <si>
    <t>23/05/2023, 1:36:58 pm</t>
  </si>
  <si>
    <t>23/05/2023, 1:36:59 pm</t>
  </si>
  <si>
    <t>23/05/2023, 1:37:00 pm</t>
  </si>
  <si>
    <t>23/05/2023, 1:37:01 pm</t>
  </si>
  <si>
    <t>23/05/2023, 1:37:02 pm</t>
  </si>
  <si>
    <t>23/05/2023, 1:37:03 pm</t>
  </si>
  <si>
    <t>23/05/2023, 1:37:04 pm</t>
  </si>
  <si>
    <t>23/05/2023, 1:37:05 pm</t>
  </si>
  <si>
    <t>23/05/2023, 1:37:06 pm</t>
  </si>
  <si>
    <t>23/05/2023, 1:37:07 pm</t>
  </si>
  <si>
    <t>23/05/2023, 1:37:08 pm</t>
  </si>
  <si>
    <t>23/05/2023, 1:37:09 pm</t>
  </si>
  <si>
    <t>23/05/2023, 1:37:10 pm</t>
  </si>
  <si>
    <t>23/05/2023, 1:37:11 pm</t>
  </si>
  <si>
    <t>23/05/2023, 1:37:12 pm</t>
  </si>
  <si>
    <t>23/05/2023, 1:37:13 pm</t>
  </si>
  <si>
    <t>23/05/2023, 1:37:14 pm</t>
  </si>
  <si>
    <t>23/05/2023, 1:37:15 pm</t>
  </si>
  <si>
    <t>23/05/2023, 1:37:16 pm</t>
  </si>
  <si>
    <t>23/05/2023, 1:37:17 pm</t>
  </si>
  <si>
    <t>23/05/2023, 1:37:18 pm</t>
  </si>
  <si>
    <t>23/05/2023, 1:37:19 pm</t>
  </si>
  <si>
    <t>23/05/2023, 1:37:20 pm</t>
  </si>
  <si>
    <t>23/05/2023, 1:37:21 pm</t>
  </si>
  <si>
    <t>23/05/2023, 1:37:22 pm</t>
  </si>
  <si>
    <t>23/05/2023, 1:37:23 pm</t>
  </si>
  <si>
    <t>23/05/2023, 1:37:24 pm</t>
  </si>
  <si>
    <t>23/05/2023, 1:37:25 pm</t>
  </si>
  <si>
    <t>23/05/2023, 1:37:26 pm</t>
  </si>
  <si>
    <t>23/05/2023, 1:37:27 pm</t>
  </si>
  <si>
    <t>23/05/2023, 1:37:28 pm</t>
  </si>
  <si>
    <t>23/05/2023, 1:37:29 pm</t>
  </si>
  <si>
    <t>23/05/2023, 1:37:30 pm</t>
  </si>
  <si>
    <t>23/05/2023, 1:37:31 pm</t>
  </si>
  <si>
    <t>23/05/2023, 1:37:32 pm</t>
  </si>
  <si>
    <t>23/05/2023, 1:37:33 pm</t>
  </si>
  <si>
    <t>23/05/2023, 1:37:34 pm</t>
  </si>
  <si>
    <t>23/05/2023, 1:37:35 pm</t>
  </si>
  <si>
    <t>23/05/2023, 1:37:36 pm</t>
  </si>
  <si>
    <t>23/05/2023, 1:37:37 pm</t>
  </si>
  <si>
    <t>23/05/2023, 1:37:38 pm</t>
  </si>
  <si>
    <t>23/05/2023, 1:37:39 pm</t>
  </si>
  <si>
    <t>23/05/2023, 1:37:40 pm</t>
  </si>
  <si>
    <t>23/05/2023, 1:37:41 pm</t>
  </si>
  <si>
    <t>23/05/2023, 1:37:42 pm</t>
  </si>
  <si>
    <t>23/05/2023, 1:37:43 pm</t>
  </si>
  <si>
    <t>23/05/2023, 1:37:44 pm</t>
  </si>
  <si>
    <t>23/05/2023, 1:37:45 pm</t>
  </si>
  <si>
    <t>23/05/2023, 1:37:46 pm</t>
  </si>
  <si>
    <t>23/05/2023, 1:37:47 pm</t>
  </si>
  <si>
    <t>23/05/2023, 1:37:48 pm</t>
  </si>
  <si>
    <t>23/05/2023, 1:37:49 pm</t>
  </si>
  <si>
    <t>23/05/2023, 1:37:50 pm</t>
  </si>
  <si>
    <t>23/05/2023, 1:37:51 pm</t>
  </si>
  <si>
    <t>23/05/2023, 1:37:52 pm</t>
  </si>
  <si>
    <t>23/05/2023, 1:37:53 pm</t>
  </si>
  <si>
    <t>23/05/2023, 1:37:54 pm</t>
  </si>
  <si>
    <t>23/05/2023, 1:37:55 pm</t>
  </si>
  <si>
    <t>23/05/2023, 1:37:56 pm</t>
  </si>
  <si>
    <t>23/05/2023, 1:37:57 pm</t>
  </si>
  <si>
    <t>23/05/2023, 1:37:58 pm</t>
  </si>
  <si>
    <t>23/05/2023, 1:37:59 pm</t>
  </si>
  <si>
    <t>23/05/2023, 1:38:00 pm</t>
  </si>
  <si>
    <t>23/05/2023, 1:38:01 pm</t>
  </si>
  <si>
    <t>23/05/2023, 1:38:02 pm</t>
  </si>
  <si>
    <t>23/05/2023, 1:38:03 pm</t>
  </si>
  <si>
    <t>23/05/2023, 1:38:04 pm</t>
  </si>
  <si>
    <t>23/05/2023, 1:38:05 pm</t>
  </si>
  <si>
    <t>23/05/2023, 1:38:06 pm</t>
  </si>
  <si>
    <t>23/05/2023, 1:38:07 pm</t>
  </si>
  <si>
    <t>23/05/2023, 1:38:08 pm</t>
  </si>
  <si>
    <t>23/05/2023, 1:38:09 pm</t>
  </si>
  <si>
    <t>23/05/2023, 1:38:10 pm</t>
  </si>
  <si>
    <t>23/05/2023, 1:38:11 pm</t>
  </si>
  <si>
    <t>23/05/2023, 1:38:12 pm</t>
  </si>
  <si>
    <t>23/05/2023, 1:38:13 pm</t>
  </si>
  <si>
    <t>23/05/2023, 1:38:14 pm</t>
  </si>
  <si>
    <t>23/05/2023, 1:38:15 pm</t>
  </si>
  <si>
    <t>23/05/2023, 1:38:16 pm</t>
  </si>
  <si>
    <t>23/05/2023, 1:38:17 pm</t>
  </si>
  <si>
    <t>23/05/2023, 1:38:18 pm</t>
  </si>
  <si>
    <t>23/05/2023, 1:38:19 pm</t>
  </si>
  <si>
    <t>23/05/2023, 1:38:20 pm</t>
  </si>
  <si>
    <t>23/05/2023, 1:38:21 pm</t>
  </si>
  <si>
    <t>23/05/2023, 1:38:22 pm</t>
  </si>
  <si>
    <t>23/05/2023, 1:38:23 pm</t>
  </si>
  <si>
    <t>23/05/2023, 1:38:24 pm</t>
  </si>
  <si>
    <t>23/05/2023, 1:38:25 pm</t>
  </si>
  <si>
    <t>23/05/2023, 1:38:26 pm</t>
  </si>
  <si>
    <t>23/05/2023, 1:38:27 pm</t>
  </si>
  <si>
    <t>23/05/2023, 1:38:28 pm</t>
  </si>
  <si>
    <t>23/05/2023, 1:38:29 pm</t>
  </si>
  <si>
    <t>23/05/2023, 1:38:30 pm</t>
  </si>
  <si>
    <t>23/05/2023, 1:38:31 pm</t>
  </si>
  <si>
    <t>23/05/2023, 1:38:33 pm</t>
  </si>
  <si>
    <t>23/05/2023, 1:38:34 pm</t>
  </si>
  <si>
    <t>23/05/2023, 1:38:35 pm</t>
  </si>
  <si>
    <t>23/05/2023, 1:38:36 pm</t>
  </si>
  <si>
    <t>23/05/2023, 1:38:37 pm</t>
  </si>
  <si>
    <t>23/05/2023, 1:38:38 pm</t>
  </si>
  <si>
    <t>23/05/2023, 1:38:39 pm</t>
  </si>
  <si>
    <t>23/05/2023, 1:38:40 pm</t>
  </si>
  <si>
    <t>23/05/2023, 1:38:41 pm</t>
  </si>
  <si>
    <t>23/05/2023, 1:38:42 pm</t>
  </si>
  <si>
    <t>23/05/2023, 1:38:43 pm</t>
  </si>
  <si>
    <t>23/05/2023, 1:38:44 pm</t>
  </si>
  <si>
    <t>23/05/2023, 1:38:45 pm</t>
  </si>
  <si>
    <t>23/05/2023, 1:38:46 pm</t>
  </si>
  <si>
    <t>23/05/2023, 1:38:47 pm</t>
  </si>
  <si>
    <t>23/05/2023, 1:38:48 pm</t>
  </si>
  <si>
    <t>23/05/2023, 1:38:49 pm</t>
  </si>
  <si>
    <t>23/05/2023, 1:38:50 pm</t>
  </si>
  <si>
    <t>23/05/2023, 1:38:51 pm</t>
  </si>
  <si>
    <t>23/05/2023, 1:38:52 pm</t>
  </si>
  <si>
    <t>23/05/2023, 1:38:53 pm</t>
  </si>
  <si>
    <t>23/05/2023, 1:38:54 pm</t>
  </si>
  <si>
    <t>23/05/2023, 1:38:55 pm</t>
  </si>
  <si>
    <t>23/05/2023, 1:38:56 pm</t>
  </si>
  <si>
    <t>23/05/2023, 1:38:57 pm</t>
  </si>
  <si>
    <t>23/05/2023, 1:38:58 pm</t>
  </si>
  <si>
    <t>23/05/2023, 1:38:59 pm</t>
  </si>
  <si>
    <t>23/05/2023, 1:39:00 pm</t>
  </si>
  <si>
    <t>23/05/2023, 1:39:01 pm</t>
  </si>
  <si>
    <t>23/05/2023, 1:39:02 pm</t>
  </si>
  <si>
    <t>23/05/2023, 1:39:03 pm</t>
  </si>
  <si>
    <t>23/05/2023, 1:39:04 pm</t>
  </si>
  <si>
    <t>23/05/2023, 1:39:05 pm</t>
  </si>
  <si>
    <t>23/05/2023, 1:39:06 pm</t>
  </si>
  <si>
    <t>23/05/2023, 1:39:07 pm</t>
  </si>
  <si>
    <t>23/05/2023, 1:39:08 pm</t>
  </si>
  <si>
    <t>23/05/2023, 1:39:09 pm</t>
  </si>
  <si>
    <t>23/05/2023, 1:39:10 pm</t>
  </si>
  <si>
    <t>23/05/2023, 1:39:11 pm</t>
  </si>
  <si>
    <t>23/05/2023, 1:39:12 pm</t>
  </si>
  <si>
    <t>23/05/2023, 1:39:13 pm</t>
  </si>
  <si>
    <t>23/05/2023, 1:39:14 pm</t>
  </si>
  <si>
    <t>23/05/2023, 1:39:15 pm</t>
  </si>
  <si>
    <t>23/05/2023, 1:39:16 pm</t>
  </si>
  <si>
    <t>23/05/2023, 1:39:17 pm</t>
  </si>
  <si>
    <t>23/05/2023, 1:39:18 pm</t>
  </si>
  <si>
    <t>23/05/2023, 1:39:19 pm</t>
  </si>
  <si>
    <t>23/05/2023, 1:39:20 pm</t>
  </si>
  <si>
    <t>23/05/2023, 1:39:21 pm</t>
  </si>
  <si>
    <t>23/05/2023, 1:39:22 pm</t>
  </si>
  <si>
    <t>23/05/2023, 1:39:23 pm</t>
  </si>
  <si>
    <t>23/05/2023, 1:39:24 pm</t>
  </si>
  <si>
    <t>23/05/2023, 1:39:25 pm</t>
  </si>
  <si>
    <t>23/05/2023, 1:39:26 pm</t>
  </si>
  <si>
    <t>23/05/2023, 1:39:27 pm</t>
  </si>
  <si>
    <t>23/05/2023, 1:39:28 pm</t>
  </si>
  <si>
    <t>23/05/2023, 1:39:29 pm</t>
  </si>
  <si>
    <t>23/05/2023, 1:39:30 pm</t>
  </si>
  <si>
    <t>23/05/2023, 1:39:31 pm</t>
  </si>
  <si>
    <t>23/05/2023, 1:39:32 pm</t>
  </si>
  <si>
    <t>23/05/2023, 1:39:33 pm</t>
  </si>
  <si>
    <t>23/05/2023, 1:39:34 pm</t>
  </si>
  <si>
    <t>23/05/2023, 1:39:35 pm</t>
  </si>
  <si>
    <t>23/05/2023, 1:39:36 pm</t>
  </si>
  <si>
    <t>23/05/2023, 1:39:37 pm</t>
  </si>
  <si>
    <t>23/05/2023, 1:39:38 pm</t>
  </si>
  <si>
    <t>23/05/2023, 1:39:39 pm</t>
  </si>
  <si>
    <t>23/05/2023, 1:39:40 pm</t>
  </si>
  <si>
    <t>23/05/2023, 1:39:41 pm</t>
  </si>
  <si>
    <t>23/05/2023, 1:39:42 pm</t>
  </si>
  <si>
    <t>23/05/2023, 1:39:43 pm</t>
  </si>
  <si>
    <t>23/05/2023, 1:39:44 pm</t>
  </si>
  <si>
    <t>23/05/2023, 1:39:45 pm</t>
  </si>
  <si>
    <t>23/05/2023, 1:39:46 pm</t>
  </si>
  <si>
    <t>23/05/2023, 1:39:47 pm</t>
  </si>
  <si>
    <t>23/05/2023, 1:39:48 pm</t>
  </si>
  <si>
    <t>23/05/2023, 1:39:49 pm</t>
  </si>
  <si>
    <t>23/05/2023, 1:39:50 pm</t>
  </si>
  <si>
    <t>23/05/2023, 1:39:51 pm</t>
  </si>
  <si>
    <t>23/05/2023, 1:39:52 pm</t>
  </si>
  <si>
    <t>23/05/2023, 1:39:53 pm</t>
  </si>
  <si>
    <t>23/05/2023, 1:39:54 pm</t>
  </si>
  <si>
    <t>23/05/2023, 1:39:55 pm</t>
  </si>
  <si>
    <t>23/05/2023, 1:39:56 pm</t>
  </si>
  <si>
    <t>23/05/2023, 1:39:57 pm</t>
  </si>
  <si>
    <t>23/05/2023, 1:39:58 pm</t>
  </si>
  <si>
    <t>23/05/2023, 1:39:59 pm</t>
  </si>
  <si>
    <t>23/05/2023, 1:40:00 pm</t>
  </si>
  <si>
    <t>23/05/2023, 1:40:01 pm</t>
  </si>
  <si>
    <t>23/05/2023, 1:40:02 pm</t>
  </si>
  <si>
    <t>23/05/2023, 1:40:03 pm</t>
  </si>
  <si>
    <t>23/05/2023, 1:40:04 pm</t>
  </si>
  <si>
    <t>23/05/2023, 1:40:05 pm</t>
  </si>
  <si>
    <t>23/05/2023, 1:40:06 pm</t>
  </si>
  <si>
    <t>23/05/2023, 1:40:07 pm</t>
  </si>
  <si>
    <t>23/05/2023, 1:40:08 pm</t>
  </si>
  <si>
    <t>23/05/2023, 1:40:09 pm</t>
  </si>
  <si>
    <t>23/05/2023, 1:40:10 pm</t>
  </si>
  <si>
    <t>23/05/2023, 1:40:11 pm</t>
  </si>
  <si>
    <t>23/05/2023, 1:40:12 pm</t>
  </si>
  <si>
    <t>23/05/2023, 1:40:13 pm</t>
  </si>
  <si>
    <t>23/05/2023, 1:40:14 pm</t>
  </si>
  <si>
    <t>23/05/2023, 1:40:15 pm</t>
  </si>
  <si>
    <t>23/05/2023, 1:40:16 pm</t>
  </si>
  <si>
    <t>23/05/2023, 1:40:17 pm</t>
  </si>
  <si>
    <t>23/05/2023, 1:40:18 pm</t>
  </si>
  <si>
    <t>23/05/2023, 1:40:19 pm</t>
  </si>
  <si>
    <t>23/05/2023, 1:40:20 pm</t>
  </si>
  <si>
    <t>23/05/2023, 1:40:21 pm</t>
  </si>
  <si>
    <t>23/05/2023, 1:40:22 pm</t>
  </si>
  <si>
    <t>23/05/2023, 1:40:23 pm</t>
  </si>
  <si>
    <t>23/05/2023, 1:40:24 pm</t>
  </si>
  <si>
    <t>23/05/2023, 1:40:25 pm</t>
  </si>
  <si>
    <t>23/05/2023, 1:40:26 pm</t>
  </si>
  <si>
    <t>23/05/2023, 1:40:27 pm</t>
  </si>
  <si>
    <t>23/05/2023, 1:40:28 pm</t>
  </si>
  <si>
    <t>23/05/2023, 1:40:29 pm</t>
  </si>
  <si>
    <t>23/05/2023, 1:40:30 pm</t>
  </si>
  <si>
    <t>23/05/2023, 1:40:31 pm</t>
  </si>
  <si>
    <t>23/05/2023, 1:40:32 pm</t>
  </si>
  <si>
    <t>23/05/2023, 1:40:33 pm</t>
  </si>
  <si>
    <t>23/05/2023, 1:40:34 pm</t>
  </si>
  <si>
    <t>23/05/2023, 1:40:35 pm</t>
  </si>
  <si>
    <t>23/05/2023, 1:40:36 pm</t>
  </si>
  <si>
    <t>23/05/2023, 1:40:37 pm</t>
  </si>
  <si>
    <t>23/05/2023, 1:40:39 pm</t>
  </si>
  <si>
    <t>23/05/2023, 1:40:40 pm</t>
  </si>
  <si>
    <t>23/05/2023, 1:40:41 pm</t>
  </si>
  <si>
    <t>23/05/2023, 1:40:42 pm</t>
  </si>
  <si>
    <t>23/05/2023, 1:40:43 pm</t>
  </si>
  <si>
    <t>23/05/2023, 1:40:44 pm</t>
  </si>
  <si>
    <t>23/05/2023, 1:40:45 pm</t>
  </si>
  <si>
    <t>23/05/2023, 1:40:46 pm</t>
  </si>
  <si>
    <t>23/05/2023, 1:40:47 pm</t>
  </si>
  <si>
    <t>23/05/2023, 1:40:48 pm</t>
  </si>
  <si>
    <t>23/05/2023, 1:40:49 pm</t>
  </si>
  <si>
    <t>23/05/2023, 1:40:50 pm</t>
  </si>
  <si>
    <t>23/05/2023, 1:40:51 pm</t>
  </si>
  <si>
    <t>23/05/2023, 1:40:52 pm</t>
  </si>
  <si>
    <t>23/05/2023, 1:40:53 pm</t>
  </si>
  <si>
    <t>23/05/2023, 1:40:54 pm</t>
  </si>
  <si>
    <t>23/05/2023, 1:40:55 pm</t>
  </si>
  <si>
    <t>23/05/2023, 1:40:56 pm</t>
  </si>
  <si>
    <t>23/05/2023, 1:40:57 pm</t>
  </si>
  <si>
    <t>23/05/2023, 1:40:58 pm</t>
  </si>
  <si>
    <t>23/05/2023, 1:40:59 pm</t>
  </si>
  <si>
    <t>23/05/2023, 1:41:00 pm</t>
  </si>
  <si>
    <t>23/05/2023, 1:41:01 pm</t>
  </si>
  <si>
    <t>23/05/2023, 1:41:02 pm</t>
  </si>
  <si>
    <t>23/05/2023, 1:41:03 pm</t>
  </si>
  <si>
    <t>23/05/2023, 1:41:04 pm</t>
  </si>
  <si>
    <t>23/05/2023, 1:41:05 pm</t>
  </si>
  <si>
    <t>23/05/2023, 1:41:06 pm</t>
  </si>
  <si>
    <t>23/05/2023, 1:41:07 pm</t>
  </si>
  <si>
    <t>23/05/2023, 1:41:08 pm</t>
  </si>
  <si>
    <t>23/05/2023, 1:41:09 pm</t>
  </si>
  <si>
    <t>23/05/2023, 1:41:10 pm</t>
  </si>
  <si>
    <t>23/05/2023, 1:41:11 pm</t>
  </si>
  <si>
    <t>23/05/2023, 1:41:12 pm</t>
  </si>
  <si>
    <t>23/05/2023, 1:41:13 pm</t>
  </si>
  <si>
    <t>23/05/2023, 1:41:14 pm</t>
  </si>
  <si>
    <t>23/05/2023, 1:41:15 pm</t>
  </si>
  <si>
    <t>23/05/2023, 1:41:16 pm</t>
  </si>
  <si>
    <t>23/05/2023, 1:41:17 pm</t>
  </si>
  <si>
    <t>23/05/2023, 1:41:18 pm</t>
  </si>
  <si>
    <t>23/05/2023, 1:41:19 pm</t>
  </si>
  <si>
    <t>23/05/2023, 1:41:20 pm</t>
  </si>
  <si>
    <t>23/05/2023, 1:41:21 pm</t>
  </si>
  <si>
    <t>23/05/2023, 1:41:22 pm</t>
  </si>
  <si>
    <t>23/05/2023, 1:41:23 pm</t>
  </si>
  <si>
    <t>23/05/2023, 1:41:24 pm</t>
  </si>
  <si>
    <t>23/05/2023, 1:41:25 pm</t>
  </si>
  <si>
    <t>23/05/2023, 1:41:26 pm</t>
  </si>
  <si>
    <t>23/05/2023, 1:41:27 pm</t>
  </si>
  <si>
    <t>23/05/2023, 1:41:28 pm</t>
  </si>
  <si>
    <t>23/05/2023, 1:41:29 pm</t>
  </si>
  <si>
    <t>23/05/2023, 1:41:30 pm</t>
  </si>
  <si>
    <t>23/05/2023, 1:41:31 pm</t>
  </si>
  <si>
    <t>23/05/2023, 1:41:32 pm</t>
  </si>
  <si>
    <t>23/05/2023, 1:41:33 pm</t>
  </si>
  <si>
    <t>23/05/2023, 1:41:34 pm</t>
  </si>
  <si>
    <t>23/05/2023, 1:41:35 pm</t>
  </si>
  <si>
    <t>23/05/2023, 1:41:36 pm</t>
  </si>
  <si>
    <t>23/05/2023, 1:41:37 pm</t>
  </si>
  <si>
    <t>23/05/2023, 1:41:38 pm</t>
  </si>
  <si>
    <t>23/05/2023, 1:41:39 pm</t>
  </si>
  <si>
    <t>23/05/2023, 1:41:40 pm</t>
  </si>
  <si>
    <t>23/05/2023, 1:41:41 pm</t>
  </si>
  <si>
    <t>23/05/2023, 1:41:42 pm</t>
  </si>
  <si>
    <t>23/05/2023, 1:41:43 pm</t>
  </si>
  <si>
    <t>23/05/2023, 1:41:44 pm</t>
  </si>
  <si>
    <t>23/05/2023, 1:41:45 pm</t>
  </si>
  <si>
    <t>23/05/2023, 1:41:46 pm</t>
  </si>
  <si>
    <t>23/05/2023, 1:41:47 pm</t>
  </si>
  <si>
    <t>23/05/2023, 1:41:48 pm</t>
  </si>
  <si>
    <t>23/05/2023, 1:41:49 pm</t>
  </si>
  <si>
    <t>23/05/2023, 1:41:50 pm</t>
  </si>
  <si>
    <t>23/05/2023, 1:41:51 pm</t>
  </si>
  <si>
    <t>23/05/2023, 1:41:52 pm</t>
  </si>
  <si>
    <t>23/05/2023, 1:41:53 pm</t>
  </si>
  <si>
    <t>23/05/2023, 1:41:54 pm</t>
  </si>
  <si>
    <t>23/05/2023, 1:41:55 pm</t>
  </si>
  <si>
    <t>23/05/2023, 1:41:56 pm</t>
  </si>
  <si>
    <t>23/05/2023, 1:41:57 pm</t>
  </si>
  <si>
    <t>23/05/2023, 1:41:58 pm</t>
  </si>
  <si>
    <t>23/05/2023, 1:41:59 pm</t>
  </si>
  <si>
    <t>23/05/2023, 1:42:00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</si>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</sst>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74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103.7</v>
      </c>
      <c r="D8" s="5">
        <v>0.1</v>
      </c>
      <c r="E8" s="5">
        <v>103.8</v>
      </c>
      <c r="F8" s="5">
        <v>207.4</v>
      </c>
      <c r="G8" s="5">
        <v>103.5</v>
      </c>
      <c r="H8" s="5">
        <v>103.3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103.4</v>
      </c>
      <c r="D9" s="5">
        <v>0.1</v>
      </c>
      <c r="E9" s="5">
        <v>103.4</v>
      </c>
      <c r="F9" s="5">
        <v>206.6</v>
      </c>
      <c r="G9" s="5">
        <v>103.1</v>
      </c>
      <c r="H9" s="5">
        <v>102.9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103.4</v>
      </c>
      <c r="D10" s="5">
        <v>0.1</v>
      </c>
      <c r="E10" s="5">
        <v>103.4</v>
      </c>
      <c r="F10" s="5">
        <v>206.6</v>
      </c>
      <c r="G10" s="5">
        <v>103.1</v>
      </c>
      <c r="H10" s="5">
        <v>102.9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103.3</v>
      </c>
      <c r="D11" s="5">
        <v>0.1</v>
      </c>
      <c r="E11" s="5">
        <v>103.4</v>
      </c>
      <c r="F11" s="5">
        <v>205.5</v>
      </c>
      <c r="G11" s="5">
        <v>102.6</v>
      </c>
      <c r="H11" s="5">
        <v>102.4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103.3</v>
      </c>
      <c r="D12" s="5">
        <v>0.1</v>
      </c>
      <c r="E12" s="5">
        <v>103.4</v>
      </c>
      <c r="F12" s="5">
        <v>205.5</v>
      </c>
      <c r="G12" s="5">
        <v>102.6</v>
      </c>
      <c r="H12" s="5">
        <v>102.4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103.3</v>
      </c>
      <c r="D13" s="5">
        <v>0.1</v>
      </c>
      <c r="E13" s="5">
        <v>103.4</v>
      </c>
      <c r="F13" s="5">
        <v>205.5</v>
      </c>
      <c r="G13" s="5">
        <v>102.6</v>
      </c>
      <c r="H13" s="5">
        <v>102.4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103.3</v>
      </c>
      <c r="D14" s="5">
        <v>0.1</v>
      </c>
      <c r="E14" s="5">
        <v>103.4</v>
      </c>
      <c r="F14" s="5">
        <v>205.5</v>
      </c>
      <c r="G14" s="5">
        <v>102.6</v>
      </c>
      <c r="H14" s="5">
        <v>102.4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97.3</v>
      </c>
      <c r="D15" s="5">
        <v>0.1</v>
      </c>
      <c r="E15" s="5">
        <v>97.3</v>
      </c>
      <c r="F15" s="5">
        <v>208</v>
      </c>
      <c r="G15" s="5">
        <v>103.8</v>
      </c>
      <c r="H15" s="5">
        <v>103.6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97.3</v>
      </c>
      <c r="D16" s="5">
        <v>0.1</v>
      </c>
      <c r="E16" s="5">
        <v>97.3</v>
      </c>
      <c r="F16" s="5">
        <v>208</v>
      </c>
      <c r="G16" s="5">
        <v>103.8</v>
      </c>
      <c r="H16" s="5">
        <v>103.6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97.3</v>
      </c>
      <c r="D17" s="5">
        <v>0.1</v>
      </c>
      <c r="E17" s="5">
        <v>97.5</v>
      </c>
      <c r="F17" s="5">
        <v>199.3</v>
      </c>
      <c r="G17" s="5">
        <v>98.9</v>
      </c>
      <c r="H17" s="5">
        <v>98.2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97.3</v>
      </c>
      <c r="D18" s="5">
        <v>0.1</v>
      </c>
      <c r="E18" s="5">
        <v>97.5</v>
      </c>
      <c r="F18" s="5">
        <v>199.3</v>
      </c>
      <c r="G18" s="5">
        <v>98.9</v>
      </c>
      <c r="H18" s="5">
        <v>98.2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104.7</v>
      </c>
      <c r="D19" s="5">
        <v>0.1</v>
      </c>
      <c r="E19" s="5">
        <v>104.9</v>
      </c>
      <c r="F19" s="5">
        <v>208.2</v>
      </c>
      <c r="G19" s="5">
        <v>103.8</v>
      </c>
      <c r="H19" s="5">
        <v>103.7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104.7</v>
      </c>
      <c r="D20" s="5">
        <v>0.1</v>
      </c>
      <c r="E20" s="5">
        <v>104.9</v>
      </c>
      <c r="F20" s="5">
        <v>208.2</v>
      </c>
      <c r="G20" s="5">
        <v>103.8</v>
      </c>
      <c r="H20" s="5">
        <v>103.7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104.4</v>
      </c>
      <c r="D21" s="5">
        <v>0.1</v>
      </c>
      <c r="E21" s="5">
        <v>104.6</v>
      </c>
      <c r="F21" s="5">
        <v>208</v>
      </c>
      <c r="G21" s="5">
        <v>103.8</v>
      </c>
      <c r="H21" s="5">
        <v>103.6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104.4</v>
      </c>
      <c r="D22" s="5">
        <v>0.1</v>
      </c>
      <c r="E22" s="5">
        <v>104.6</v>
      </c>
      <c r="F22" s="5">
        <v>208</v>
      </c>
      <c r="G22" s="5">
        <v>103.8</v>
      </c>
      <c r="H22" s="5">
        <v>103.6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104.4</v>
      </c>
      <c r="D23" s="5">
        <v>0.1</v>
      </c>
      <c r="E23" s="5">
        <v>104.6</v>
      </c>
      <c r="F23" s="5">
        <v>208</v>
      </c>
      <c r="G23" s="5">
        <v>103.8</v>
      </c>
      <c r="H23" s="5">
        <v>103.6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104.4</v>
      </c>
      <c r="D24" s="5">
        <v>0.1</v>
      </c>
      <c r="E24" s="5">
        <v>104.6</v>
      </c>
      <c r="F24" s="5">
        <v>208</v>
      </c>
      <c r="G24" s="5">
        <v>103.8</v>
      </c>
      <c r="H24" s="5">
        <v>103.6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101.8</v>
      </c>
      <c r="D25" s="5">
        <v>0.1</v>
      </c>
      <c r="E25" s="5">
        <v>102</v>
      </c>
      <c r="F25" s="5">
        <v>203.9</v>
      </c>
      <c r="G25" s="5">
        <v>101.8</v>
      </c>
      <c r="H25" s="5">
        <v>101.7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101.8</v>
      </c>
      <c r="D26" s="5">
        <v>0.1</v>
      </c>
      <c r="E26" s="5">
        <v>102</v>
      </c>
      <c r="F26" s="5">
        <v>203.9</v>
      </c>
      <c r="G26" s="5">
        <v>101.8</v>
      </c>
      <c r="H26" s="5">
        <v>101.7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103.7</v>
      </c>
      <c r="D27" s="5">
        <v>0.1</v>
      </c>
      <c r="E27" s="5">
        <v>103.8</v>
      </c>
      <c r="F27" s="5">
        <v>206.8</v>
      </c>
      <c r="G27" s="5">
        <v>103.2</v>
      </c>
      <c r="H27" s="5">
        <v>103.1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103.7</v>
      </c>
      <c r="D28" s="5">
        <v>0.1</v>
      </c>
      <c r="E28" s="5">
        <v>103.8</v>
      </c>
      <c r="F28" s="5">
        <v>206.8</v>
      </c>
      <c r="G28" s="5">
        <v>103.2</v>
      </c>
      <c r="H28" s="5">
        <v>103.1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103.6</v>
      </c>
      <c r="D29" s="5">
        <v>0.1</v>
      </c>
      <c r="E29" s="5">
        <v>103.7</v>
      </c>
      <c r="F29" s="5">
        <v>206.5</v>
      </c>
      <c r="G29" s="5">
        <v>103</v>
      </c>
      <c r="H29" s="5">
        <v>102.9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103.6</v>
      </c>
      <c r="D30" s="5">
        <v>0.1</v>
      </c>
      <c r="E30" s="5">
        <v>103.7</v>
      </c>
      <c r="F30" s="5">
        <v>206.5</v>
      </c>
      <c r="G30" s="5">
        <v>103</v>
      </c>
      <c r="H30" s="5">
        <v>102.9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103.1</v>
      </c>
      <c r="D31" s="5">
        <v>0.1</v>
      </c>
      <c r="E31" s="5">
        <v>103.3</v>
      </c>
      <c r="F31" s="5">
        <v>207.2</v>
      </c>
      <c r="G31" s="5">
        <v>103.4</v>
      </c>
      <c r="H31" s="5">
        <v>103.3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103.1</v>
      </c>
      <c r="D32" s="5">
        <v>0.1</v>
      </c>
      <c r="E32" s="5">
        <v>103.3</v>
      </c>
      <c r="F32" s="5">
        <v>207.2</v>
      </c>
      <c r="G32" s="5">
        <v>103.4</v>
      </c>
      <c r="H32" s="5">
        <v>103.3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103.1</v>
      </c>
      <c r="D33" s="5">
        <v>0.1</v>
      </c>
      <c r="E33" s="5">
        <v>103.3</v>
      </c>
      <c r="F33" s="5">
        <v>207.2</v>
      </c>
      <c r="G33" s="5">
        <v>103.4</v>
      </c>
      <c r="H33" s="5">
        <v>103.3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103.1</v>
      </c>
      <c r="D34" s="5">
        <v>0.1</v>
      </c>
      <c r="E34" s="5">
        <v>103.3</v>
      </c>
      <c r="F34" s="5">
        <v>207.2</v>
      </c>
      <c r="G34" s="5">
        <v>103.4</v>
      </c>
      <c r="H34" s="5">
        <v>103.3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104.3</v>
      </c>
      <c r="D35" s="5">
        <v>0.1</v>
      </c>
      <c r="E35" s="5">
        <v>104.5</v>
      </c>
      <c r="F35" s="5">
        <v>208.6</v>
      </c>
      <c r="G35" s="5">
        <v>104.1</v>
      </c>
      <c r="H35" s="5">
        <v>103.9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104.3</v>
      </c>
      <c r="D36" s="5">
        <v>0.1</v>
      </c>
      <c r="E36" s="5">
        <v>104.5</v>
      </c>
      <c r="F36" s="5">
        <v>208.6</v>
      </c>
      <c r="G36" s="5">
        <v>104.1</v>
      </c>
      <c r="H36" s="5">
        <v>103.9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104</v>
      </c>
      <c r="D37" s="5">
        <v>0.1</v>
      </c>
      <c r="E37" s="5">
        <v>104.2</v>
      </c>
      <c r="F37" s="5">
        <v>206.5</v>
      </c>
      <c r="G37" s="5">
        <v>103.2</v>
      </c>
      <c r="H37" s="5">
        <v>103.2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104</v>
      </c>
      <c r="D38" s="5">
        <v>0.1</v>
      </c>
      <c r="E38" s="5">
        <v>104.2</v>
      </c>
      <c r="F38" s="5">
        <v>206.5</v>
      </c>
      <c r="G38" s="5">
        <v>103.2</v>
      </c>
      <c r="H38" s="5">
        <v>103.2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97.9</v>
      </c>
      <c r="D39" s="5">
        <v>0.1</v>
      </c>
      <c r="E39" s="5">
        <v>98</v>
      </c>
      <c r="F39" s="5">
        <v>194.5</v>
      </c>
      <c r="G39" s="5">
        <v>97</v>
      </c>
      <c r="H39" s="5">
        <v>96.9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97.9</v>
      </c>
      <c r="D40" s="5">
        <v>0.1</v>
      </c>
      <c r="E40" s="5">
        <v>98</v>
      </c>
      <c r="F40" s="5">
        <v>194.5</v>
      </c>
      <c r="G40" s="5">
        <v>97</v>
      </c>
      <c r="H40" s="5">
        <v>96.9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103.5</v>
      </c>
      <c r="D41" s="5">
        <v>0.1</v>
      </c>
      <c r="E41" s="5">
        <v>103.7</v>
      </c>
      <c r="F41" s="5">
        <v>206.4</v>
      </c>
      <c r="G41" s="5">
        <v>103</v>
      </c>
      <c r="H41" s="5">
        <v>102.9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103.5</v>
      </c>
      <c r="D42" s="5">
        <v>0.1</v>
      </c>
      <c r="E42" s="5">
        <v>103.7</v>
      </c>
      <c r="F42" s="5">
        <v>206.4</v>
      </c>
      <c r="G42" s="5">
        <v>103</v>
      </c>
      <c r="H42" s="5">
        <v>102.9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103.5</v>
      </c>
      <c r="D43" s="5">
        <v>0.1</v>
      </c>
      <c r="E43" s="5">
        <v>103.7</v>
      </c>
      <c r="F43" s="5">
        <v>206.4</v>
      </c>
      <c r="G43" s="5">
        <v>103</v>
      </c>
      <c r="H43" s="5">
        <v>102.9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103.5</v>
      </c>
      <c r="D44" s="5">
        <v>0.1</v>
      </c>
      <c r="E44" s="5">
        <v>103.7</v>
      </c>
      <c r="F44" s="5">
        <v>206.4</v>
      </c>
      <c r="G44" s="5">
        <v>103</v>
      </c>
      <c r="H44" s="5">
        <v>102.9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104.8</v>
      </c>
      <c r="D45" s="5">
        <v>0.1</v>
      </c>
      <c r="E45" s="5">
        <v>105</v>
      </c>
      <c r="F45" s="5">
        <v>208.1</v>
      </c>
      <c r="G45" s="5">
        <v>103.9</v>
      </c>
      <c r="H45" s="5">
        <v>103.7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104.8</v>
      </c>
      <c r="D46" s="5">
        <v>0.1</v>
      </c>
      <c r="E46" s="5">
        <v>105</v>
      </c>
      <c r="F46" s="5">
        <v>208.1</v>
      </c>
      <c r="G46" s="5">
        <v>103.9</v>
      </c>
      <c r="H46" s="5">
        <v>103.7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104.8</v>
      </c>
      <c r="D47" s="5">
        <v>0.1</v>
      </c>
      <c r="E47" s="5">
        <v>105</v>
      </c>
      <c r="F47" s="5">
        <v>208.1</v>
      </c>
      <c r="G47" s="5">
        <v>103.9</v>
      </c>
      <c r="H47" s="5">
        <v>103.7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104.8</v>
      </c>
      <c r="D48" s="5">
        <v>0.1</v>
      </c>
      <c r="E48" s="5">
        <v>105</v>
      </c>
      <c r="F48" s="5">
        <v>208.1</v>
      </c>
      <c r="G48" s="5">
        <v>103.9</v>
      </c>
      <c r="H48" s="5">
        <v>103.7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104.7</v>
      </c>
      <c r="D49" s="5">
        <v>0.1</v>
      </c>
      <c r="E49" s="5">
        <v>104.9</v>
      </c>
      <c r="F49" s="5">
        <v>208.7</v>
      </c>
      <c r="G49" s="5">
        <v>104.2</v>
      </c>
      <c r="H49" s="5">
        <v>104.1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104.7</v>
      </c>
      <c r="D50" s="5">
        <v>0.1</v>
      </c>
      <c r="E50" s="5">
        <v>104.9</v>
      </c>
      <c r="F50" s="5">
        <v>208.7</v>
      </c>
      <c r="G50" s="5">
        <v>104.2</v>
      </c>
      <c r="H50" s="5">
        <v>104.1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104.7</v>
      </c>
      <c r="D51" s="5">
        <v>0.1</v>
      </c>
      <c r="E51" s="5">
        <v>104.9</v>
      </c>
      <c r="F51" s="5">
        <v>208.7</v>
      </c>
      <c r="G51" s="5">
        <v>104.2</v>
      </c>
      <c r="H51" s="5">
        <v>104.1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104.7</v>
      </c>
      <c r="D52" s="5">
        <v>0.1</v>
      </c>
      <c r="E52" s="5">
        <v>104.9</v>
      </c>
      <c r="F52" s="5">
        <v>208.7</v>
      </c>
      <c r="G52" s="5">
        <v>104.2</v>
      </c>
      <c r="H52" s="5">
        <v>104.1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104.7</v>
      </c>
      <c r="D53" s="5">
        <v>0.1</v>
      </c>
      <c r="E53" s="5">
        <v>104.9</v>
      </c>
      <c r="F53" s="5">
        <v>208.7</v>
      </c>
      <c r="G53" s="5">
        <v>104.2</v>
      </c>
      <c r="H53" s="5">
        <v>104.1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104.7</v>
      </c>
      <c r="D54" s="5">
        <v>0.1</v>
      </c>
      <c r="E54" s="5">
        <v>104.9</v>
      </c>
      <c r="F54" s="5">
        <v>208.7</v>
      </c>
      <c r="G54" s="5">
        <v>104.2</v>
      </c>
      <c r="H54" s="5">
        <v>104.1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104.3</v>
      </c>
      <c r="D55" s="5">
        <v>0.1</v>
      </c>
      <c r="E55" s="5">
        <v>104.4</v>
      </c>
      <c r="F55" s="5">
        <v>208.5</v>
      </c>
      <c r="G55" s="5">
        <v>104</v>
      </c>
      <c r="H55" s="5">
        <v>103.7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104.3</v>
      </c>
      <c r="D56" s="5">
        <v>0.1</v>
      </c>
      <c r="E56" s="5">
        <v>104.4</v>
      </c>
      <c r="F56" s="5">
        <v>208.5</v>
      </c>
      <c r="G56" s="5">
        <v>104</v>
      </c>
      <c r="H56" s="5">
        <v>103.7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98.8</v>
      </c>
      <c r="D57" s="5">
        <v>0.1</v>
      </c>
      <c r="E57" s="5">
        <v>98.9</v>
      </c>
      <c r="F57" s="5">
        <v>203.3</v>
      </c>
      <c r="G57" s="5">
        <v>101.1</v>
      </c>
      <c r="H57" s="5">
        <v>102.3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98.8</v>
      </c>
      <c r="D58" s="5">
        <v>0.1</v>
      </c>
      <c r="E58" s="5">
        <v>98.9</v>
      </c>
      <c r="F58" s="5">
        <v>203.3</v>
      </c>
      <c r="G58" s="5">
        <v>101.1</v>
      </c>
      <c r="H58" s="5">
        <v>102.3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103.6</v>
      </c>
      <c r="D59" s="5">
        <v>0.1</v>
      </c>
      <c r="E59" s="5">
        <v>103.7</v>
      </c>
      <c r="F59" s="5">
        <v>206.1</v>
      </c>
      <c r="G59" s="5">
        <v>102.9</v>
      </c>
      <c r="H59" s="5">
        <v>99.4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103.6</v>
      </c>
      <c r="D60" s="5">
        <v>0.1</v>
      </c>
      <c r="E60" s="5">
        <v>103.7</v>
      </c>
      <c r="F60" s="5">
        <v>206.1</v>
      </c>
      <c r="G60" s="5">
        <v>102.9</v>
      </c>
      <c r="H60" s="5">
        <v>99.4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96.2</v>
      </c>
      <c r="D61" s="5">
        <v>0.1</v>
      </c>
      <c r="E61" s="5">
        <v>96.3</v>
      </c>
      <c r="F61" s="5">
        <v>193.2</v>
      </c>
      <c r="G61" s="5">
        <v>96.5</v>
      </c>
      <c r="H61" s="5">
        <v>96.4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96.2</v>
      </c>
      <c r="D62" s="5">
        <v>0.1</v>
      </c>
      <c r="E62" s="5">
        <v>96.3</v>
      </c>
      <c r="F62" s="5">
        <v>193.2</v>
      </c>
      <c r="G62" s="5">
        <v>96.5</v>
      </c>
      <c r="H62" s="5">
        <v>96.4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96.2</v>
      </c>
      <c r="D63" s="5">
        <v>0.1</v>
      </c>
      <c r="E63" s="5">
        <v>96.3</v>
      </c>
      <c r="F63" s="5">
        <v>193.2</v>
      </c>
      <c r="G63" s="5">
        <v>96.5</v>
      </c>
      <c r="H63" s="5">
        <v>96.4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97</v>
      </c>
      <c r="D64" s="5">
        <v>0.1</v>
      </c>
      <c r="E64" s="5">
        <v>97.2</v>
      </c>
      <c r="F64" s="5">
        <v>197.9</v>
      </c>
      <c r="G64" s="5">
        <v>98.4</v>
      </c>
      <c r="H64" s="5">
        <v>97.9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97</v>
      </c>
      <c r="D65" s="5">
        <v>0.1</v>
      </c>
      <c r="E65" s="5">
        <v>97.2</v>
      </c>
      <c r="F65" s="5">
        <v>197.9</v>
      </c>
      <c r="G65" s="5">
        <v>98.4</v>
      </c>
      <c r="H65" s="5">
        <v>97.9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103.4</v>
      </c>
      <c r="D66" s="5">
        <v>0.1</v>
      </c>
      <c r="E66" s="5">
        <v>103.5</v>
      </c>
      <c r="F66" s="5">
        <v>206.5</v>
      </c>
      <c r="G66" s="5">
        <v>103.1</v>
      </c>
      <c r="H66" s="5">
        <v>103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103.4</v>
      </c>
      <c r="D67" s="5">
        <v>0.1</v>
      </c>
      <c r="E67" s="5">
        <v>103.5</v>
      </c>
      <c r="F67" s="5">
        <v>206.5</v>
      </c>
      <c r="G67" s="5">
        <v>103.1</v>
      </c>
      <c r="H67" s="5">
        <v>103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104.6</v>
      </c>
      <c r="D68" s="5">
        <v>0.1</v>
      </c>
      <c r="E68" s="5">
        <v>104.8</v>
      </c>
      <c r="F68" s="5">
        <v>208.1</v>
      </c>
      <c r="G68" s="5">
        <v>103.8</v>
      </c>
      <c r="H68" s="5">
        <v>103.7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104.6</v>
      </c>
      <c r="D69" s="5">
        <v>0.1</v>
      </c>
      <c r="E69" s="5">
        <v>104.8</v>
      </c>
      <c r="F69" s="5">
        <v>208.1</v>
      </c>
      <c r="G69" s="5">
        <v>103.8</v>
      </c>
      <c r="H69" s="5">
        <v>103.7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103.1</v>
      </c>
      <c r="D70" s="5">
        <v>0.1</v>
      </c>
      <c r="E70" s="5">
        <v>103.2</v>
      </c>
      <c r="F70" s="5">
        <v>206</v>
      </c>
      <c r="G70" s="5">
        <v>102.7</v>
      </c>
      <c r="H70" s="5">
        <v>102.5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103.1</v>
      </c>
      <c r="D71" s="5">
        <v>0.1</v>
      </c>
      <c r="E71" s="5">
        <v>103.2</v>
      </c>
      <c r="F71" s="5">
        <v>206</v>
      </c>
      <c r="G71" s="5">
        <v>102.7</v>
      </c>
      <c r="H71" s="5">
        <v>102.5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103.1</v>
      </c>
      <c r="D72" s="5">
        <v>0.1</v>
      </c>
      <c r="E72" s="5">
        <v>103.2</v>
      </c>
      <c r="F72" s="5">
        <v>206</v>
      </c>
      <c r="G72" s="5">
        <v>102.7</v>
      </c>
      <c r="H72" s="5">
        <v>102.5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103.1</v>
      </c>
      <c r="D73" s="5">
        <v>0.1</v>
      </c>
      <c r="E73" s="5">
        <v>103.2</v>
      </c>
      <c r="F73" s="5">
        <v>206</v>
      </c>
      <c r="G73" s="5">
        <v>102.7</v>
      </c>
      <c r="H73" s="5">
        <v>102.5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103.7</v>
      </c>
      <c r="D74" s="5">
        <v>0.1</v>
      </c>
      <c r="E74" s="5">
        <v>103.8</v>
      </c>
      <c r="F74" s="5">
        <v>207.4</v>
      </c>
      <c r="G74" s="5">
        <v>103.5</v>
      </c>
      <c r="H74" s="5">
        <v>103.4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103.7</v>
      </c>
      <c r="D75" s="5">
        <v>0.1</v>
      </c>
      <c r="E75" s="5">
        <v>103.8</v>
      </c>
      <c r="F75" s="5">
        <v>207.4</v>
      </c>
      <c r="G75" s="5">
        <v>103.5</v>
      </c>
      <c r="H75" s="5">
        <v>103.4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103.2</v>
      </c>
      <c r="D76" s="5">
        <v>0.1</v>
      </c>
      <c r="E76" s="5">
        <v>103.4</v>
      </c>
      <c r="F76" s="5">
        <v>206.9</v>
      </c>
      <c r="G76" s="5">
        <v>103.2</v>
      </c>
      <c r="H76" s="5">
        <v>103.1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103.2</v>
      </c>
      <c r="D77" s="5">
        <v>0.1</v>
      </c>
      <c r="E77" s="5">
        <v>103.4</v>
      </c>
      <c r="F77" s="5">
        <v>206.9</v>
      </c>
      <c r="G77" s="5">
        <v>103.2</v>
      </c>
      <c r="H77" s="5">
        <v>103.1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103.9</v>
      </c>
      <c r="D78" s="5">
        <v>0.1</v>
      </c>
      <c r="E78" s="5">
        <v>104</v>
      </c>
      <c r="F78" s="5">
        <v>207.9</v>
      </c>
      <c r="G78" s="5">
        <v>103.8</v>
      </c>
      <c r="H78" s="5">
        <v>103.6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103.9</v>
      </c>
      <c r="D79" s="5">
        <v>0.1</v>
      </c>
      <c r="E79" s="5">
        <v>104</v>
      </c>
      <c r="F79" s="5">
        <v>207.9</v>
      </c>
      <c r="G79" s="5">
        <v>103.8</v>
      </c>
      <c r="H79" s="5">
        <v>103.6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104.1</v>
      </c>
      <c r="D80" s="5">
        <v>0.1</v>
      </c>
      <c r="E80" s="5">
        <v>104.3</v>
      </c>
      <c r="F80" s="5">
        <v>208.3</v>
      </c>
      <c r="G80" s="5">
        <v>103.9</v>
      </c>
      <c r="H80" s="5">
        <v>103.8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104.1</v>
      </c>
      <c r="D81" s="5">
        <v>0.1</v>
      </c>
      <c r="E81" s="5">
        <v>104.3</v>
      </c>
      <c r="F81" s="5">
        <v>208.3</v>
      </c>
      <c r="G81" s="5">
        <v>103.9</v>
      </c>
      <c r="H81" s="5">
        <v>103.8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104.1</v>
      </c>
      <c r="D82" s="5">
        <v>0.1</v>
      </c>
      <c r="E82" s="5">
        <v>104.3</v>
      </c>
      <c r="F82" s="5">
        <v>208.3</v>
      </c>
      <c r="G82" s="5">
        <v>103.9</v>
      </c>
      <c r="H82" s="5">
        <v>103.8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104.1</v>
      </c>
      <c r="D83" s="5">
        <v>0.1</v>
      </c>
      <c r="E83" s="5">
        <v>104.3</v>
      </c>
      <c r="F83" s="5">
        <v>208.3</v>
      </c>
      <c r="G83" s="5">
        <v>103.9</v>
      </c>
      <c r="H83" s="5">
        <v>103.8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104.2</v>
      </c>
      <c r="D84" s="5">
        <v>0.1</v>
      </c>
      <c r="E84" s="5">
        <v>104.3</v>
      </c>
      <c r="F84" s="5">
        <v>207.7</v>
      </c>
      <c r="G84" s="5">
        <v>103.6</v>
      </c>
      <c r="H84" s="5">
        <v>103.5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104.2</v>
      </c>
      <c r="D85" s="5">
        <v>0.1</v>
      </c>
      <c r="E85" s="5">
        <v>104.3</v>
      </c>
      <c r="F85" s="5">
        <v>207.7</v>
      </c>
      <c r="G85" s="5">
        <v>103.6</v>
      </c>
      <c r="H85" s="5">
        <v>103.5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103.8</v>
      </c>
      <c r="D86" s="5">
        <v>0.1</v>
      </c>
      <c r="E86" s="5">
        <v>104</v>
      </c>
      <c r="F86" s="5">
        <v>207.3</v>
      </c>
      <c r="G86" s="5">
        <v>103.6</v>
      </c>
      <c r="H86" s="5">
        <v>103.5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103.8</v>
      </c>
      <c r="D87" s="5">
        <v>0.1</v>
      </c>
      <c r="E87" s="5">
        <v>104</v>
      </c>
      <c r="F87" s="5">
        <v>207.3</v>
      </c>
      <c r="G87" s="5">
        <v>103.4</v>
      </c>
      <c r="H87" s="5">
        <v>103.2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103.2</v>
      </c>
      <c r="D88" s="5">
        <v>0.1</v>
      </c>
      <c r="E88" s="5">
        <v>104</v>
      </c>
      <c r="F88" s="5">
        <v>207.3</v>
      </c>
      <c r="G88" s="5">
        <v>103.4</v>
      </c>
      <c r="H88" s="5">
        <v>103.2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103.2</v>
      </c>
      <c r="D89" s="5">
        <v>0.1</v>
      </c>
      <c r="E89" s="5">
        <v>103.4</v>
      </c>
      <c r="F89" s="5">
        <v>205.7</v>
      </c>
      <c r="G89" s="5">
        <v>102.7</v>
      </c>
      <c r="H89" s="5">
        <v>102.5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103.2</v>
      </c>
      <c r="D90" s="5">
        <v>0.1</v>
      </c>
      <c r="E90" s="5">
        <v>103.4</v>
      </c>
      <c r="F90" s="5">
        <v>205.7</v>
      </c>
      <c r="G90" s="5">
        <v>102.7</v>
      </c>
      <c r="H90" s="5">
        <v>102.5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104.4</v>
      </c>
      <c r="D91" s="5">
        <v>0.1</v>
      </c>
      <c r="E91" s="5">
        <v>104.6</v>
      </c>
      <c r="F91" s="5">
        <v>208.2</v>
      </c>
      <c r="G91" s="5">
        <v>103.8</v>
      </c>
      <c r="H91" s="5">
        <v>103.6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104.4</v>
      </c>
      <c r="D92" s="5">
        <v>0.1</v>
      </c>
      <c r="E92" s="5">
        <v>104.6</v>
      </c>
      <c r="F92" s="5">
        <v>208.2</v>
      </c>
      <c r="G92" s="5">
        <v>103.8</v>
      </c>
      <c r="H92" s="5">
        <v>103.6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104.4</v>
      </c>
      <c r="D93" s="5">
        <v>0.1</v>
      </c>
      <c r="E93" s="5">
        <v>104.6</v>
      </c>
      <c r="F93" s="5">
        <v>208.2</v>
      </c>
      <c r="G93" s="5">
        <v>103.8</v>
      </c>
      <c r="H93" s="5">
        <v>103.6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104.2</v>
      </c>
      <c r="D94" s="5">
        <v>0.1</v>
      </c>
      <c r="E94" s="5">
        <v>104.3</v>
      </c>
      <c r="F94" s="5">
        <v>208.3</v>
      </c>
      <c r="G94" s="5">
        <v>104</v>
      </c>
      <c r="H94" s="5">
        <v>103.9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104.2</v>
      </c>
      <c r="D95" s="5">
        <v>0.1</v>
      </c>
      <c r="E95" s="5">
        <v>104.3</v>
      </c>
      <c r="F95" s="5">
        <v>208.3</v>
      </c>
      <c r="G95" s="5">
        <v>104</v>
      </c>
      <c r="H95" s="5">
        <v>103.9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103.5</v>
      </c>
      <c r="D96" s="5">
        <v>0.1</v>
      </c>
      <c r="E96" s="5">
        <v>103.7</v>
      </c>
      <c r="F96" s="5">
        <v>207.2</v>
      </c>
      <c r="G96" s="5">
        <v>103.4</v>
      </c>
      <c r="H96" s="5">
        <v>103.2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103.5</v>
      </c>
      <c r="D97" s="5">
        <v>0.1</v>
      </c>
      <c r="E97" s="5">
        <v>103.7</v>
      </c>
      <c r="F97" s="5">
        <v>207.2</v>
      </c>
      <c r="G97" s="5">
        <v>103.4</v>
      </c>
      <c r="H97" s="5">
        <v>103.2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104</v>
      </c>
      <c r="D98" s="5">
        <v>0.1</v>
      </c>
      <c r="E98" s="5">
        <v>104.2</v>
      </c>
      <c r="F98" s="5">
        <v>208.1</v>
      </c>
      <c r="G98" s="5">
        <v>103.8</v>
      </c>
      <c r="H98" s="5">
        <v>103.7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104</v>
      </c>
      <c r="D99" s="5">
        <v>0.1</v>
      </c>
      <c r="E99" s="5">
        <v>104.2</v>
      </c>
      <c r="F99" s="5">
        <v>208.1</v>
      </c>
      <c r="G99" s="5">
        <v>103.8</v>
      </c>
      <c r="H99" s="5">
        <v>103.7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104</v>
      </c>
      <c r="D100" s="5">
        <v>0.1</v>
      </c>
      <c r="E100" s="5">
        <v>104.2</v>
      </c>
      <c r="F100" s="5">
        <v>207.4</v>
      </c>
      <c r="G100" s="5">
        <v>103.5</v>
      </c>
      <c r="H100" s="5">
        <v>103.4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104</v>
      </c>
      <c r="D101" s="5">
        <v>0.1</v>
      </c>
      <c r="E101" s="5">
        <v>104.2</v>
      </c>
      <c r="F101" s="5">
        <v>207.4</v>
      </c>
      <c r="G101" s="5">
        <v>103.5</v>
      </c>
      <c r="H101" s="5">
        <v>103.4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104</v>
      </c>
      <c r="D102" s="5">
        <v>0.1</v>
      </c>
      <c r="E102" s="5">
        <v>104.2</v>
      </c>
      <c r="F102" s="5">
        <v>207.4</v>
      </c>
      <c r="G102" s="5">
        <v>103.5</v>
      </c>
      <c r="H102" s="5">
        <v>103.4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104</v>
      </c>
      <c r="D103" s="5">
        <v>0.1</v>
      </c>
      <c r="E103" s="5">
        <v>104.2</v>
      </c>
      <c r="F103" s="5">
        <v>207.4</v>
      </c>
      <c r="G103" s="5">
        <v>103.5</v>
      </c>
      <c r="H103" s="5">
        <v>103.4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104.3</v>
      </c>
      <c r="D104" s="5">
        <v>0.1</v>
      </c>
      <c r="E104" s="5">
        <v>104.4</v>
      </c>
      <c r="F104" s="5">
        <v>208.5</v>
      </c>
      <c r="G104" s="5">
        <v>104</v>
      </c>
      <c r="H104" s="5">
        <v>103.8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104.3</v>
      </c>
      <c r="D105" s="5">
        <v>0.1</v>
      </c>
      <c r="E105" s="5">
        <v>104.4</v>
      </c>
      <c r="F105" s="5">
        <v>208.5</v>
      </c>
      <c r="G105" s="5">
        <v>104</v>
      </c>
      <c r="H105" s="5">
        <v>103.8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104.3</v>
      </c>
      <c r="D106" s="5">
        <v>0.1</v>
      </c>
      <c r="E106" s="5">
        <v>104.5</v>
      </c>
      <c r="F106" s="5">
        <v>208</v>
      </c>
      <c r="G106" s="5">
        <v>103.8</v>
      </c>
      <c r="H106" s="5">
        <v>103.7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104.3</v>
      </c>
      <c r="D107" s="5">
        <v>0.1</v>
      </c>
      <c r="E107" s="5">
        <v>104.5</v>
      </c>
      <c r="F107" s="5">
        <v>208</v>
      </c>
      <c r="G107" s="5">
        <v>103.8</v>
      </c>
      <c r="H107" s="5">
        <v>103.7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104.3</v>
      </c>
      <c r="D108" s="5">
        <v>0.1</v>
      </c>
      <c r="E108" s="5">
        <v>104.5</v>
      </c>
      <c r="F108" s="5">
        <v>208.6</v>
      </c>
      <c r="G108" s="5">
        <v>104</v>
      </c>
      <c r="H108" s="5">
        <v>103.9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104.3</v>
      </c>
      <c r="D109" s="5">
        <v>0.1</v>
      </c>
      <c r="E109" s="5">
        <v>104.5</v>
      </c>
      <c r="F109" s="5">
        <v>208.6</v>
      </c>
      <c r="G109" s="5">
        <v>104</v>
      </c>
      <c r="H109" s="5">
        <v>103.9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103.8</v>
      </c>
      <c r="D110" s="5">
        <v>0.1</v>
      </c>
      <c r="E110" s="5">
        <v>104</v>
      </c>
      <c r="F110" s="5">
        <v>207.5</v>
      </c>
      <c r="G110" s="5">
        <v>103.6</v>
      </c>
      <c r="H110" s="5">
        <v>103.4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103.8</v>
      </c>
      <c r="D111" s="5">
        <v>0.1</v>
      </c>
      <c r="E111" s="5">
        <v>104</v>
      </c>
      <c r="F111" s="5">
        <v>207.5</v>
      </c>
      <c r="G111" s="5">
        <v>103.6</v>
      </c>
      <c r="H111" s="5">
        <v>103.4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103.8</v>
      </c>
      <c r="D112" s="5">
        <v>0.1</v>
      </c>
      <c r="E112" s="5">
        <v>104</v>
      </c>
      <c r="F112" s="5">
        <v>207.5</v>
      </c>
      <c r="G112" s="5">
        <v>103.6</v>
      </c>
      <c r="H112" s="5">
        <v>103.4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103.8</v>
      </c>
      <c r="D113" s="5">
        <v>0.1</v>
      </c>
      <c r="E113" s="5">
        <v>104</v>
      </c>
      <c r="F113" s="5">
        <v>207.5</v>
      </c>
      <c r="G113" s="5">
        <v>103.6</v>
      </c>
      <c r="H113" s="5">
        <v>103.4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103.7</v>
      </c>
      <c r="D114" s="5">
        <v>0.1</v>
      </c>
      <c r="E114" s="5">
        <v>103.8</v>
      </c>
      <c r="F114" s="5">
        <v>207.7</v>
      </c>
      <c r="G114" s="5">
        <v>103.6</v>
      </c>
      <c r="H114" s="5">
        <v>103.5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103.7</v>
      </c>
      <c r="D115" s="5">
        <v>0.1</v>
      </c>
      <c r="E115" s="5">
        <v>103.8</v>
      </c>
      <c r="F115" s="5">
        <v>207.7</v>
      </c>
      <c r="G115" s="5">
        <v>103.6</v>
      </c>
      <c r="H115" s="5">
        <v>103.5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104.4</v>
      </c>
      <c r="D116" s="5">
        <v>0.1</v>
      </c>
      <c r="E116" s="5">
        <v>104.6</v>
      </c>
      <c r="F116" s="5">
        <v>208.5</v>
      </c>
      <c r="G116" s="5">
        <v>104</v>
      </c>
      <c r="H116" s="5">
        <v>103.9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104.4</v>
      </c>
      <c r="D117" s="5">
        <v>0.1</v>
      </c>
      <c r="E117" s="5">
        <v>104.6</v>
      </c>
      <c r="F117" s="5">
        <v>208.5</v>
      </c>
      <c r="G117" s="5">
        <v>104</v>
      </c>
      <c r="H117" s="5">
        <v>103.9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105</v>
      </c>
      <c r="D118" s="5">
        <v>0.1</v>
      </c>
      <c r="E118" s="5">
        <v>105.2</v>
      </c>
      <c r="F118" s="5">
        <v>209.4</v>
      </c>
      <c r="G118" s="5">
        <v>104.5</v>
      </c>
      <c r="H118" s="5">
        <v>104.4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105</v>
      </c>
      <c r="D119" s="5">
        <v>0.1</v>
      </c>
      <c r="E119" s="5">
        <v>105.2</v>
      </c>
      <c r="F119" s="5">
        <v>209.4</v>
      </c>
      <c r="G119" s="5">
        <v>104.5</v>
      </c>
      <c r="H119" s="5">
        <v>104.4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97.9</v>
      </c>
      <c r="D120" s="5">
        <v>0.1</v>
      </c>
      <c r="E120" s="5">
        <v>98</v>
      </c>
      <c r="F120" s="5">
        <v>197.4</v>
      </c>
      <c r="G120" s="5">
        <v>98.4</v>
      </c>
      <c r="H120" s="5">
        <v>98.2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97.9</v>
      </c>
      <c r="D121" s="5">
        <v>0.1</v>
      </c>
      <c r="E121" s="5">
        <v>98</v>
      </c>
      <c r="F121" s="5">
        <v>197.4</v>
      </c>
      <c r="G121" s="5">
        <v>98.4</v>
      </c>
      <c r="H121" s="5">
        <v>98.2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97.9</v>
      </c>
      <c r="D122" s="5">
        <v>0.1</v>
      </c>
      <c r="E122" s="5">
        <v>98</v>
      </c>
      <c r="F122" s="5">
        <v>197.4</v>
      </c>
      <c r="G122" s="5">
        <v>98.4</v>
      </c>
      <c r="H122" s="5">
        <v>98.2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97.9</v>
      </c>
      <c r="D123" s="5">
        <v>0.1</v>
      </c>
      <c r="E123" s="5">
        <v>98</v>
      </c>
      <c r="F123" s="5">
        <v>197.4</v>
      </c>
      <c r="G123" s="5">
        <v>98.4</v>
      </c>
      <c r="H123" s="5">
        <v>98.2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103.1</v>
      </c>
      <c r="D124" s="5">
        <v>0.1</v>
      </c>
      <c r="E124" s="5">
        <v>103.2</v>
      </c>
      <c r="F124" s="5">
        <v>194.8</v>
      </c>
      <c r="G124" s="5">
        <v>97.3</v>
      </c>
      <c r="H124" s="5">
        <v>97.3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103.1</v>
      </c>
      <c r="D125" s="5">
        <v>0.1</v>
      </c>
      <c r="E125" s="5">
        <v>103.2</v>
      </c>
      <c r="F125" s="5">
        <v>194.8</v>
      </c>
      <c r="G125" s="5">
        <v>97.3</v>
      </c>
      <c r="H125" s="5">
        <v>97.3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104.8</v>
      </c>
      <c r="D126" s="5">
        <v>0.1</v>
      </c>
      <c r="E126" s="5">
        <v>105</v>
      </c>
      <c r="F126" s="5">
        <v>207.7</v>
      </c>
      <c r="G126" s="5">
        <v>103.6</v>
      </c>
      <c r="H126" s="5">
        <v>103.6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104.8</v>
      </c>
      <c r="D127" s="5">
        <v>0.1</v>
      </c>
      <c r="E127" s="5">
        <v>105</v>
      </c>
      <c r="F127" s="5">
        <v>207.7</v>
      </c>
      <c r="G127" s="5">
        <v>103.6</v>
      </c>
      <c r="H127" s="5">
        <v>103.6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99.8</v>
      </c>
      <c r="D128" s="5">
        <v>0.1</v>
      </c>
      <c r="E128" s="5">
        <v>99.9</v>
      </c>
      <c r="F128" s="5">
        <v>195.6</v>
      </c>
      <c r="G128" s="5">
        <v>97.5</v>
      </c>
      <c r="H128" s="5">
        <v>97.4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99.8</v>
      </c>
      <c r="D129" s="5">
        <v>0.1</v>
      </c>
      <c r="E129" s="5">
        <v>99.9</v>
      </c>
      <c r="F129" s="5">
        <v>195.6</v>
      </c>
      <c r="G129" s="5">
        <v>97.5</v>
      </c>
      <c r="H129" s="5">
        <v>97.4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98.7</v>
      </c>
      <c r="D130" s="5">
        <v>0.1</v>
      </c>
      <c r="E130" s="5">
        <v>98.8</v>
      </c>
      <c r="F130" s="5">
        <v>195.7</v>
      </c>
      <c r="G130" s="5">
        <v>97.7</v>
      </c>
      <c r="H130" s="5">
        <v>97.5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98.7</v>
      </c>
      <c r="D131" s="5">
        <v>0.1</v>
      </c>
      <c r="E131" s="5">
        <v>98.8</v>
      </c>
      <c r="F131" s="5">
        <v>195.7</v>
      </c>
      <c r="G131" s="5">
        <v>97.7</v>
      </c>
      <c r="H131" s="5">
        <v>97.5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98.7</v>
      </c>
      <c r="D132" s="5">
        <v>0.1</v>
      </c>
      <c r="E132" s="5">
        <v>98.8</v>
      </c>
      <c r="F132" s="5">
        <v>195.7</v>
      </c>
      <c r="G132" s="5">
        <v>97.7</v>
      </c>
      <c r="H132" s="5">
        <v>97.5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98.7</v>
      </c>
      <c r="D133" s="5">
        <v>0.1</v>
      </c>
      <c r="E133" s="5">
        <v>98.8</v>
      </c>
      <c r="F133" s="5">
        <v>195.7</v>
      </c>
      <c r="G133" s="5">
        <v>97.7</v>
      </c>
      <c r="H133" s="5">
        <v>97.5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97.9</v>
      </c>
      <c r="D134" s="5">
        <v>0.1</v>
      </c>
      <c r="E134" s="5">
        <v>98</v>
      </c>
      <c r="F134" s="5">
        <v>198.4</v>
      </c>
      <c r="G134" s="5">
        <v>98.8</v>
      </c>
      <c r="H134" s="5">
        <v>98.4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97.9</v>
      </c>
      <c r="D135" s="5">
        <v>0.1</v>
      </c>
      <c r="E135" s="5">
        <v>98</v>
      </c>
      <c r="F135" s="5">
        <v>198.4</v>
      </c>
      <c r="G135" s="5">
        <v>98.8</v>
      </c>
      <c r="H135" s="5">
        <v>98.4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103.4</v>
      </c>
      <c r="D136" s="5">
        <v>0.1</v>
      </c>
      <c r="E136" s="5">
        <v>103.5</v>
      </c>
      <c r="F136" s="5">
        <v>206</v>
      </c>
      <c r="G136" s="5">
        <v>102.9</v>
      </c>
      <c r="H136" s="5">
        <v>102.7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103.4</v>
      </c>
      <c r="D137" s="5">
        <v>0.1</v>
      </c>
      <c r="E137" s="5">
        <v>103.5</v>
      </c>
      <c r="F137" s="5">
        <v>206</v>
      </c>
      <c r="G137" s="5">
        <v>102.9</v>
      </c>
      <c r="H137" s="5">
        <v>102.7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103.7</v>
      </c>
      <c r="D138" s="5">
        <v>0.1</v>
      </c>
      <c r="E138" s="5">
        <v>103.9</v>
      </c>
      <c r="F138" s="5">
        <v>207.7</v>
      </c>
      <c r="G138" s="5">
        <v>103.6</v>
      </c>
      <c r="H138" s="5">
        <v>103.5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103.7</v>
      </c>
      <c r="D139" s="5">
        <v>0.1</v>
      </c>
      <c r="E139" s="5">
        <v>103.9</v>
      </c>
      <c r="F139" s="5">
        <v>207.7</v>
      </c>
      <c r="G139" s="5">
        <v>103.6</v>
      </c>
      <c r="H139" s="5">
        <v>103.5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102.6</v>
      </c>
      <c r="D140" s="5">
        <v>0.1</v>
      </c>
      <c r="E140" s="5">
        <v>102.7</v>
      </c>
      <c r="F140" s="5">
        <v>205.5</v>
      </c>
      <c r="G140" s="5">
        <v>102.5</v>
      </c>
      <c r="H140" s="5">
        <v>102.4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102.6</v>
      </c>
      <c r="D141" s="5">
        <v>0.1</v>
      </c>
      <c r="E141" s="5">
        <v>102.7</v>
      </c>
      <c r="F141" s="5">
        <v>205.5</v>
      </c>
      <c r="G141" s="5">
        <v>102.5</v>
      </c>
      <c r="H141" s="5">
        <v>102.4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102.6</v>
      </c>
      <c r="D142" s="5">
        <v>0.1</v>
      </c>
      <c r="E142" s="5">
        <v>102.7</v>
      </c>
      <c r="F142" s="5">
        <v>205.5</v>
      </c>
      <c r="G142" s="5">
        <v>102.5</v>
      </c>
      <c r="H142" s="5">
        <v>102.4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102.6</v>
      </c>
      <c r="D143" s="5">
        <v>0.1</v>
      </c>
      <c r="E143" s="5">
        <v>102.7</v>
      </c>
      <c r="F143" s="5">
        <v>205.5</v>
      </c>
      <c r="G143" s="5">
        <v>102.5</v>
      </c>
      <c r="H143" s="5">
        <v>102.4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105.9</v>
      </c>
      <c r="D144" s="5">
        <v>0.1</v>
      </c>
      <c r="E144" s="5">
        <v>106.1</v>
      </c>
      <c r="F144" s="5">
        <v>211</v>
      </c>
      <c r="G144" s="5">
        <v>105.3</v>
      </c>
      <c r="H144" s="5">
        <v>105.2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105.9</v>
      </c>
      <c r="D145" s="5">
        <v>0.1</v>
      </c>
      <c r="E145" s="5">
        <v>106.1</v>
      </c>
      <c r="F145" s="5">
        <v>211</v>
      </c>
      <c r="G145" s="5">
        <v>105.3</v>
      </c>
      <c r="H145" s="5">
        <v>105.2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105.6</v>
      </c>
      <c r="D146" s="5">
        <v>0.1</v>
      </c>
      <c r="E146" s="5">
        <v>105.7</v>
      </c>
      <c r="F146" s="5">
        <v>210.5</v>
      </c>
      <c r="G146" s="5">
        <v>105</v>
      </c>
      <c r="H146" s="5">
        <v>104.9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105.6</v>
      </c>
      <c r="D147" s="5">
        <v>0.1</v>
      </c>
      <c r="E147" s="5">
        <v>105.7</v>
      </c>
      <c r="F147" s="5">
        <v>210.5</v>
      </c>
      <c r="G147" s="5">
        <v>105</v>
      </c>
      <c r="H147" s="5">
        <v>104.9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105.9</v>
      </c>
      <c r="D148" s="5">
        <v>0.1</v>
      </c>
      <c r="E148" s="5">
        <v>106</v>
      </c>
      <c r="F148" s="5">
        <v>210.3</v>
      </c>
      <c r="G148" s="5">
        <v>104.9</v>
      </c>
      <c r="H148" s="5">
        <v>104.8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105.9</v>
      </c>
      <c r="D149" s="5">
        <v>0.1</v>
      </c>
      <c r="E149" s="5">
        <v>106</v>
      </c>
      <c r="F149" s="5">
        <v>210.3</v>
      </c>
      <c r="G149" s="5">
        <v>104.9</v>
      </c>
      <c r="H149" s="5">
        <v>104.8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100.2</v>
      </c>
      <c r="D150" s="5">
        <v>0.1</v>
      </c>
      <c r="E150" s="5">
        <v>100.4</v>
      </c>
      <c r="F150" s="5">
        <v>201.6</v>
      </c>
      <c r="G150" s="5">
        <v>100.6</v>
      </c>
      <c r="H150" s="5">
        <v>100.4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100.2</v>
      </c>
      <c r="D151" s="5">
        <v>0.1</v>
      </c>
      <c r="E151" s="5">
        <v>100.4</v>
      </c>
      <c r="F151" s="5">
        <v>201.6</v>
      </c>
      <c r="G151" s="5">
        <v>100.6</v>
      </c>
      <c r="H151" s="5">
        <v>100.4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100.2</v>
      </c>
      <c r="D152" s="5">
        <v>0.1</v>
      </c>
      <c r="E152" s="5">
        <v>100.4</v>
      </c>
      <c r="F152" s="5">
        <v>201.6</v>
      </c>
      <c r="G152" s="5">
        <v>100.6</v>
      </c>
      <c r="H152" s="5">
        <v>100.4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100.2</v>
      </c>
      <c r="D153" s="5">
        <v>0.1</v>
      </c>
      <c r="E153" s="5">
        <v>100.4</v>
      </c>
      <c r="F153" s="5">
        <v>201.6</v>
      </c>
      <c r="G153" s="5">
        <v>100.6</v>
      </c>
      <c r="H153" s="5">
        <v>100.4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104.7</v>
      </c>
      <c r="D154" s="5">
        <v>0.1</v>
      </c>
      <c r="E154" s="5">
        <v>104.9</v>
      </c>
      <c r="F154" s="5">
        <v>205.1</v>
      </c>
      <c r="G154" s="5">
        <v>101.8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104.7</v>
      </c>
      <c r="D155" s="5">
        <v>0.1</v>
      </c>
      <c r="E155" s="5">
        <v>104.9</v>
      </c>
      <c r="F155" s="5">
        <v>205.1</v>
      </c>
      <c r="G155" s="5">
        <v>101.8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99.9</v>
      </c>
      <c r="D156" s="5">
        <v>0.1</v>
      </c>
      <c r="E156" s="5">
        <v>99.9</v>
      </c>
      <c r="F156" s="5">
        <v>200.9</v>
      </c>
      <c r="G156" s="5">
        <v>100.2</v>
      </c>
      <c r="H156" s="5">
        <v>100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99.9</v>
      </c>
      <c r="D157" s="5">
        <v>0.1</v>
      </c>
      <c r="E157" s="5">
        <v>99.9</v>
      </c>
      <c r="F157" s="5">
        <v>200.9</v>
      </c>
      <c r="G157" s="5">
        <v>100.2</v>
      </c>
      <c r="H157" s="5">
        <v>100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104.6</v>
      </c>
      <c r="D158" s="5">
        <v>0.1</v>
      </c>
      <c r="E158" s="5">
        <v>104.8</v>
      </c>
      <c r="F158" s="5">
        <v>208.5</v>
      </c>
      <c r="G158" s="5">
        <v>104.1</v>
      </c>
      <c r="H158" s="5">
        <v>104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104.6</v>
      </c>
      <c r="D159" s="5">
        <v>0.1</v>
      </c>
      <c r="E159" s="5">
        <v>104.8</v>
      </c>
      <c r="F159" s="5">
        <v>208.5</v>
      </c>
      <c r="G159" s="5">
        <v>104.1</v>
      </c>
      <c r="H159" s="5">
        <v>104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102.8</v>
      </c>
      <c r="D160" s="5">
        <v>0.1</v>
      </c>
      <c r="E160" s="5">
        <v>102.9</v>
      </c>
      <c r="F160" s="5">
        <v>201.2</v>
      </c>
      <c r="G160" s="5">
        <v>100.7</v>
      </c>
      <c r="H160" s="5">
        <v>100.9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102.8</v>
      </c>
      <c r="D161" s="5">
        <v>0.1</v>
      </c>
      <c r="E161" s="5">
        <v>102.9</v>
      </c>
      <c r="F161" s="5">
        <v>201.2</v>
      </c>
      <c r="G161" s="5">
        <v>100.7</v>
      </c>
      <c r="H161" s="5">
        <v>100.9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102.8</v>
      </c>
      <c r="D162" s="5">
        <v>0.1</v>
      </c>
      <c r="E162" s="5">
        <v>102.9</v>
      </c>
      <c r="F162" s="5">
        <v>201.2</v>
      </c>
      <c r="G162" s="5">
        <v>100.7</v>
      </c>
      <c r="H162" s="5">
        <v>100.9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102.8</v>
      </c>
      <c r="D163" s="5">
        <v>0.1</v>
      </c>
      <c r="E163" s="5">
        <v>102.9</v>
      </c>
      <c r="F163" s="5">
        <v>201.9</v>
      </c>
      <c r="G163" s="5">
        <v>101.2</v>
      </c>
      <c r="H163" s="5">
        <v>101.4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104.3</v>
      </c>
      <c r="D164" s="5">
        <v>0.1</v>
      </c>
      <c r="E164" s="5">
        <v>104.4</v>
      </c>
      <c r="F164" s="5">
        <v>201.9</v>
      </c>
      <c r="G164" s="5">
        <v>101.2</v>
      </c>
      <c r="H164" s="5">
        <v>101.4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104.3</v>
      </c>
      <c r="D165" s="5">
        <v>0.1</v>
      </c>
      <c r="E165" s="5">
        <v>104.4</v>
      </c>
      <c r="F165" s="5">
        <v>201.9</v>
      </c>
      <c r="G165" s="5">
        <v>98.8</v>
      </c>
      <c r="H165" s="5">
        <v>98.7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99</v>
      </c>
      <c r="D166" s="5">
        <v>0.1</v>
      </c>
      <c r="E166" s="5">
        <v>99.2</v>
      </c>
      <c r="F166" s="5">
        <v>198.1</v>
      </c>
      <c r="G166" s="5">
        <v>98.8</v>
      </c>
      <c r="H166" s="5">
        <v>98.7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99.3</v>
      </c>
      <c r="D167" s="5">
        <v>0.1</v>
      </c>
      <c r="E167" s="5">
        <v>99.5</v>
      </c>
      <c r="F167" s="5">
        <v>198.8</v>
      </c>
      <c r="G167" s="5">
        <v>99.1</v>
      </c>
      <c r="H167" s="5">
        <v>99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99.9</v>
      </c>
      <c r="D168" s="5">
        <v>0.1</v>
      </c>
      <c r="E168" s="5">
        <v>100</v>
      </c>
      <c r="F168" s="5">
        <v>199.8</v>
      </c>
      <c r="G168" s="5">
        <v>99.8</v>
      </c>
      <c r="H168" s="5">
        <v>99.6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99.9</v>
      </c>
      <c r="D169" s="5">
        <v>0.1</v>
      </c>
      <c r="E169" s="5">
        <v>100</v>
      </c>
      <c r="F169" s="5">
        <v>199.8</v>
      </c>
      <c r="G169" s="5">
        <v>99.8</v>
      </c>
      <c r="H169" s="5">
        <v>99.6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99.9</v>
      </c>
      <c r="D170" s="5">
        <v>0.1</v>
      </c>
      <c r="E170" s="5">
        <v>100</v>
      </c>
      <c r="F170" s="5">
        <v>199.8</v>
      </c>
      <c r="G170" s="5">
        <v>99.8</v>
      </c>
      <c r="H170" s="5">
        <v>99.6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99.9</v>
      </c>
      <c r="D171" s="5">
        <v>0.1</v>
      </c>
      <c r="E171" s="5">
        <v>100</v>
      </c>
      <c r="F171" s="5">
        <v>199.8</v>
      </c>
      <c r="G171" s="5">
        <v>99.8</v>
      </c>
      <c r="H171" s="5">
        <v>99.6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100.5</v>
      </c>
      <c r="D172" s="5">
        <v>0.1</v>
      </c>
      <c r="E172" s="5">
        <v>100.6</v>
      </c>
      <c r="F172" s="5">
        <v>201.2</v>
      </c>
      <c r="G172" s="5">
        <v>100.7</v>
      </c>
      <c r="H172" s="5">
        <v>100.8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100.5</v>
      </c>
      <c r="D173" s="5">
        <v>0.1</v>
      </c>
      <c r="E173" s="5">
        <v>100.6</v>
      </c>
      <c r="F173" s="5">
        <v>201.2</v>
      </c>
      <c r="G173" s="5">
        <v>100.7</v>
      </c>
      <c r="H173" s="5">
        <v>100.8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100.7</v>
      </c>
      <c r="D174" s="5">
        <v>0.1</v>
      </c>
      <c r="E174" s="5">
        <v>100.8</v>
      </c>
      <c r="F174" s="5">
        <v>200.7</v>
      </c>
      <c r="G174" s="5">
        <v>100.1</v>
      </c>
      <c r="H174" s="5">
        <v>100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100.7</v>
      </c>
      <c r="D175" s="5">
        <v>0.1</v>
      </c>
      <c r="E175" s="5">
        <v>100.8</v>
      </c>
      <c r="F175" s="5">
        <v>200.7</v>
      </c>
      <c r="G175" s="5">
        <v>100.1</v>
      </c>
      <c r="H175" s="5">
        <v>100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99.7</v>
      </c>
      <c r="D176" s="5">
        <v>0.1</v>
      </c>
      <c r="E176" s="5">
        <v>99.9</v>
      </c>
      <c r="F176" s="5">
        <v>199.2</v>
      </c>
      <c r="G176" s="5">
        <v>99.4</v>
      </c>
      <c r="H176" s="5">
        <v>99.3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99.7</v>
      </c>
      <c r="D177" s="5">
        <v>0.1</v>
      </c>
      <c r="E177" s="5">
        <v>99.9</v>
      </c>
      <c r="F177" s="5">
        <v>199.2</v>
      </c>
      <c r="G177" s="5">
        <v>99.4</v>
      </c>
      <c r="H177" s="5">
        <v>99.3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104.9</v>
      </c>
      <c r="D178" s="5">
        <v>0.1</v>
      </c>
      <c r="E178" s="5">
        <v>105</v>
      </c>
      <c r="F178" s="5">
        <v>204.6</v>
      </c>
      <c r="G178" s="5">
        <v>102.2</v>
      </c>
      <c r="H178" s="5">
        <v>102.1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104.9</v>
      </c>
      <c r="D179" s="5">
        <v>0.1</v>
      </c>
      <c r="E179" s="5">
        <v>105</v>
      </c>
      <c r="F179" s="5">
        <v>204.6</v>
      </c>
      <c r="G179" s="5">
        <v>102.2</v>
      </c>
      <c r="H179" s="5">
        <v>102.1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104.9</v>
      </c>
      <c r="D180" s="5">
        <v>0.1</v>
      </c>
      <c r="E180" s="5">
        <v>105</v>
      </c>
      <c r="F180" s="5">
        <v>204.6</v>
      </c>
      <c r="G180" s="5">
        <v>102.2</v>
      </c>
      <c r="H180" s="5">
        <v>102.1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104.9</v>
      </c>
      <c r="D181" s="5">
        <v>0.1</v>
      </c>
      <c r="E181" s="5">
        <v>105</v>
      </c>
      <c r="F181" s="5">
        <v>204.6</v>
      </c>
      <c r="G181" s="5">
        <v>102.2</v>
      </c>
      <c r="H181" s="5">
        <v>102.1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101.3</v>
      </c>
      <c r="D182" s="5">
        <v>0.1</v>
      </c>
      <c r="E182" s="5">
        <v>101.5</v>
      </c>
      <c r="F182" s="5">
        <v>203.1</v>
      </c>
      <c r="G182" s="5">
        <v>102.4</v>
      </c>
      <c r="H182" s="5">
        <v>104.6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101.3</v>
      </c>
      <c r="D183" s="5">
        <v>0.1</v>
      </c>
      <c r="E183" s="5">
        <v>101.5</v>
      </c>
      <c r="F183" s="5">
        <v>203.1</v>
      </c>
      <c r="G183" s="5">
        <v>102.4</v>
      </c>
      <c r="H183" s="5">
        <v>104.6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99.5</v>
      </c>
      <c r="D184" s="5">
        <v>0.1</v>
      </c>
      <c r="E184" s="5">
        <v>99.6</v>
      </c>
      <c r="F184" s="5">
        <v>198.8</v>
      </c>
      <c r="G184" s="5">
        <v>99.1</v>
      </c>
      <c r="H184" s="5">
        <v>98.9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99.5</v>
      </c>
      <c r="D185" s="5">
        <v>0.1</v>
      </c>
      <c r="E185" s="5">
        <v>99.6</v>
      </c>
      <c r="F185" s="5">
        <v>198.8</v>
      </c>
      <c r="G185" s="5">
        <v>99.1</v>
      </c>
      <c r="H185" s="5">
        <v>98.9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100.4</v>
      </c>
      <c r="D186" s="5">
        <v>0.1</v>
      </c>
      <c r="E186" s="5">
        <v>100.5</v>
      </c>
      <c r="F186" s="5">
        <v>199.9</v>
      </c>
      <c r="G186" s="5">
        <v>99.7</v>
      </c>
      <c r="H186" s="5">
        <v>99.3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100.4</v>
      </c>
      <c r="D187" s="5">
        <v>0.1</v>
      </c>
      <c r="E187" s="5">
        <v>100.5</v>
      </c>
      <c r="F187" s="5">
        <v>199.9</v>
      </c>
      <c r="G187" s="5">
        <v>99.7</v>
      </c>
      <c r="H187" s="5">
        <v>99.3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99.9</v>
      </c>
      <c r="D188" s="5">
        <v>0.1</v>
      </c>
      <c r="E188" s="5">
        <v>100</v>
      </c>
      <c r="F188" s="5">
        <v>199</v>
      </c>
      <c r="G188" s="5">
        <v>99.3</v>
      </c>
      <c r="H188" s="5">
        <v>99.1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99.9</v>
      </c>
      <c r="D189" s="5">
        <v>0.1</v>
      </c>
      <c r="E189" s="5">
        <v>100</v>
      </c>
      <c r="F189" s="5">
        <v>199</v>
      </c>
      <c r="G189" s="5">
        <v>99.3</v>
      </c>
      <c r="H189" s="5">
        <v>99.1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99.9</v>
      </c>
      <c r="D190" s="5">
        <v>0.1</v>
      </c>
      <c r="E190" s="5">
        <v>100</v>
      </c>
      <c r="F190" s="5">
        <v>199</v>
      </c>
      <c r="G190" s="5">
        <v>99.3</v>
      </c>
      <c r="H190" s="5">
        <v>99.1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105</v>
      </c>
      <c r="D191" s="5">
        <v>0.1</v>
      </c>
      <c r="E191" s="5">
        <v>105.1</v>
      </c>
      <c r="F191" s="5">
        <v>204.9</v>
      </c>
      <c r="G191" s="5">
        <v>102.5</v>
      </c>
      <c r="H191" s="5">
        <v>102.6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105</v>
      </c>
      <c r="D192" s="5">
        <v>0.1</v>
      </c>
      <c r="E192" s="5">
        <v>105.1</v>
      </c>
      <c r="F192" s="5">
        <v>204.9</v>
      </c>
      <c r="G192" s="5">
        <v>102.5</v>
      </c>
      <c r="H192" s="5">
        <v>102.6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103.3</v>
      </c>
      <c r="D193" s="5">
        <v>0.1</v>
      </c>
      <c r="E193" s="5">
        <v>103.4</v>
      </c>
      <c r="F193" s="5">
        <v>205.1</v>
      </c>
      <c r="G193" s="5">
        <v>102.4</v>
      </c>
      <c r="H193" s="5">
        <v>102.3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103.3</v>
      </c>
      <c r="D194" s="5">
        <v>0.1</v>
      </c>
      <c r="E194" s="5">
        <v>103.4</v>
      </c>
      <c r="F194" s="5">
        <v>205.1</v>
      </c>
      <c r="G194" s="5">
        <v>102.4</v>
      </c>
      <c r="H194" s="5">
        <v>102.3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100.7</v>
      </c>
      <c r="D195" s="5">
        <v>0.1</v>
      </c>
      <c r="E195" s="5">
        <v>103.4</v>
      </c>
      <c r="F195" s="5">
        <v>205.1</v>
      </c>
      <c r="G195" s="5">
        <v>102.4</v>
      </c>
      <c r="H195" s="5">
        <v>102.3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100.7</v>
      </c>
      <c r="D196" s="5">
        <v>0.1</v>
      </c>
      <c r="E196" s="5">
        <v>100.8</v>
      </c>
      <c r="F196" s="5">
        <v>199.5</v>
      </c>
      <c r="G196" s="5">
        <v>99.6</v>
      </c>
      <c r="H196" s="5">
        <v>99.5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100.7</v>
      </c>
      <c r="D197" s="5">
        <v>0.1</v>
      </c>
      <c r="E197" s="5">
        <v>100.8</v>
      </c>
      <c r="F197" s="5">
        <v>199.5</v>
      </c>
      <c r="G197" s="5">
        <v>99.6</v>
      </c>
      <c r="H197" s="5">
        <v>99.5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98.6</v>
      </c>
      <c r="D198" s="5">
        <v>0.1</v>
      </c>
      <c r="E198" s="5">
        <v>98.8</v>
      </c>
      <c r="F198" s="5">
        <v>197.7</v>
      </c>
      <c r="G198" s="5">
        <v>98.6</v>
      </c>
      <c r="H198" s="5">
        <v>98.5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98.6</v>
      </c>
      <c r="D199" s="5">
        <v>0.1</v>
      </c>
      <c r="E199" s="5">
        <v>98.8</v>
      </c>
      <c r="F199" s="5">
        <v>197.7</v>
      </c>
      <c r="G199" s="5">
        <v>98.6</v>
      </c>
      <c r="H199" s="5">
        <v>98.5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98.6</v>
      </c>
      <c r="D200" s="5">
        <v>0.1</v>
      </c>
      <c r="E200" s="5">
        <v>98.8</v>
      </c>
      <c r="F200" s="5">
        <v>197.7</v>
      </c>
      <c r="G200" s="5">
        <v>98.6</v>
      </c>
      <c r="H200" s="5">
        <v>98.5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98.6</v>
      </c>
      <c r="D201" s="5">
        <v>0.1</v>
      </c>
      <c r="E201" s="5">
        <v>98.8</v>
      </c>
      <c r="F201" s="5">
        <v>197.7</v>
      </c>
      <c r="G201" s="5">
        <v>98.6</v>
      </c>
      <c r="H201" s="5">
        <v>98.5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98.7</v>
      </c>
      <c r="D202" s="5">
        <v>0.1</v>
      </c>
      <c r="E202" s="5">
        <v>98.9</v>
      </c>
      <c r="F202" s="5">
        <v>197.2</v>
      </c>
      <c r="G202" s="5">
        <v>98.5</v>
      </c>
      <c r="H202" s="5">
        <v>98.3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98.7</v>
      </c>
      <c r="D203" s="5">
        <v>0.1</v>
      </c>
      <c r="E203" s="5">
        <v>98.9</v>
      </c>
      <c r="F203" s="5">
        <v>197.2</v>
      </c>
      <c r="G203" s="5">
        <v>98.5</v>
      </c>
      <c r="H203" s="5">
        <v>98.3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98.4</v>
      </c>
      <c r="D204" s="5">
        <v>0.1</v>
      </c>
      <c r="E204" s="5">
        <v>98.5</v>
      </c>
      <c r="F204" s="5">
        <v>196</v>
      </c>
      <c r="G204" s="5">
        <v>97.8</v>
      </c>
      <c r="H204" s="5">
        <v>97.7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98.4</v>
      </c>
      <c r="D205" s="5">
        <v>0.1</v>
      </c>
      <c r="E205" s="5">
        <v>98.5</v>
      </c>
      <c r="F205" s="5">
        <v>196</v>
      </c>
      <c r="G205" s="5">
        <v>97.8</v>
      </c>
      <c r="H205" s="5">
        <v>97.7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100.1</v>
      </c>
      <c r="D206" s="5">
        <v>0.1</v>
      </c>
      <c r="E206" s="5">
        <v>100.2</v>
      </c>
      <c r="F206" s="5">
        <v>201.1</v>
      </c>
      <c r="G206" s="5">
        <v>100.2</v>
      </c>
      <c r="H206" s="5">
        <v>100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100.1</v>
      </c>
      <c r="D207" s="5">
        <v>0.1</v>
      </c>
      <c r="E207" s="5">
        <v>100.2</v>
      </c>
      <c r="F207" s="5">
        <v>201.1</v>
      </c>
      <c r="G207" s="5">
        <v>100.2</v>
      </c>
      <c r="H207" s="5">
        <v>100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98.9</v>
      </c>
      <c r="D208" s="5">
        <v>0.1</v>
      </c>
      <c r="E208" s="5">
        <v>99.1</v>
      </c>
      <c r="F208" s="5">
        <v>197.8</v>
      </c>
      <c r="G208" s="5">
        <v>98.7</v>
      </c>
      <c r="H208" s="5">
        <v>98.6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98.9</v>
      </c>
      <c r="D209" s="5">
        <v>0.1</v>
      </c>
      <c r="E209" s="5">
        <v>99.1</v>
      </c>
      <c r="F209" s="5">
        <v>197.8</v>
      </c>
      <c r="G209" s="5">
        <v>98.7</v>
      </c>
      <c r="H209" s="5">
        <v>98.6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98.9</v>
      </c>
      <c r="D210" s="5">
        <v>0.1</v>
      </c>
      <c r="E210" s="5">
        <v>99.1</v>
      </c>
      <c r="F210" s="5">
        <v>197.8</v>
      </c>
      <c r="G210" s="5">
        <v>98.7</v>
      </c>
      <c r="H210" s="5">
        <v>98.6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98.4</v>
      </c>
      <c r="D211" s="5">
        <v>0.1</v>
      </c>
      <c r="E211" s="5">
        <v>98.6</v>
      </c>
      <c r="F211" s="5">
        <v>197.8</v>
      </c>
      <c r="G211" s="5">
        <v>98.7</v>
      </c>
      <c r="H211" s="5">
        <v>98.5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98.4</v>
      </c>
      <c r="D212" s="5">
        <v>0.1</v>
      </c>
      <c r="E212" s="5">
        <v>98.6</v>
      </c>
      <c r="F212" s="5">
        <v>197.8</v>
      </c>
      <c r="G212" s="5">
        <v>98.7</v>
      </c>
      <c r="H212" s="5">
        <v>98.5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99.1</v>
      </c>
      <c r="D213" s="5">
        <v>0.1</v>
      </c>
      <c r="E213" s="5">
        <v>99.2</v>
      </c>
      <c r="F213" s="5">
        <v>198.4</v>
      </c>
      <c r="G213" s="5">
        <v>99</v>
      </c>
      <c r="H213" s="5">
        <v>98.8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99.1</v>
      </c>
      <c r="D214" s="5">
        <v>0.1</v>
      </c>
      <c r="E214" s="5">
        <v>99.2</v>
      </c>
      <c r="F214" s="5">
        <v>198.4</v>
      </c>
      <c r="G214" s="5">
        <v>99</v>
      </c>
      <c r="H214" s="5">
        <v>98.8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99.8</v>
      </c>
      <c r="D215" s="5">
        <v>0.1</v>
      </c>
      <c r="E215" s="5">
        <v>99.9</v>
      </c>
      <c r="F215" s="5">
        <v>198.2</v>
      </c>
      <c r="G215" s="5">
        <v>98.9</v>
      </c>
      <c r="H215" s="5">
        <v>98.8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99.8</v>
      </c>
      <c r="D216" s="5">
        <v>0.1</v>
      </c>
      <c r="E216" s="5">
        <v>99.9</v>
      </c>
      <c r="F216" s="5">
        <v>198.2</v>
      </c>
      <c r="G216" s="5">
        <v>98.9</v>
      </c>
      <c r="H216" s="5">
        <v>98.8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98.2</v>
      </c>
      <c r="D217" s="5">
        <v>0.1</v>
      </c>
      <c r="E217" s="5">
        <v>98.3</v>
      </c>
      <c r="F217" s="5">
        <v>198.1</v>
      </c>
      <c r="G217" s="5">
        <v>98.8</v>
      </c>
      <c r="H217" s="5">
        <v>98.6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98.2</v>
      </c>
      <c r="D218" s="5">
        <v>0.1</v>
      </c>
      <c r="E218" s="5">
        <v>98.3</v>
      </c>
      <c r="F218" s="5">
        <v>198.1</v>
      </c>
      <c r="G218" s="5">
        <v>98.8</v>
      </c>
      <c r="H218" s="5">
        <v>98.6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98.2</v>
      </c>
      <c r="D219" s="5">
        <v>0.1</v>
      </c>
      <c r="E219" s="5">
        <v>98.3</v>
      </c>
      <c r="F219" s="5">
        <v>198.1</v>
      </c>
      <c r="G219" s="5">
        <v>98.8</v>
      </c>
      <c r="H219" s="5">
        <v>98.6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98.2</v>
      </c>
      <c r="D220" s="5">
        <v>0.1</v>
      </c>
      <c r="E220" s="5">
        <v>98.3</v>
      </c>
      <c r="F220" s="5">
        <v>198.1</v>
      </c>
      <c r="G220" s="5">
        <v>98.8</v>
      </c>
      <c r="H220" s="5">
        <v>98.6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102.5</v>
      </c>
      <c r="D221" s="5">
        <v>0.1</v>
      </c>
      <c r="E221" s="5">
        <v>102.6</v>
      </c>
      <c r="F221" s="5">
        <v>204.7</v>
      </c>
      <c r="G221" s="5">
        <v>102.1</v>
      </c>
      <c r="H221" s="5">
        <v>101.9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102.5</v>
      </c>
      <c r="D222" s="5">
        <v>0.1</v>
      </c>
      <c r="E222" s="5">
        <v>102.6</v>
      </c>
      <c r="F222" s="5">
        <v>204.7</v>
      </c>
      <c r="G222" s="5">
        <v>102.1</v>
      </c>
      <c r="H222" s="5">
        <v>101.9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103.8</v>
      </c>
      <c r="D223" s="5">
        <v>0.1</v>
      </c>
      <c r="E223" s="5">
        <v>104</v>
      </c>
      <c r="F223" s="5">
        <v>207.5</v>
      </c>
      <c r="G223" s="5">
        <v>103.6</v>
      </c>
      <c r="H223" s="5">
        <v>103.4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103.8</v>
      </c>
      <c r="D224" s="5">
        <v>0.1</v>
      </c>
      <c r="E224" s="5">
        <v>104</v>
      </c>
      <c r="F224" s="5">
        <v>207.5</v>
      </c>
      <c r="G224" s="5">
        <v>103.6</v>
      </c>
      <c r="H224" s="5">
        <v>103.4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104</v>
      </c>
      <c r="D225" s="5">
        <v>0.1</v>
      </c>
      <c r="E225" s="5">
        <v>104.1</v>
      </c>
      <c r="F225" s="5">
        <v>208.2</v>
      </c>
      <c r="G225" s="5">
        <v>103.9</v>
      </c>
      <c r="H225" s="5">
        <v>103.6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104</v>
      </c>
      <c r="D226" s="5">
        <v>0.1</v>
      </c>
      <c r="E226" s="5">
        <v>104.1</v>
      </c>
      <c r="F226" s="5">
        <v>208.2</v>
      </c>
      <c r="G226" s="5">
        <v>103.9</v>
      </c>
      <c r="H226" s="5">
        <v>103.6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99.9</v>
      </c>
      <c r="D227" s="5">
        <v>0.1</v>
      </c>
      <c r="E227" s="5">
        <v>100.1</v>
      </c>
      <c r="F227" s="5">
        <v>197.1</v>
      </c>
      <c r="G227" s="5">
        <v>98.6</v>
      </c>
      <c r="H227" s="5">
        <v>98.7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99.9</v>
      </c>
      <c r="D228" s="5">
        <v>0.1</v>
      </c>
      <c r="E228" s="5">
        <v>100.1</v>
      </c>
      <c r="F228" s="5">
        <v>197.1</v>
      </c>
      <c r="G228" s="5">
        <v>98.6</v>
      </c>
      <c r="H228" s="5">
        <v>98.7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99.9</v>
      </c>
      <c r="D229" s="5">
        <v>0.1</v>
      </c>
      <c r="E229" s="5">
        <v>100.1</v>
      </c>
      <c r="F229" s="5">
        <v>197.1</v>
      </c>
      <c r="G229" s="5">
        <v>98.6</v>
      </c>
      <c r="H229" s="5">
        <v>98.7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99.9</v>
      </c>
      <c r="D230" s="5">
        <v>0.1</v>
      </c>
      <c r="E230" s="5">
        <v>100.1</v>
      </c>
      <c r="F230" s="5">
        <v>197.1</v>
      </c>
      <c r="G230" s="5">
        <v>98.6</v>
      </c>
      <c r="H230" s="5">
        <v>98.7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98.6</v>
      </c>
      <c r="D231" s="5">
        <v>0.1</v>
      </c>
      <c r="E231" s="5">
        <v>98.8</v>
      </c>
      <c r="F231" s="5">
        <v>197.6</v>
      </c>
      <c r="G231" s="5">
        <v>98.6</v>
      </c>
      <c r="H231" s="5">
        <v>98.5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98.6</v>
      </c>
      <c r="D232" s="5">
        <v>0.1</v>
      </c>
      <c r="E232" s="5">
        <v>98.8</v>
      </c>
      <c r="F232" s="5">
        <v>197.6</v>
      </c>
      <c r="G232" s="5">
        <v>98.6</v>
      </c>
      <c r="H232" s="5">
        <v>98.5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99.5</v>
      </c>
      <c r="D233" s="5">
        <v>0.1</v>
      </c>
      <c r="E233" s="5">
        <v>99.7</v>
      </c>
      <c r="F233" s="5">
        <v>197.5</v>
      </c>
      <c r="G233" s="5">
        <v>98.6</v>
      </c>
      <c r="H233" s="5">
        <v>98.5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99.5</v>
      </c>
      <c r="D234" s="5">
        <v>0.1</v>
      </c>
      <c r="E234" s="5">
        <v>99.7</v>
      </c>
      <c r="F234" s="5">
        <v>197.5</v>
      </c>
      <c r="G234" s="5">
        <v>98.6</v>
      </c>
      <c r="H234" s="5">
        <v>98.5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98.3</v>
      </c>
      <c r="D235" s="5">
        <v>0.1</v>
      </c>
      <c r="E235" s="5">
        <v>98.4</v>
      </c>
      <c r="F235" s="5">
        <v>198.8</v>
      </c>
      <c r="G235" s="5">
        <v>99</v>
      </c>
      <c r="H235" s="5">
        <v>98.7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98.3</v>
      </c>
      <c r="D236" s="5">
        <v>0.1</v>
      </c>
      <c r="E236" s="5">
        <v>98.4</v>
      </c>
      <c r="F236" s="5">
        <v>198.8</v>
      </c>
      <c r="G236" s="5">
        <v>99</v>
      </c>
      <c r="H236" s="5">
        <v>98.7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99.2</v>
      </c>
      <c r="D237" s="5">
        <v>0.1</v>
      </c>
      <c r="E237" s="5">
        <v>99.3</v>
      </c>
      <c r="F237" s="5">
        <v>198</v>
      </c>
      <c r="G237" s="5">
        <v>98.8</v>
      </c>
      <c r="H237" s="5">
        <v>98.7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99.2</v>
      </c>
      <c r="D238" s="5">
        <v>0.1</v>
      </c>
      <c r="E238" s="5">
        <v>99.3</v>
      </c>
      <c r="F238" s="5">
        <v>198</v>
      </c>
      <c r="G238" s="5">
        <v>98.8</v>
      </c>
      <c r="H238" s="5">
        <v>98.6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99.2</v>
      </c>
      <c r="D239" s="5">
        <v>0.1</v>
      </c>
      <c r="E239" s="5">
        <v>99.3</v>
      </c>
      <c r="F239" s="5">
        <v>198</v>
      </c>
      <c r="G239" s="5">
        <v>98.8</v>
      </c>
      <c r="H239" s="5">
        <v>98.6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99.2</v>
      </c>
      <c r="D240" s="5">
        <v>0.1</v>
      </c>
      <c r="E240" s="5">
        <v>99.3</v>
      </c>
      <c r="F240" s="5">
        <v>198</v>
      </c>
      <c r="G240" s="5">
        <v>98.8</v>
      </c>
      <c r="H240" s="5">
        <v>98.6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98.9</v>
      </c>
      <c r="D241" s="5">
        <v>0.1</v>
      </c>
      <c r="E241" s="5">
        <v>99</v>
      </c>
      <c r="F241" s="5">
        <v>197.9</v>
      </c>
      <c r="G241" s="5">
        <v>98.7</v>
      </c>
      <c r="H241" s="5">
        <v>98.6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98.9</v>
      </c>
      <c r="D242" s="5">
        <v>0.1</v>
      </c>
      <c r="E242" s="5">
        <v>99</v>
      </c>
      <c r="F242" s="5">
        <v>197.9</v>
      </c>
      <c r="G242" s="5">
        <v>98.7</v>
      </c>
      <c r="H242" s="5">
        <v>98.6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99.9</v>
      </c>
      <c r="D243" s="5">
        <v>0.1</v>
      </c>
      <c r="E243" s="5">
        <v>100</v>
      </c>
      <c r="F243" s="5">
        <v>200.1</v>
      </c>
      <c r="G243" s="5">
        <v>100.1</v>
      </c>
      <c r="H243" s="5">
        <v>100.3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99.9</v>
      </c>
      <c r="D244" s="5">
        <v>0.1</v>
      </c>
      <c r="E244" s="5">
        <v>100</v>
      </c>
      <c r="F244" s="5">
        <v>200.1</v>
      </c>
      <c r="G244" s="5">
        <v>100.1</v>
      </c>
      <c r="H244" s="5">
        <v>100.3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104.7</v>
      </c>
      <c r="D245" s="5">
        <v>0.1</v>
      </c>
      <c r="E245" s="5">
        <v>104.9</v>
      </c>
      <c r="F245" s="5">
        <v>208.9</v>
      </c>
      <c r="G245" s="5">
        <v>104.2</v>
      </c>
      <c r="H245" s="5">
        <v>104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104.7</v>
      </c>
      <c r="D246" s="5">
        <v>0.1</v>
      </c>
      <c r="E246" s="5">
        <v>104.9</v>
      </c>
      <c r="F246" s="5">
        <v>208.9</v>
      </c>
      <c r="G246" s="5">
        <v>104.2</v>
      </c>
      <c r="H246" s="5">
        <v>104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98.7</v>
      </c>
      <c r="D247" s="5">
        <v>0.1</v>
      </c>
      <c r="E247" s="5">
        <v>98.8</v>
      </c>
      <c r="F247" s="5">
        <v>197.1</v>
      </c>
      <c r="G247" s="5">
        <v>98.4</v>
      </c>
      <c r="H247" s="5">
        <v>98.3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98.7</v>
      </c>
      <c r="D248" s="5">
        <v>0.1</v>
      </c>
      <c r="E248" s="5">
        <v>98.8</v>
      </c>
      <c r="F248" s="5">
        <v>197.1</v>
      </c>
      <c r="G248" s="5">
        <v>98.4</v>
      </c>
      <c r="H248" s="5">
        <v>98.3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98.7</v>
      </c>
      <c r="D249" s="5">
        <v>0.1</v>
      </c>
      <c r="E249" s="5">
        <v>98.8</v>
      </c>
      <c r="F249" s="5">
        <v>197.1</v>
      </c>
      <c r="G249" s="5">
        <v>98.4</v>
      </c>
      <c r="H249" s="5">
        <v>98.3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98.7</v>
      </c>
      <c r="D250" s="5">
        <v>0.1</v>
      </c>
      <c r="E250" s="5">
        <v>98.8</v>
      </c>
      <c r="F250" s="5">
        <v>197.1</v>
      </c>
      <c r="G250" s="5">
        <v>98.4</v>
      </c>
      <c r="H250" s="5">
        <v>98.3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98.3</v>
      </c>
      <c r="D251" s="5">
        <v>0.1</v>
      </c>
      <c r="E251" s="5">
        <v>98.5</v>
      </c>
      <c r="F251" s="5">
        <v>196.8</v>
      </c>
      <c r="G251" s="5">
        <v>98.2</v>
      </c>
      <c r="H251" s="5">
        <v>98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98.3</v>
      </c>
      <c r="D252" s="5">
        <v>0.1</v>
      </c>
      <c r="E252" s="5">
        <v>98.5</v>
      </c>
      <c r="F252" s="5">
        <v>196.8</v>
      </c>
      <c r="G252" s="5">
        <v>98.2</v>
      </c>
      <c r="H252" s="5">
        <v>98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99.5</v>
      </c>
      <c r="D253" s="5">
        <v>0.1</v>
      </c>
      <c r="E253" s="5">
        <v>99.7</v>
      </c>
      <c r="F253" s="5">
        <v>198.7</v>
      </c>
      <c r="G253" s="5">
        <v>99.1</v>
      </c>
      <c r="H253" s="5">
        <v>99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99.5</v>
      </c>
      <c r="D254" s="5">
        <v>0.1</v>
      </c>
      <c r="E254" s="5">
        <v>99.7</v>
      </c>
      <c r="F254" s="5">
        <v>198.7</v>
      </c>
      <c r="G254" s="5">
        <v>99.1</v>
      </c>
      <c r="H254" s="5">
        <v>99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98.2</v>
      </c>
      <c r="D255" s="5">
        <v>0.1</v>
      </c>
      <c r="E255" s="5">
        <v>98.3</v>
      </c>
      <c r="F255" s="5">
        <v>195.4</v>
      </c>
      <c r="G255" s="5">
        <v>97.5</v>
      </c>
      <c r="H255" s="5">
        <v>97.5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98.2</v>
      </c>
      <c r="D256" s="5">
        <v>0.1</v>
      </c>
      <c r="E256" s="5">
        <v>98.3</v>
      </c>
      <c r="F256" s="5">
        <v>195.4</v>
      </c>
      <c r="G256" s="5">
        <v>97.5</v>
      </c>
      <c r="H256" s="5">
        <v>97.5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98.9</v>
      </c>
      <c r="D257" s="5">
        <v>0.1</v>
      </c>
      <c r="E257" s="5">
        <v>99</v>
      </c>
      <c r="F257" s="5">
        <v>196.7</v>
      </c>
      <c r="G257" s="5">
        <v>98.2</v>
      </c>
      <c r="H257" s="5">
        <v>98.1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98.9</v>
      </c>
      <c r="D258" s="5">
        <v>0.1</v>
      </c>
      <c r="E258" s="5">
        <v>99</v>
      </c>
      <c r="F258" s="5">
        <v>196.7</v>
      </c>
      <c r="G258" s="5">
        <v>98.2</v>
      </c>
      <c r="H258" s="5">
        <v>98.1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98.9</v>
      </c>
      <c r="D259" s="5">
        <v>0.1</v>
      </c>
      <c r="E259" s="5">
        <v>99</v>
      </c>
      <c r="F259" s="5">
        <v>196.7</v>
      </c>
      <c r="G259" s="5">
        <v>98.2</v>
      </c>
      <c r="H259" s="5">
        <v>98.1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98.9</v>
      </c>
      <c r="D260" s="5">
        <v>0.1</v>
      </c>
      <c r="E260" s="5">
        <v>99</v>
      </c>
      <c r="F260" s="5">
        <v>196.7</v>
      </c>
      <c r="G260" s="5">
        <v>98.2</v>
      </c>
      <c r="H260" s="5">
        <v>98.1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99.5</v>
      </c>
      <c r="D261" s="5">
        <v>0.1</v>
      </c>
      <c r="E261" s="5">
        <v>99.7</v>
      </c>
      <c r="F261" s="5">
        <v>199</v>
      </c>
      <c r="G261" s="5">
        <v>99.1</v>
      </c>
      <c r="H261" s="5">
        <v>98.8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99.5</v>
      </c>
      <c r="D262" s="5">
        <v>0.1</v>
      </c>
      <c r="E262" s="5">
        <v>99.7</v>
      </c>
      <c r="F262" s="5">
        <v>199</v>
      </c>
      <c r="G262" s="5">
        <v>99.1</v>
      </c>
      <c r="H262" s="5">
        <v>98.8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98.9</v>
      </c>
      <c r="D263" s="5">
        <v>0.1</v>
      </c>
      <c r="E263" s="5">
        <v>99</v>
      </c>
      <c r="F263" s="5">
        <v>198</v>
      </c>
      <c r="G263" s="5">
        <v>98.8</v>
      </c>
      <c r="H263" s="5">
        <v>98.6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98.9</v>
      </c>
      <c r="D264" s="5">
        <v>0.1</v>
      </c>
      <c r="E264" s="5">
        <v>99</v>
      </c>
      <c r="F264" s="5">
        <v>198</v>
      </c>
      <c r="G264" s="5">
        <v>98.8</v>
      </c>
      <c r="H264" s="5">
        <v>98.6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97.2</v>
      </c>
      <c r="D265" s="5">
        <v>0.1</v>
      </c>
      <c r="E265" s="5">
        <v>97.3</v>
      </c>
      <c r="F265" s="5">
        <v>195</v>
      </c>
      <c r="G265" s="5">
        <v>97.3</v>
      </c>
      <c r="H265" s="5">
        <v>97.2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97.2</v>
      </c>
      <c r="D266" s="5">
        <v>0.1</v>
      </c>
      <c r="E266" s="5">
        <v>97.3</v>
      </c>
      <c r="F266" s="5">
        <v>195</v>
      </c>
      <c r="G266" s="5">
        <v>97.3</v>
      </c>
      <c r="H266" s="5">
        <v>97.2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98.7</v>
      </c>
      <c r="D267" s="5">
        <v>0.1</v>
      </c>
      <c r="E267" s="5">
        <v>98.9</v>
      </c>
      <c r="F267" s="5">
        <v>197</v>
      </c>
      <c r="G267" s="5">
        <v>98.3</v>
      </c>
      <c r="H267" s="5">
        <v>98.2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98.7</v>
      </c>
      <c r="D268" s="5">
        <v>0.1</v>
      </c>
      <c r="E268" s="5">
        <v>98.9</v>
      </c>
      <c r="F268" s="5">
        <v>197</v>
      </c>
      <c r="G268" s="5">
        <v>98.3</v>
      </c>
      <c r="H268" s="5">
        <v>98.2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98.7</v>
      </c>
      <c r="D269" s="5">
        <v>0.1</v>
      </c>
      <c r="E269" s="5">
        <v>98.9</v>
      </c>
      <c r="F269" s="5">
        <v>197</v>
      </c>
      <c r="G269" s="5">
        <v>98.3</v>
      </c>
      <c r="H269" s="5">
        <v>98.2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98.7</v>
      </c>
      <c r="D270" s="5">
        <v>0.1</v>
      </c>
      <c r="E270" s="5">
        <v>98.9</v>
      </c>
      <c r="F270" s="5">
        <v>197</v>
      </c>
      <c r="G270" s="5">
        <v>98.3</v>
      </c>
      <c r="H270" s="5">
        <v>98.2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99.3</v>
      </c>
      <c r="D271" s="5">
        <v>0.1</v>
      </c>
      <c r="E271" s="5">
        <v>99.5</v>
      </c>
      <c r="F271" s="5">
        <v>198.1</v>
      </c>
      <c r="G271" s="5">
        <v>98.8</v>
      </c>
      <c r="H271" s="5">
        <v>98.7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99.3</v>
      </c>
      <c r="D272" s="5">
        <v>0.1</v>
      </c>
      <c r="E272" s="5">
        <v>99.5</v>
      </c>
      <c r="F272" s="5">
        <v>198.1</v>
      </c>
      <c r="G272" s="5">
        <v>98.8</v>
      </c>
      <c r="H272" s="5">
        <v>98.7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99.2</v>
      </c>
      <c r="D273" s="5">
        <v>0.1</v>
      </c>
      <c r="E273" s="5">
        <v>99.4</v>
      </c>
      <c r="F273" s="5">
        <v>197.9</v>
      </c>
      <c r="G273" s="5">
        <v>98.8</v>
      </c>
      <c r="H273" s="5">
        <v>98.7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99.2</v>
      </c>
      <c r="D274" s="5">
        <v>0.1</v>
      </c>
      <c r="E274" s="5">
        <v>99.4</v>
      </c>
      <c r="F274" s="5">
        <v>197.9</v>
      </c>
      <c r="G274" s="5">
        <v>98.8</v>
      </c>
      <c r="H274" s="5">
        <v>98.7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99.2</v>
      </c>
      <c r="D275" s="5">
        <v>0.1</v>
      </c>
      <c r="E275" s="5">
        <v>99.3</v>
      </c>
      <c r="F275" s="5">
        <v>195.9</v>
      </c>
      <c r="G275" s="5">
        <v>97.8</v>
      </c>
      <c r="H275" s="5">
        <v>97.7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99.2</v>
      </c>
      <c r="D276" s="5">
        <v>0.1</v>
      </c>
      <c r="E276" s="5">
        <v>99.3</v>
      </c>
      <c r="F276" s="5">
        <v>195.9</v>
      </c>
      <c r="G276" s="5">
        <v>97.8</v>
      </c>
      <c r="H276" s="5">
        <v>97.7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99.6</v>
      </c>
      <c r="D277" s="5">
        <v>0.1</v>
      </c>
      <c r="E277" s="5">
        <v>99.8</v>
      </c>
      <c r="F277" s="5">
        <v>199.4</v>
      </c>
      <c r="G277" s="5">
        <v>99.5</v>
      </c>
      <c r="H277" s="5">
        <v>99.4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99.6</v>
      </c>
      <c r="D278" s="5">
        <v>0.1</v>
      </c>
      <c r="E278" s="5">
        <v>99.8</v>
      </c>
      <c r="F278" s="5">
        <v>199.4</v>
      </c>
      <c r="G278" s="5">
        <v>99.5</v>
      </c>
      <c r="H278" s="5">
        <v>99.4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99.6</v>
      </c>
      <c r="D279" s="5">
        <v>0.1</v>
      </c>
      <c r="E279" s="5">
        <v>99.8</v>
      </c>
      <c r="F279" s="5">
        <v>199.4</v>
      </c>
      <c r="G279" s="5">
        <v>99.5</v>
      </c>
      <c r="H279" s="5">
        <v>99.4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99.6</v>
      </c>
      <c r="D280" s="5">
        <v>0.1</v>
      </c>
      <c r="E280" s="5">
        <v>99.8</v>
      </c>
      <c r="F280" s="5">
        <v>199.4</v>
      </c>
      <c r="G280" s="5">
        <v>99.5</v>
      </c>
      <c r="H280" s="5">
        <v>99.4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98</v>
      </c>
      <c r="D281" s="5">
        <v>0.1</v>
      </c>
      <c r="E281" s="5">
        <v>98.1</v>
      </c>
      <c r="F281" s="5">
        <v>195.5</v>
      </c>
      <c r="G281" s="5">
        <v>97.6</v>
      </c>
      <c r="H281" s="5">
        <v>97.5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98</v>
      </c>
      <c r="D282" s="5">
        <v>0.1</v>
      </c>
      <c r="E282" s="5">
        <v>98.1</v>
      </c>
      <c r="F282" s="5">
        <v>195.5</v>
      </c>
      <c r="G282" s="5">
        <v>97.6</v>
      </c>
      <c r="H282" s="5">
        <v>97.5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96</v>
      </c>
      <c r="D283" s="5">
        <v>0.1</v>
      </c>
      <c r="E283" s="5">
        <v>96.2</v>
      </c>
      <c r="F283" s="5">
        <v>194.6</v>
      </c>
      <c r="G283" s="5">
        <v>97.1</v>
      </c>
      <c r="H283" s="5">
        <v>97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96</v>
      </c>
      <c r="D284" s="5">
        <v>0.1</v>
      </c>
      <c r="E284" s="5">
        <v>96.2</v>
      </c>
      <c r="F284" s="5">
        <v>194.6</v>
      </c>
      <c r="G284" s="5">
        <v>97.1</v>
      </c>
      <c r="H284" s="5">
        <v>97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98.9</v>
      </c>
      <c r="D285" s="5">
        <v>0.1</v>
      </c>
      <c r="E285" s="5">
        <v>99</v>
      </c>
      <c r="F285" s="5">
        <v>197.4</v>
      </c>
      <c r="G285" s="5">
        <v>98.5</v>
      </c>
      <c r="H285" s="5">
        <v>98.4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98.9</v>
      </c>
      <c r="D286" s="5">
        <v>0.1</v>
      </c>
      <c r="E286" s="5">
        <v>99</v>
      </c>
      <c r="F286" s="5">
        <v>197.4</v>
      </c>
      <c r="G286" s="5">
        <v>98.5</v>
      </c>
      <c r="H286" s="5">
        <v>98.4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103.2</v>
      </c>
      <c r="D287" s="5">
        <v>0.1</v>
      </c>
      <c r="E287" s="5">
        <v>103.4</v>
      </c>
      <c r="F287" s="5">
        <v>204.2</v>
      </c>
      <c r="G287" s="5">
        <v>102.2</v>
      </c>
      <c r="H287" s="5">
        <v>102.2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103.2</v>
      </c>
      <c r="D288" s="5">
        <v>0.1</v>
      </c>
      <c r="E288" s="5">
        <v>103.4</v>
      </c>
      <c r="F288" s="5">
        <v>204.2</v>
      </c>
      <c r="G288" s="5">
        <v>102.2</v>
      </c>
      <c r="H288" s="5">
        <v>102.2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103.2</v>
      </c>
      <c r="D289" s="5">
        <v>0.1</v>
      </c>
      <c r="E289" s="5">
        <v>103.4</v>
      </c>
      <c r="F289" s="5">
        <v>204.2</v>
      </c>
      <c r="G289" s="5">
        <v>102.2</v>
      </c>
      <c r="H289" s="5">
        <v>102.2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103.2</v>
      </c>
      <c r="D290" s="5">
        <v>0.1</v>
      </c>
      <c r="E290" s="5">
        <v>103.4</v>
      </c>
      <c r="F290" s="5">
        <v>204.2</v>
      </c>
      <c r="G290" s="5">
        <v>102.2</v>
      </c>
      <c r="H290" s="5">
        <v>102.2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104</v>
      </c>
      <c r="D291" s="5">
        <v>0.1</v>
      </c>
      <c r="E291" s="5">
        <v>104.1</v>
      </c>
      <c r="F291" s="5">
        <v>207.1</v>
      </c>
      <c r="G291" s="5">
        <v>103.4</v>
      </c>
      <c r="H291" s="5">
        <v>103.2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104</v>
      </c>
      <c r="D292" s="5">
        <v>0.1</v>
      </c>
      <c r="E292" s="5">
        <v>104.1</v>
      </c>
      <c r="F292" s="5">
        <v>207.1</v>
      </c>
      <c r="G292" s="5">
        <v>103.4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103.7</v>
      </c>
      <c r="D293" s="5">
        <v>0.1</v>
      </c>
      <c r="E293" s="5">
        <v>103.9</v>
      </c>
      <c r="F293" s="5">
        <v>206.9</v>
      </c>
      <c r="G293" s="5">
        <v>103.2</v>
      </c>
      <c r="H293" s="5">
        <v>103.1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103.7</v>
      </c>
      <c r="D294" s="5">
        <v>0.1</v>
      </c>
      <c r="E294" s="5">
        <v>103.9</v>
      </c>
      <c r="F294" s="5">
        <v>206.9</v>
      </c>
      <c r="G294" s="5">
        <v>103.2</v>
      </c>
      <c r="H294" s="5">
        <v>103.1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104.7</v>
      </c>
      <c r="D295" s="5">
        <v>0.1</v>
      </c>
      <c r="E295" s="5">
        <v>104.9</v>
      </c>
      <c r="F295" s="5">
        <v>208.9</v>
      </c>
      <c r="G295" s="5">
        <v>104.4</v>
      </c>
      <c r="H295" s="5">
        <v>104.2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104.7</v>
      </c>
      <c r="D296" s="5">
        <v>0.1</v>
      </c>
      <c r="E296" s="5">
        <v>104.9</v>
      </c>
      <c r="F296" s="5">
        <v>208.9</v>
      </c>
      <c r="G296" s="5">
        <v>104.4</v>
      </c>
      <c r="H296" s="5">
        <v>104.2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104.6</v>
      </c>
      <c r="D297" s="5">
        <v>0.1</v>
      </c>
      <c r="E297" s="5">
        <v>104.7</v>
      </c>
      <c r="F297" s="5">
        <v>208.8</v>
      </c>
      <c r="G297" s="5">
        <v>104.1</v>
      </c>
      <c r="H297" s="5">
        <v>103.9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104.6</v>
      </c>
      <c r="D298" s="5">
        <v>0.1</v>
      </c>
      <c r="E298" s="5">
        <v>104.7</v>
      </c>
      <c r="F298" s="5">
        <v>208.8</v>
      </c>
      <c r="G298" s="5">
        <v>104.1</v>
      </c>
      <c r="H298" s="5">
        <v>103.9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104.6</v>
      </c>
      <c r="D299" s="5">
        <v>0.1</v>
      </c>
      <c r="E299" s="5">
        <v>104.7</v>
      </c>
      <c r="F299" s="5">
        <v>208.8</v>
      </c>
      <c r="G299" s="5">
        <v>104.1</v>
      </c>
      <c r="H299" s="5">
        <v>103.9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104.6</v>
      </c>
      <c r="D300" s="5">
        <v>0.1</v>
      </c>
      <c r="E300" s="5">
        <v>104.7</v>
      </c>
      <c r="F300" s="5">
        <v>208.8</v>
      </c>
      <c r="G300" s="5">
        <v>104.1</v>
      </c>
      <c r="H300" s="5">
        <v>103.9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104.6</v>
      </c>
      <c r="D301" s="5">
        <v>0.1</v>
      </c>
      <c r="E301" s="5">
        <v>104.7</v>
      </c>
      <c r="F301" s="5">
        <v>209.1</v>
      </c>
      <c r="G301" s="5">
        <v>104.3</v>
      </c>
      <c r="H301" s="5">
        <v>104.2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104.6</v>
      </c>
      <c r="D302" s="5">
        <v>0.1</v>
      </c>
      <c r="E302" s="5">
        <v>104.7</v>
      </c>
      <c r="F302" s="5">
        <v>209.1</v>
      </c>
      <c r="G302" s="5">
        <v>104.3</v>
      </c>
      <c r="H302" s="5">
        <v>104.2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104.2</v>
      </c>
      <c r="D303" s="5">
        <v>0.1</v>
      </c>
      <c r="E303" s="5">
        <v>104.3</v>
      </c>
      <c r="F303" s="5">
        <v>207.7</v>
      </c>
      <c r="G303" s="5">
        <v>103.6</v>
      </c>
      <c r="H303" s="5">
        <v>103.4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104.2</v>
      </c>
      <c r="D304" s="5">
        <v>0.1</v>
      </c>
      <c r="E304" s="5">
        <v>104.3</v>
      </c>
      <c r="F304" s="5">
        <v>207.7</v>
      </c>
      <c r="G304" s="5">
        <v>103.6</v>
      </c>
      <c r="H304" s="5">
        <v>103.4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103.8</v>
      </c>
      <c r="D305" s="5">
        <v>0.1</v>
      </c>
      <c r="E305" s="5">
        <v>104</v>
      </c>
      <c r="F305" s="5">
        <v>207.4</v>
      </c>
      <c r="G305" s="5">
        <v>103.5</v>
      </c>
      <c r="H305" s="5">
        <v>103.3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103.8</v>
      </c>
      <c r="D306" s="5">
        <v>0.1</v>
      </c>
      <c r="E306" s="5">
        <v>104</v>
      </c>
      <c r="F306" s="5">
        <v>207.4</v>
      </c>
      <c r="G306" s="5">
        <v>103.5</v>
      </c>
      <c r="H306" s="5">
        <v>103.3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104.6</v>
      </c>
      <c r="D307" s="5">
        <v>0.1</v>
      </c>
      <c r="E307" s="5">
        <v>104.7</v>
      </c>
      <c r="F307" s="5">
        <v>208.7</v>
      </c>
      <c r="G307" s="5">
        <v>104.2</v>
      </c>
      <c r="H307" s="5">
        <v>104.1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104.6</v>
      </c>
      <c r="D308" s="5">
        <v>0.1</v>
      </c>
      <c r="E308" s="5">
        <v>104.7</v>
      </c>
      <c r="F308" s="5">
        <v>208.7</v>
      </c>
      <c r="G308" s="5">
        <v>104.2</v>
      </c>
      <c r="H308" s="5">
        <v>104.1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104.6</v>
      </c>
      <c r="D309" s="5">
        <v>0.1</v>
      </c>
      <c r="E309" s="5">
        <v>104.7</v>
      </c>
      <c r="F309" s="5">
        <v>208.7</v>
      </c>
      <c r="G309" s="5">
        <v>104.2</v>
      </c>
      <c r="H309" s="5">
        <v>104.1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104.6</v>
      </c>
      <c r="D310" s="5">
        <v>0.1</v>
      </c>
      <c r="E310" s="5">
        <v>104.7</v>
      </c>
      <c r="F310" s="5">
        <v>208.7</v>
      </c>
      <c r="G310" s="5">
        <v>104.2</v>
      </c>
      <c r="H310" s="5">
        <v>104.1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103.8</v>
      </c>
      <c r="D311" s="5">
        <v>0.1</v>
      </c>
      <c r="E311" s="5">
        <v>104</v>
      </c>
      <c r="F311" s="5">
        <v>207.9</v>
      </c>
      <c r="G311" s="5">
        <v>103.7</v>
      </c>
      <c r="H311" s="5">
        <v>103.6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103.8</v>
      </c>
      <c r="D312" s="5">
        <v>0.1</v>
      </c>
      <c r="E312" s="5">
        <v>104</v>
      </c>
      <c r="F312" s="5">
        <v>207.9</v>
      </c>
      <c r="G312" s="5">
        <v>103.7</v>
      </c>
      <c r="H312" s="5">
        <v>103.6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103.9</v>
      </c>
      <c r="D313" s="5">
        <v>0.1</v>
      </c>
      <c r="E313" s="5">
        <v>104</v>
      </c>
      <c r="F313" s="5">
        <v>207.9</v>
      </c>
      <c r="G313" s="5">
        <v>103.8</v>
      </c>
      <c r="H313" s="5">
        <v>103.6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103.9</v>
      </c>
      <c r="D314" s="5">
        <v>0.1</v>
      </c>
      <c r="E314" s="5">
        <v>104</v>
      </c>
      <c r="F314" s="5">
        <v>207.9</v>
      </c>
      <c r="G314" s="5">
        <v>103.8</v>
      </c>
      <c r="H314" s="5">
        <v>103.6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104.3</v>
      </c>
      <c r="D315" s="5">
        <v>0.1</v>
      </c>
      <c r="E315" s="5">
        <v>104.4</v>
      </c>
      <c r="F315" s="5">
        <v>208.1</v>
      </c>
      <c r="G315" s="5">
        <v>103.8</v>
      </c>
      <c r="H315" s="5">
        <v>103.7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104.3</v>
      </c>
      <c r="D316" s="5">
        <v>0.1</v>
      </c>
      <c r="E316" s="5">
        <v>104.4</v>
      </c>
      <c r="F316" s="5">
        <v>208.1</v>
      </c>
      <c r="G316" s="5">
        <v>103.8</v>
      </c>
      <c r="H316" s="5">
        <v>103.7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104</v>
      </c>
      <c r="D317" s="5">
        <v>0.1</v>
      </c>
      <c r="E317" s="5">
        <v>104.1</v>
      </c>
      <c r="F317" s="5">
        <v>207.9</v>
      </c>
      <c r="G317" s="5">
        <v>103.7</v>
      </c>
      <c r="H317" s="5">
        <v>103.6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104</v>
      </c>
      <c r="D318" s="5">
        <v>0.1</v>
      </c>
      <c r="E318" s="5">
        <v>104.1</v>
      </c>
      <c r="F318" s="5">
        <v>207.9</v>
      </c>
      <c r="G318" s="5">
        <v>103.7</v>
      </c>
      <c r="H318" s="5">
        <v>103.6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104</v>
      </c>
      <c r="D319" s="5">
        <v>0.1</v>
      </c>
      <c r="E319" s="5">
        <v>104.1</v>
      </c>
      <c r="F319" s="5">
        <v>207.9</v>
      </c>
      <c r="G319" s="5">
        <v>103.7</v>
      </c>
      <c r="H319" s="5">
        <v>103.6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104</v>
      </c>
      <c r="D320" s="5">
        <v>0.1</v>
      </c>
      <c r="E320" s="5">
        <v>104.1</v>
      </c>
      <c r="F320" s="5">
        <v>207.9</v>
      </c>
      <c r="G320" s="5">
        <v>103.7</v>
      </c>
      <c r="H320" s="5">
        <v>103.6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104.6</v>
      </c>
      <c r="D321" s="5">
        <v>0.1</v>
      </c>
      <c r="E321" s="5">
        <v>104.7</v>
      </c>
      <c r="F321" s="5">
        <v>208</v>
      </c>
      <c r="G321" s="5">
        <v>103.7</v>
      </c>
      <c r="H321" s="5">
        <v>103.6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104.6</v>
      </c>
      <c r="D322" s="5">
        <v>0.1</v>
      </c>
      <c r="E322" s="5">
        <v>104.7</v>
      </c>
      <c r="F322" s="5">
        <v>208</v>
      </c>
      <c r="G322" s="5">
        <v>103.7</v>
      </c>
      <c r="H322" s="5">
        <v>103.6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104.5</v>
      </c>
      <c r="D323" s="5">
        <v>0.1</v>
      </c>
      <c r="E323" s="5">
        <v>104.6</v>
      </c>
      <c r="F323" s="5">
        <v>207.1</v>
      </c>
      <c r="G323" s="5">
        <v>103.4</v>
      </c>
      <c r="H323" s="5">
        <v>103.3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104.5</v>
      </c>
      <c r="D324" s="5">
        <v>0.1</v>
      </c>
      <c r="E324" s="5">
        <v>104.6</v>
      </c>
      <c r="F324" s="5">
        <v>207.1</v>
      </c>
      <c r="G324" s="5">
        <v>103.4</v>
      </c>
      <c r="H324" s="5">
        <v>103.3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103.6</v>
      </c>
      <c r="D325" s="5">
        <v>0.1</v>
      </c>
      <c r="E325" s="5">
        <v>103.7</v>
      </c>
      <c r="F325" s="5">
        <v>205.1</v>
      </c>
      <c r="G325" s="5">
        <v>102.5</v>
      </c>
      <c r="H325" s="5">
        <v>102.4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103.6</v>
      </c>
      <c r="D326" s="5">
        <v>0.1</v>
      </c>
      <c r="E326" s="5">
        <v>103.7</v>
      </c>
      <c r="F326" s="5">
        <v>205.1</v>
      </c>
      <c r="G326" s="5">
        <v>102.5</v>
      </c>
      <c r="H326" s="5">
        <v>102.4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98.6</v>
      </c>
      <c r="D327" s="5">
        <v>0.1</v>
      </c>
      <c r="E327" s="5">
        <v>98.8</v>
      </c>
      <c r="F327" s="5">
        <v>204.2</v>
      </c>
      <c r="G327" s="5">
        <v>101.5</v>
      </c>
      <c r="H327" s="5">
        <v>100.8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98.6</v>
      </c>
      <c r="D328" s="5">
        <v>0.1</v>
      </c>
      <c r="E328" s="5">
        <v>98.8</v>
      </c>
      <c r="F328" s="5">
        <v>204.2</v>
      </c>
      <c r="G328" s="5">
        <v>101.5</v>
      </c>
      <c r="H328" s="5">
        <v>100.8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98.6</v>
      </c>
      <c r="D329" s="5">
        <v>0.1</v>
      </c>
      <c r="E329" s="5">
        <v>98.8</v>
      </c>
      <c r="F329" s="5">
        <v>204.2</v>
      </c>
      <c r="G329" s="5">
        <v>101.5</v>
      </c>
      <c r="H329" s="5">
        <v>100.8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98.6</v>
      </c>
      <c r="D330" s="5">
        <v>0.1</v>
      </c>
      <c r="E330" s="5">
        <v>98.8</v>
      </c>
      <c r="F330" s="5">
        <v>204.2</v>
      </c>
      <c r="G330" s="5">
        <v>101.5</v>
      </c>
      <c r="H330" s="5">
        <v>100.8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97.9</v>
      </c>
      <c r="D331" s="5">
        <v>0</v>
      </c>
      <c r="E331" s="5">
        <v>98</v>
      </c>
      <c r="F331" s="5">
        <v>196.3</v>
      </c>
      <c r="G331" s="5">
        <v>97.9</v>
      </c>
      <c r="H331" s="5">
        <v>98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97.9</v>
      </c>
      <c r="D332" s="5">
        <v>0</v>
      </c>
      <c r="E332" s="5">
        <v>98</v>
      </c>
      <c r="F332" s="5">
        <v>196.3</v>
      </c>
      <c r="G332" s="5">
        <v>97.9</v>
      </c>
      <c r="H332" s="5">
        <v>98.9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99.2</v>
      </c>
      <c r="D333" s="5">
        <v>0.1</v>
      </c>
      <c r="E333" s="5">
        <v>99.3</v>
      </c>
      <c r="F333" s="5">
        <v>197.6</v>
      </c>
      <c r="G333" s="5">
        <v>98.8</v>
      </c>
      <c r="H333" s="5">
        <v>98.9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99.2</v>
      </c>
      <c r="D334" s="5">
        <v>0.1</v>
      </c>
      <c r="E334" s="5">
        <v>99.3</v>
      </c>
      <c r="F334" s="5">
        <v>197.6</v>
      </c>
      <c r="G334" s="5">
        <v>98.8</v>
      </c>
      <c r="H334" s="5">
        <v>98.9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103.7</v>
      </c>
      <c r="D335" s="5">
        <v>0.1</v>
      </c>
      <c r="E335" s="5">
        <v>103.9</v>
      </c>
      <c r="F335" s="5">
        <v>204.6</v>
      </c>
      <c r="G335" s="5">
        <v>102.2</v>
      </c>
      <c r="H335" s="5">
        <v>102.3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103.7</v>
      </c>
      <c r="D336" s="5">
        <v>0.1</v>
      </c>
      <c r="E336" s="5">
        <v>103.9</v>
      </c>
      <c r="F336" s="5">
        <v>204.6</v>
      </c>
      <c r="G336" s="5">
        <v>102.2</v>
      </c>
      <c r="H336" s="5">
        <v>102.3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98.8</v>
      </c>
      <c r="D337" s="5">
        <v>0.1</v>
      </c>
      <c r="E337" s="5">
        <v>98.9</v>
      </c>
      <c r="F337" s="5">
        <v>198.8</v>
      </c>
      <c r="G337" s="5">
        <v>99.1</v>
      </c>
      <c r="H337" s="5">
        <v>98.9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98.8</v>
      </c>
      <c r="D338" s="5">
        <v>0.1</v>
      </c>
      <c r="E338" s="5">
        <v>98.9</v>
      </c>
      <c r="F338" s="5">
        <v>198.8</v>
      </c>
      <c r="G338" s="5">
        <v>99.1</v>
      </c>
      <c r="H338" s="5">
        <v>98.9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98.8</v>
      </c>
      <c r="D339" s="5">
        <v>0.1</v>
      </c>
      <c r="E339" s="5">
        <v>98.9</v>
      </c>
      <c r="F339" s="5">
        <v>198.8</v>
      </c>
      <c r="G339" s="5">
        <v>99.1</v>
      </c>
      <c r="H339" s="5">
        <v>98.9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98.6</v>
      </c>
      <c r="D340" s="5">
        <v>0.1</v>
      </c>
      <c r="E340" s="5">
        <v>98.7</v>
      </c>
      <c r="F340" s="5">
        <v>196.1</v>
      </c>
      <c r="G340" s="5">
        <v>97.9</v>
      </c>
      <c r="H340" s="5">
        <v>97.8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98.6</v>
      </c>
      <c r="D341" s="5">
        <v>0.1</v>
      </c>
      <c r="E341" s="5">
        <v>98.7</v>
      </c>
      <c r="F341" s="5">
        <v>196.1</v>
      </c>
      <c r="G341" s="5">
        <v>97.9</v>
      </c>
      <c r="H341" s="5">
        <v>97.8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101.3</v>
      </c>
      <c r="D342" s="5">
        <v>0.1</v>
      </c>
      <c r="E342" s="5">
        <v>101.5</v>
      </c>
      <c r="F342" s="5">
        <v>198.2</v>
      </c>
      <c r="G342" s="5">
        <v>99.4</v>
      </c>
      <c r="H342" s="5">
        <v>99.7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101.3</v>
      </c>
      <c r="D343" s="5">
        <v>0.1</v>
      </c>
      <c r="E343" s="5">
        <v>101.5</v>
      </c>
      <c r="F343" s="5">
        <v>198.2</v>
      </c>
      <c r="G343" s="5">
        <v>99.4</v>
      </c>
      <c r="H343" s="5">
        <v>99.7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97.5</v>
      </c>
      <c r="D344" s="5">
        <v>0.1</v>
      </c>
      <c r="E344" s="5">
        <v>97.6</v>
      </c>
      <c r="F344" s="5">
        <v>195.7</v>
      </c>
      <c r="G344" s="5">
        <v>97.6</v>
      </c>
      <c r="H344" s="5">
        <v>97.3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97.5</v>
      </c>
      <c r="D345" s="5">
        <v>0.1</v>
      </c>
      <c r="E345" s="5">
        <v>97.6</v>
      </c>
      <c r="F345" s="5">
        <v>195.7</v>
      </c>
      <c r="G345" s="5">
        <v>97.6</v>
      </c>
      <c r="H345" s="5">
        <v>97.3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97.5</v>
      </c>
      <c r="D346" s="5">
        <v>0</v>
      </c>
      <c r="E346" s="5">
        <v>98.9</v>
      </c>
      <c r="F346" s="5">
        <v>198.5</v>
      </c>
      <c r="G346" s="5">
        <v>99</v>
      </c>
      <c r="H346" s="5">
        <v>98.9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98.9</v>
      </c>
      <c r="D347" s="5">
        <v>0</v>
      </c>
      <c r="E347" s="5">
        <v>98.9</v>
      </c>
      <c r="F347" s="5">
        <v>198.5</v>
      </c>
      <c r="G347" s="5">
        <v>99</v>
      </c>
      <c r="H347" s="5">
        <v>98.9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98.9</v>
      </c>
      <c r="D348" s="5">
        <v>0</v>
      </c>
      <c r="E348" s="5">
        <v>98.9</v>
      </c>
      <c r="F348" s="5">
        <v>198.5</v>
      </c>
      <c r="G348" s="5">
        <v>99</v>
      </c>
      <c r="H348" s="5">
        <v>98.9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98.9</v>
      </c>
      <c r="D349" s="5">
        <v>0</v>
      </c>
      <c r="E349" s="5">
        <v>98.9</v>
      </c>
      <c r="F349" s="5">
        <v>198.5</v>
      </c>
      <c r="G349" s="5">
        <v>99</v>
      </c>
      <c r="H349" s="5">
        <v>98.9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98.9</v>
      </c>
      <c r="D350" s="5">
        <v>0.1</v>
      </c>
      <c r="E350" s="5">
        <v>99.1</v>
      </c>
      <c r="F350" s="5">
        <v>196.7</v>
      </c>
      <c r="G350" s="5">
        <v>98.5</v>
      </c>
      <c r="H350" s="5">
        <v>98.8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98.9</v>
      </c>
      <c r="D351" s="5">
        <v>0.1</v>
      </c>
      <c r="E351" s="5">
        <v>99.1</v>
      </c>
      <c r="F351" s="5">
        <v>196.7</v>
      </c>
      <c r="G351" s="5">
        <v>98.5</v>
      </c>
      <c r="H351" s="5">
        <v>98.8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96.7</v>
      </c>
      <c r="D352" s="5">
        <v>0.1</v>
      </c>
      <c r="E352" s="5">
        <v>96.9</v>
      </c>
      <c r="F352" s="5">
        <v>192.6</v>
      </c>
      <c r="G352" s="5">
        <v>96.2</v>
      </c>
      <c r="H352" s="5">
        <v>96.3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96.7</v>
      </c>
      <c r="D353" s="5">
        <v>0.1</v>
      </c>
      <c r="E353" s="5">
        <v>96.9</v>
      </c>
      <c r="F353" s="5">
        <v>192.6</v>
      </c>
      <c r="G353" s="5">
        <v>96.2</v>
      </c>
      <c r="H353" s="5">
        <v>96.3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97.1</v>
      </c>
      <c r="D354" s="5">
        <v>0.1</v>
      </c>
      <c r="E354" s="5">
        <v>97.3</v>
      </c>
      <c r="F354" s="5">
        <v>192.8</v>
      </c>
      <c r="G354" s="5">
        <v>96.5</v>
      </c>
      <c r="H354" s="5">
        <v>96.6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97.1</v>
      </c>
      <c r="D355" s="5">
        <v>0.1</v>
      </c>
      <c r="E355" s="5">
        <v>97.3</v>
      </c>
      <c r="F355" s="5">
        <v>192.8</v>
      </c>
      <c r="G355" s="5">
        <v>96.5</v>
      </c>
      <c r="H355" s="5">
        <v>96.6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95.8</v>
      </c>
      <c r="D356" s="5">
        <v>0.1</v>
      </c>
      <c r="E356" s="5">
        <v>96</v>
      </c>
      <c r="F356" s="5">
        <v>191.3</v>
      </c>
      <c r="G356" s="5">
        <v>95.5</v>
      </c>
      <c r="H356" s="5">
        <v>95.4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95.8</v>
      </c>
      <c r="D357" s="5">
        <v>0.1</v>
      </c>
      <c r="E357" s="5">
        <v>96</v>
      </c>
      <c r="F357" s="5">
        <v>191.3</v>
      </c>
      <c r="G357" s="5">
        <v>95.5</v>
      </c>
      <c r="H357" s="5">
        <v>95.4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95.8</v>
      </c>
      <c r="D358" s="5">
        <v>0.1</v>
      </c>
      <c r="E358" s="5">
        <v>96</v>
      </c>
      <c r="F358" s="5">
        <v>191.3</v>
      </c>
      <c r="G358" s="5">
        <v>95.5</v>
      </c>
      <c r="H358" s="5">
        <v>95.4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95.8</v>
      </c>
      <c r="D359" s="5">
        <v>0.1</v>
      </c>
      <c r="E359" s="5">
        <v>96</v>
      </c>
      <c r="F359" s="5">
        <v>191.3</v>
      </c>
      <c r="G359" s="5">
        <v>95.5</v>
      </c>
      <c r="H359" s="5">
        <v>95.4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96.7</v>
      </c>
      <c r="D360" s="5">
        <v>0.1</v>
      </c>
      <c r="E360" s="5">
        <v>96.9</v>
      </c>
      <c r="F360" s="5">
        <v>191.3</v>
      </c>
      <c r="G360" s="5">
        <v>95.5</v>
      </c>
      <c r="H360" s="5">
        <v>95.4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96.7</v>
      </c>
      <c r="D361" s="5">
        <v>0.1</v>
      </c>
      <c r="E361" s="5">
        <v>96.9</v>
      </c>
      <c r="F361" s="5">
        <v>193.4</v>
      </c>
      <c r="G361" s="5">
        <v>96.5</v>
      </c>
      <c r="H361" s="5">
        <v>96.4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96.7</v>
      </c>
      <c r="D362" s="5">
        <v>0.1</v>
      </c>
      <c r="E362" s="5">
        <v>96.9</v>
      </c>
      <c r="F362" s="5">
        <v>193.4</v>
      </c>
      <c r="G362" s="5">
        <v>96.5</v>
      </c>
      <c r="H362" s="5">
        <v>96.4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96.6</v>
      </c>
      <c r="D363" s="5">
        <v>0.1</v>
      </c>
      <c r="E363" s="5">
        <v>96.7</v>
      </c>
      <c r="F363" s="5">
        <v>195.2</v>
      </c>
      <c r="G363" s="5">
        <v>97.3</v>
      </c>
      <c r="H363" s="5">
        <v>97.1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96.6</v>
      </c>
      <c r="D364" s="5">
        <v>0.1</v>
      </c>
      <c r="E364" s="5">
        <v>96.7</v>
      </c>
      <c r="F364" s="5">
        <v>195.2</v>
      </c>
      <c r="G364" s="5">
        <v>97.3</v>
      </c>
      <c r="H364" s="5">
        <v>97.1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96.8</v>
      </c>
      <c r="D365" s="5">
        <v>0.1</v>
      </c>
      <c r="E365" s="5">
        <v>97</v>
      </c>
      <c r="F365" s="5">
        <v>195</v>
      </c>
      <c r="G365" s="5">
        <v>97.2</v>
      </c>
      <c r="H365" s="5">
        <v>97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96.8</v>
      </c>
      <c r="D366" s="5">
        <v>0.1</v>
      </c>
      <c r="E366" s="5">
        <v>97</v>
      </c>
      <c r="F366" s="5">
        <v>195</v>
      </c>
      <c r="G366" s="5">
        <v>97.2</v>
      </c>
      <c r="H366" s="5">
        <v>97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97.6</v>
      </c>
      <c r="D367" s="5">
        <v>0.1</v>
      </c>
      <c r="E367" s="5">
        <v>97.7</v>
      </c>
      <c r="F367" s="5">
        <v>194.1</v>
      </c>
      <c r="G367" s="5">
        <v>96.9</v>
      </c>
      <c r="H367" s="5">
        <v>96.8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97.6</v>
      </c>
      <c r="D368" s="5">
        <v>0.1</v>
      </c>
      <c r="E368" s="5">
        <v>97.7</v>
      </c>
      <c r="F368" s="5">
        <v>194.1</v>
      </c>
      <c r="G368" s="5">
        <v>96.9</v>
      </c>
      <c r="H368" s="5">
        <v>96.8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97.6</v>
      </c>
      <c r="D369" s="5">
        <v>0.1</v>
      </c>
      <c r="E369" s="5">
        <v>97.7</v>
      </c>
      <c r="F369" s="5">
        <v>194.1</v>
      </c>
      <c r="G369" s="5">
        <v>96.9</v>
      </c>
      <c r="H369" s="5">
        <v>96.8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96.6</v>
      </c>
      <c r="D370" s="5">
        <v>0.1</v>
      </c>
      <c r="E370" s="5">
        <v>96.7</v>
      </c>
      <c r="F370" s="5">
        <v>192.8</v>
      </c>
      <c r="G370" s="5">
        <v>96.3</v>
      </c>
      <c r="H370" s="5">
        <v>96.2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96.6</v>
      </c>
      <c r="D371" s="5">
        <v>0.1</v>
      </c>
      <c r="E371" s="5">
        <v>96.7</v>
      </c>
      <c r="F371" s="5">
        <v>192.8</v>
      </c>
      <c r="G371" s="5">
        <v>96.3</v>
      </c>
      <c r="H371" s="5">
        <v>96.2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96.4</v>
      </c>
      <c r="D372" s="5">
        <v>0.1</v>
      </c>
      <c r="E372" s="5">
        <v>96.5</v>
      </c>
      <c r="F372" s="5">
        <v>192.7</v>
      </c>
      <c r="G372" s="5">
        <v>96.1</v>
      </c>
      <c r="H372" s="5">
        <v>96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96.4</v>
      </c>
      <c r="D373" s="5">
        <v>0.1</v>
      </c>
      <c r="E373" s="5">
        <v>96.5</v>
      </c>
      <c r="F373" s="5">
        <v>192.7</v>
      </c>
      <c r="G373" s="5">
        <v>96.1</v>
      </c>
      <c r="H373" s="5">
        <v>96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97.6</v>
      </c>
      <c r="D374" s="5">
        <v>0.1</v>
      </c>
      <c r="E374" s="5">
        <v>97.7</v>
      </c>
      <c r="F374" s="5">
        <v>195.3</v>
      </c>
      <c r="G374" s="5">
        <v>97.4</v>
      </c>
      <c r="H374" s="5">
        <v>97.3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97.6</v>
      </c>
      <c r="D375" s="5">
        <v>0.1</v>
      </c>
      <c r="E375" s="5">
        <v>97.7</v>
      </c>
      <c r="F375" s="5">
        <v>195.3</v>
      </c>
      <c r="G375" s="5">
        <v>97.4</v>
      </c>
      <c r="H375" s="5">
        <v>97.3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97.8</v>
      </c>
      <c r="D376" s="5">
        <v>0.1</v>
      </c>
      <c r="E376" s="5">
        <v>97.9</v>
      </c>
      <c r="F376" s="5">
        <v>195.2</v>
      </c>
      <c r="G376" s="5">
        <v>97.4</v>
      </c>
      <c r="H376" s="5">
        <v>97.3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97.8</v>
      </c>
      <c r="D377" s="5">
        <v>0.1</v>
      </c>
      <c r="E377" s="5">
        <v>97.9</v>
      </c>
      <c r="F377" s="5">
        <v>195.2</v>
      </c>
      <c r="G377" s="5">
        <v>97.4</v>
      </c>
      <c r="H377" s="5">
        <v>97.3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97.8</v>
      </c>
      <c r="D378" s="5">
        <v>0.1</v>
      </c>
      <c r="E378" s="5">
        <v>97.9</v>
      </c>
      <c r="F378" s="5">
        <v>195.2</v>
      </c>
      <c r="G378" s="5">
        <v>97.4</v>
      </c>
      <c r="H378" s="5">
        <v>97.3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97.8</v>
      </c>
      <c r="D379" s="5">
        <v>0.1</v>
      </c>
      <c r="E379" s="5">
        <v>97.9</v>
      </c>
      <c r="F379" s="5">
        <v>195.2</v>
      </c>
      <c r="G379" s="5">
        <v>97.4</v>
      </c>
      <c r="H379" s="5">
        <v>97.3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98</v>
      </c>
      <c r="D380" s="5">
        <v>0.1</v>
      </c>
      <c r="E380" s="5">
        <v>98.1</v>
      </c>
      <c r="F380" s="5">
        <v>195.6</v>
      </c>
      <c r="G380" s="5">
        <v>97.6</v>
      </c>
      <c r="H380" s="5">
        <v>97.5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98</v>
      </c>
      <c r="D381" s="5">
        <v>0.1</v>
      </c>
      <c r="E381" s="5">
        <v>98.1</v>
      </c>
      <c r="F381" s="5">
        <v>195.6</v>
      </c>
      <c r="G381" s="5">
        <v>97.6</v>
      </c>
      <c r="H381" s="5">
        <v>97.5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98.3</v>
      </c>
      <c r="D382" s="5">
        <v>0.1</v>
      </c>
      <c r="E382" s="5">
        <v>98.4</v>
      </c>
      <c r="F382" s="5">
        <v>194.8</v>
      </c>
      <c r="G382" s="5">
        <v>97.3</v>
      </c>
      <c r="H382" s="5">
        <v>97.3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98.3</v>
      </c>
      <c r="D383" s="5">
        <v>0.1</v>
      </c>
      <c r="E383" s="5">
        <v>98.4</v>
      </c>
      <c r="F383" s="5">
        <v>194.8</v>
      </c>
      <c r="G383" s="5">
        <v>97.3</v>
      </c>
      <c r="H383" s="5">
        <v>97.3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97.3</v>
      </c>
      <c r="D384" s="5">
        <v>0.1</v>
      </c>
      <c r="E384" s="5">
        <v>97.4</v>
      </c>
      <c r="F384" s="5">
        <v>193.6</v>
      </c>
      <c r="G384" s="5">
        <v>96.6</v>
      </c>
      <c r="H384" s="5">
        <v>97.3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97.3</v>
      </c>
      <c r="D385" s="5">
        <v>0.1</v>
      </c>
      <c r="E385" s="5">
        <v>97.4</v>
      </c>
      <c r="F385" s="5">
        <v>193.6</v>
      </c>
      <c r="G385" s="5">
        <v>96.6</v>
      </c>
      <c r="H385" s="5">
        <v>96.5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98</v>
      </c>
      <c r="D386" s="5">
        <v>0.1</v>
      </c>
      <c r="E386" s="5">
        <v>98.1</v>
      </c>
      <c r="F386" s="5">
        <v>193.6</v>
      </c>
      <c r="G386" s="5">
        <v>96.6</v>
      </c>
      <c r="H386" s="5">
        <v>96.5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98</v>
      </c>
      <c r="D387" s="5">
        <v>0.1</v>
      </c>
      <c r="E387" s="5">
        <v>98.1</v>
      </c>
      <c r="F387" s="5">
        <v>194.6</v>
      </c>
      <c r="G387" s="5">
        <v>97.2</v>
      </c>
      <c r="H387" s="5">
        <v>97.1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98</v>
      </c>
      <c r="D388" s="5">
        <v>0.1</v>
      </c>
      <c r="E388" s="5">
        <v>98.1</v>
      </c>
      <c r="F388" s="5">
        <v>194.6</v>
      </c>
      <c r="G388" s="5">
        <v>97.2</v>
      </c>
      <c r="H388" s="5">
        <v>97.1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98</v>
      </c>
      <c r="D389" s="5">
        <v>0.1</v>
      </c>
      <c r="E389" s="5">
        <v>98.1</v>
      </c>
      <c r="F389" s="5">
        <v>194.6</v>
      </c>
      <c r="G389" s="5">
        <v>97.2</v>
      </c>
      <c r="H389" s="5">
        <v>97.1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98</v>
      </c>
      <c r="D390" s="5">
        <v>0.1</v>
      </c>
      <c r="E390" s="5">
        <v>98.2</v>
      </c>
      <c r="F390" s="5">
        <v>195.3</v>
      </c>
      <c r="G390" s="5">
        <v>97.4</v>
      </c>
      <c r="H390" s="5">
        <v>97.2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98</v>
      </c>
      <c r="D391" s="5">
        <v>0.1</v>
      </c>
      <c r="E391" s="5">
        <v>98.2</v>
      </c>
      <c r="F391" s="5">
        <v>195.3</v>
      </c>
      <c r="G391" s="5">
        <v>97.4</v>
      </c>
      <c r="H391" s="5">
        <v>97.2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97.6</v>
      </c>
      <c r="D392" s="5">
        <v>0.1</v>
      </c>
      <c r="E392" s="5">
        <v>97.7</v>
      </c>
      <c r="F392" s="5">
        <v>195.8</v>
      </c>
      <c r="G392" s="5">
        <v>97.9</v>
      </c>
      <c r="H392" s="5">
        <v>97.9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97.6</v>
      </c>
      <c r="D393" s="5">
        <v>0.1</v>
      </c>
      <c r="E393" s="5">
        <v>97.7</v>
      </c>
      <c r="F393" s="5">
        <v>195.8</v>
      </c>
      <c r="G393" s="5">
        <v>97.9</v>
      </c>
      <c r="H393" s="5">
        <v>97.9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97.6</v>
      </c>
      <c r="D394" s="5">
        <v>0.1</v>
      </c>
      <c r="E394" s="5">
        <v>97.7</v>
      </c>
      <c r="F394" s="5">
        <v>195.4</v>
      </c>
      <c r="G394" s="5">
        <v>97.5</v>
      </c>
      <c r="H394" s="5">
        <v>97.3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97.6</v>
      </c>
      <c r="D395" s="5">
        <v>0.1</v>
      </c>
      <c r="E395" s="5">
        <v>97.7</v>
      </c>
      <c r="F395" s="5">
        <v>195.4</v>
      </c>
      <c r="G395" s="5">
        <v>97.5</v>
      </c>
      <c r="H395" s="5">
        <v>97.3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97.6</v>
      </c>
      <c r="D396" s="5">
        <v>0.1</v>
      </c>
      <c r="E396" s="5">
        <v>97.7</v>
      </c>
      <c r="F396" s="5">
        <v>195.4</v>
      </c>
      <c r="G396" s="5">
        <v>96.7</v>
      </c>
      <c r="H396" s="5">
        <v>96.5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96.6</v>
      </c>
      <c r="D397" s="5">
        <v>0.1</v>
      </c>
      <c r="E397" s="5">
        <v>96.7</v>
      </c>
      <c r="F397" s="5">
        <v>193.8</v>
      </c>
      <c r="G397" s="5">
        <v>96.7</v>
      </c>
      <c r="H397" s="5">
        <v>96.5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96.6</v>
      </c>
      <c r="D398" s="5">
        <v>0.1</v>
      </c>
      <c r="E398" s="5">
        <v>96.7</v>
      </c>
      <c r="F398" s="5">
        <v>193.8</v>
      </c>
      <c r="G398" s="5">
        <v>96.7</v>
      </c>
      <c r="H398" s="5">
        <v>96.5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96.6</v>
      </c>
      <c r="D399" s="5">
        <v>0.1</v>
      </c>
      <c r="E399" s="5">
        <v>96.7</v>
      </c>
      <c r="F399" s="5">
        <v>193.8</v>
      </c>
      <c r="G399" s="5">
        <v>96.7</v>
      </c>
      <c r="H399" s="5">
        <v>96.5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103.4</v>
      </c>
      <c r="D400" s="5">
        <v>0.1</v>
      </c>
      <c r="E400" s="5">
        <v>103.5</v>
      </c>
      <c r="F400" s="5">
        <v>204.8</v>
      </c>
      <c r="G400" s="5">
        <v>102.4</v>
      </c>
      <c r="H400" s="5">
        <v>102.5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103.4</v>
      </c>
      <c r="D401" s="5">
        <v>0.1</v>
      </c>
      <c r="E401" s="5">
        <v>103.5</v>
      </c>
      <c r="F401" s="5">
        <v>204.8</v>
      </c>
      <c r="G401" s="5">
        <v>102.4</v>
      </c>
      <c r="H401" s="5">
        <v>102.5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103.9</v>
      </c>
      <c r="D402" s="5">
        <v>0.1</v>
      </c>
      <c r="E402" s="5">
        <v>104</v>
      </c>
      <c r="F402" s="5">
        <v>207.1</v>
      </c>
      <c r="G402" s="5">
        <v>103.4</v>
      </c>
      <c r="H402" s="5">
        <v>103.3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103.9</v>
      </c>
      <c r="D403" s="5">
        <v>0.1</v>
      </c>
      <c r="E403" s="5">
        <v>104</v>
      </c>
      <c r="F403" s="5">
        <v>207.1</v>
      </c>
      <c r="G403" s="5">
        <v>103.4</v>
      </c>
      <c r="H403" s="5">
        <v>103.3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104.2</v>
      </c>
      <c r="D404" s="5">
        <v>0.1</v>
      </c>
      <c r="E404" s="5">
        <v>104.3</v>
      </c>
      <c r="F404" s="5">
        <v>207.6</v>
      </c>
      <c r="G404" s="5">
        <v>103.6</v>
      </c>
      <c r="H404" s="5">
        <v>103.5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104.2</v>
      </c>
      <c r="D405" s="5">
        <v>0.1</v>
      </c>
      <c r="E405" s="5">
        <v>104.3</v>
      </c>
      <c r="F405" s="5">
        <v>207.6</v>
      </c>
      <c r="G405" s="5">
        <v>103.6</v>
      </c>
      <c r="H405" s="5">
        <v>103.5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103.7</v>
      </c>
      <c r="D406" s="5">
        <v>0.1</v>
      </c>
      <c r="E406" s="5">
        <v>103.8</v>
      </c>
      <c r="F406" s="5">
        <v>203.9</v>
      </c>
      <c r="G406" s="5">
        <v>102</v>
      </c>
      <c r="H406" s="5">
        <v>102.1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103.7</v>
      </c>
      <c r="D407" s="5">
        <v>0.1</v>
      </c>
      <c r="E407" s="5">
        <v>103.8</v>
      </c>
      <c r="F407" s="5">
        <v>203.9</v>
      </c>
      <c r="G407" s="5">
        <v>102</v>
      </c>
      <c r="H407" s="5">
        <v>102.1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103.7</v>
      </c>
      <c r="D408" s="5">
        <v>0.1</v>
      </c>
      <c r="E408" s="5">
        <v>103.8</v>
      </c>
      <c r="F408" s="5">
        <v>203.9</v>
      </c>
      <c r="G408" s="5">
        <v>102</v>
      </c>
      <c r="H408" s="5">
        <v>102.1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103.7</v>
      </c>
      <c r="D409" s="5">
        <v>0.1</v>
      </c>
      <c r="E409" s="5">
        <v>103.8</v>
      </c>
      <c r="F409" s="5">
        <v>203.9</v>
      </c>
      <c r="G409" s="5">
        <v>102</v>
      </c>
      <c r="H409" s="5">
        <v>102.1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98</v>
      </c>
      <c r="D410" s="5">
        <v>0.1</v>
      </c>
      <c r="E410" s="5">
        <v>98.1</v>
      </c>
      <c r="F410" s="5">
        <v>197.3</v>
      </c>
      <c r="G410" s="5">
        <v>98.4</v>
      </c>
      <c r="H410" s="5">
        <v>98.2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98</v>
      </c>
      <c r="D411" s="5">
        <v>0.1</v>
      </c>
      <c r="E411" s="5">
        <v>98.1</v>
      </c>
      <c r="F411" s="5">
        <v>197.3</v>
      </c>
      <c r="G411" s="5">
        <v>98.4</v>
      </c>
      <c r="H411" s="5">
        <v>98.2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97.3</v>
      </c>
      <c r="D412" s="5">
        <v>0.1</v>
      </c>
      <c r="E412" s="5">
        <v>97.4</v>
      </c>
      <c r="F412" s="5">
        <v>195</v>
      </c>
      <c r="G412" s="5">
        <v>97.3</v>
      </c>
      <c r="H412" s="5">
        <v>97.1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97.3</v>
      </c>
      <c r="D413" s="5">
        <v>0.1</v>
      </c>
      <c r="E413" s="5">
        <v>97.4</v>
      </c>
      <c r="F413" s="5">
        <v>195</v>
      </c>
      <c r="G413" s="5">
        <v>97.3</v>
      </c>
      <c r="H413" s="5">
        <v>97.1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98.6</v>
      </c>
      <c r="D414" s="5">
        <v>0.1</v>
      </c>
      <c r="E414" s="5">
        <v>98.7</v>
      </c>
      <c r="F414" s="5">
        <v>199.4</v>
      </c>
      <c r="G414" s="5">
        <v>99.8</v>
      </c>
      <c r="H414" s="5">
        <v>99.7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98.6</v>
      </c>
      <c r="D415" s="5">
        <v>0.1</v>
      </c>
      <c r="E415" s="5">
        <v>98.7</v>
      </c>
      <c r="F415" s="5">
        <v>199.4</v>
      </c>
      <c r="G415" s="5">
        <v>99.8</v>
      </c>
      <c r="H415" s="5">
        <v>99.7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98.8</v>
      </c>
      <c r="D416" s="5">
        <v>0.1</v>
      </c>
      <c r="E416" s="5">
        <v>98.9</v>
      </c>
      <c r="F416" s="5">
        <v>199.2</v>
      </c>
      <c r="G416" s="5">
        <v>99.3</v>
      </c>
      <c r="H416" s="5">
        <v>98.9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98.8</v>
      </c>
      <c r="D417" s="5">
        <v>0.1</v>
      </c>
      <c r="E417" s="5">
        <v>98.9</v>
      </c>
      <c r="F417" s="5">
        <v>199.2</v>
      </c>
      <c r="G417" s="5">
        <v>99.3</v>
      </c>
      <c r="H417" s="5">
        <v>98.9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98.8</v>
      </c>
      <c r="D418" s="5">
        <v>0.1</v>
      </c>
      <c r="E418" s="5">
        <v>98.9</v>
      </c>
      <c r="F418" s="5">
        <v>199.2</v>
      </c>
      <c r="G418" s="5">
        <v>99.3</v>
      </c>
      <c r="H418" s="5">
        <v>98.9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98.8</v>
      </c>
      <c r="D419" s="5">
        <v>0.1</v>
      </c>
      <c r="E419" s="5">
        <v>98.9</v>
      </c>
      <c r="F419" s="5">
        <v>199.2</v>
      </c>
      <c r="G419" s="5">
        <v>99.3</v>
      </c>
      <c r="H419" s="5">
        <v>98.9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97.8</v>
      </c>
      <c r="D420" s="5">
        <v>0.1</v>
      </c>
      <c r="E420" s="5">
        <v>98</v>
      </c>
      <c r="F420" s="5">
        <v>195.8</v>
      </c>
      <c r="G420" s="5">
        <v>97.5</v>
      </c>
      <c r="H420" s="5">
        <v>97.4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97.8</v>
      </c>
      <c r="D421" s="5">
        <v>0.1</v>
      </c>
      <c r="E421" s="5">
        <v>98</v>
      </c>
      <c r="F421" s="5">
        <v>195.8</v>
      </c>
      <c r="G421" s="5">
        <v>97.5</v>
      </c>
      <c r="H421" s="5">
        <v>97.4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100.9</v>
      </c>
      <c r="D422" s="5">
        <v>0.1</v>
      </c>
      <c r="E422" s="5">
        <v>101.1</v>
      </c>
      <c r="F422" s="5">
        <v>196.2</v>
      </c>
      <c r="G422" s="5">
        <v>98.7</v>
      </c>
      <c r="H422" s="5">
        <v>98.6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100.9</v>
      </c>
      <c r="D423" s="5">
        <v>0.1</v>
      </c>
      <c r="E423" s="5">
        <v>101.1</v>
      </c>
      <c r="F423" s="5">
        <v>196.2</v>
      </c>
      <c r="G423" s="5">
        <v>98.7</v>
      </c>
      <c r="H423" s="5">
        <v>98.6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98</v>
      </c>
      <c r="D424" s="5">
        <v>0.1</v>
      </c>
      <c r="E424" s="5">
        <v>98.2</v>
      </c>
      <c r="F424" s="5">
        <v>196.5</v>
      </c>
      <c r="G424" s="5">
        <v>98.9</v>
      </c>
      <c r="H424" s="5">
        <v>98.6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98</v>
      </c>
      <c r="D425" s="5">
        <v>0.1</v>
      </c>
      <c r="E425" s="5">
        <v>98.2</v>
      </c>
      <c r="F425" s="5">
        <v>196.5</v>
      </c>
      <c r="G425" s="5">
        <v>98.9</v>
      </c>
      <c r="H425" s="5">
        <v>98.6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103.2</v>
      </c>
      <c r="D426" s="5">
        <v>0.1</v>
      </c>
      <c r="E426" s="5">
        <v>103.3</v>
      </c>
      <c r="F426" s="5">
        <v>206.3</v>
      </c>
      <c r="G426" s="5">
        <v>103.2</v>
      </c>
      <c r="H426" s="5">
        <v>103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103.2</v>
      </c>
      <c r="D427" s="5">
        <v>0.1</v>
      </c>
      <c r="E427" s="5">
        <v>103.3</v>
      </c>
      <c r="F427" s="5">
        <v>206.3</v>
      </c>
      <c r="G427" s="5">
        <v>103.2</v>
      </c>
      <c r="H427" s="5">
        <v>103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103.6</v>
      </c>
      <c r="D428" s="5">
        <v>0.1</v>
      </c>
      <c r="E428" s="5">
        <v>103.7</v>
      </c>
      <c r="F428" s="5">
        <v>206.6</v>
      </c>
      <c r="G428" s="5">
        <v>103.1</v>
      </c>
      <c r="H428" s="5">
        <v>102.9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103.3</v>
      </c>
      <c r="D429" s="5">
        <v>0.1</v>
      </c>
      <c r="E429" s="5">
        <v>103.4</v>
      </c>
      <c r="F429" s="5">
        <v>205.4</v>
      </c>
      <c r="G429" s="5">
        <v>102.5</v>
      </c>
      <c r="H429" s="5">
        <v>102.3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103.3</v>
      </c>
      <c r="D430" s="5">
        <v>0.1</v>
      </c>
      <c r="E430" s="5">
        <v>103.4</v>
      </c>
      <c r="F430" s="5">
        <v>205.4</v>
      </c>
      <c r="G430" s="5">
        <v>102.5</v>
      </c>
      <c r="H430" s="5">
        <v>102.3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103</v>
      </c>
      <c r="D431" s="5">
        <v>0.1</v>
      </c>
      <c r="E431" s="5">
        <v>103.1</v>
      </c>
      <c r="F431" s="5">
        <v>206</v>
      </c>
      <c r="G431" s="5">
        <v>102.8</v>
      </c>
      <c r="H431" s="5">
        <v>102.6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103</v>
      </c>
      <c r="D432" s="5">
        <v>0.1</v>
      </c>
      <c r="E432" s="5">
        <v>103.1</v>
      </c>
      <c r="F432" s="5">
        <v>206</v>
      </c>
      <c r="G432" s="5">
        <v>102.8</v>
      </c>
      <c r="H432" s="5">
        <v>102.6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103.7</v>
      </c>
      <c r="D433" s="5">
        <v>0.1</v>
      </c>
      <c r="E433" s="5">
        <v>103.9</v>
      </c>
      <c r="F433" s="5">
        <v>207.2</v>
      </c>
      <c r="G433" s="5">
        <v>103.3</v>
      </c>
      <c r="H433" s="5">
        <v>103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103.7</v>
      </c>
      <c r="D434" s="5">
        <v>0.1</v>
      </c>
      <c r="E434" s="5">
        <v>103.9</v>
      </c>
      <c r="F434" s="5">
        <v>207.2</v>
      </c>
      <c r="G434" s="5">
        <v>103.3</v>
      </c>
      <c r="H434" s="5">
        <v>103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103.7</v>
      </c>
      <c r="D435" s="5">
        <v>0.1</v>
      </c>
      <c r="E435" s="5">
        <v>103.9</v>
      </c>
      <c r="F435" s="5">
        <v>207.2</v>
      </c>
      <c r="G435" s="5">
        <v>103.3</v>
      </c>
      <c r="H435" s="5">
        <v>103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103.7</v>
      </c>
      <c r="D436" s="5">
        <v>0.1</v>
      </c>
      <c r="E436" s="5">
        <v>103.9</v>
      </c>
      <c r="F436" s="5">
        <v>207.2</v>
      </c>
      <c r="G436" s="5">
        <v>103.3</v>
      </c>
      <c r="H436" s="5">
        <v>103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103.1</v>
      </c>
      <c r="D437" s="5">
        <v>0.1</v>
      </c>
      <c r="E437" s="5">
        <v>103.3</v>
      </c>
      <c r="F437" s="5">
        <v>206.2</v>
      </c>
      <c r="G437" s="5">
        <v>102.9</v>
      </c>
      <c r="H437" s="5">
        <v>102.7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103.1</v>
      </c>
      <c r="D438" s="5">
        <v>0.1</v>
      </c>
      <c r="E438" s="5">
        <v>103.3</v>
      </c>
      <c r="F438" s="5">
        <v>206.2</v>
      </c>
      <c r="G438" s="5">
        <v>102.9</v>
      </c>
      <c r="H438" s="5">
        <v>102.7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102.8</v>
      </c>
      <c r="D439" s="5">
        <v>0.1</v>
      </c>
      <c r="E439" s="5">
        <v>103</v>
      </c>
      <c r="F439" s="5">
        <v>205.4</v>
      </c>
      <c r="G439" s="5">
        <v>102.5</v>
      </c>
      <c r="H439" s="5">
        <v>102.4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102.8</v>
      </c>
      <c r="D440" s="5">
        <v>0.1</v>
      </c>
      <c r="E440" s="5">
        <v>103</v>
      </c>
      <c r="F440" s="5">
        <v>205.4</v>
      </c>
      <c r="G440" s="5">
        <v>102.5</v>
      </c>
      <c r="H440" s="5">
        <v>102.4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102.9</v>
      </c>
      <c r="D441" s="5">
        <v>0.1</v>
      </c>
      <c r="E441" s="5">
        <v>103.1</v>
      </c>
      <c r="F441" s="5">
        <v>206.2</v>
      </c>
      <c r="G441" s="5">
        <v>102.9</v>
      </c>
      <c r="H441" s="5">
        <v>102.7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102.9</v>
      </c>
      <c r="D442" s="5">
        <v>0.1</v>
      </c>
      <c r="E442" s="5">
        <v>103.1</v>
      </c>
      <c r="F442" s="5">
        <v>206.2</v>
      </c>
      <c r="G442" s="5">
        <v>102.9</v>
      </c>
      <c r="H442" s="5">
        <v>102.7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101.5</v>
      </c>
      <c r="D443" s="5">
        <v>0.1</v>
      </c>
      <c r="E443" s="5">
        <v>101.6</v>
      </c>
      <c r="F443" s="5">
        <v>205</v>
      </c>
      <c r="G443" s="5">
        <v>102.2</v>
      </c>
      <c r="H443" s="5">
        <v>101.9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101.5</v>
      </c>
      <c r="D444" s="5">
        <v>0.1</v>
      </c>
      <c r="E444" s="5">
        <v>101.6</v>
      </c>
      <c r="F444" s="5">
        <v>205</v>
      </c>
      <c r="G444" s="5">
        <v>102.2</v>
      </c>
      <c r="H444" s="5">
        <v>101.9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101.5</v>
      </c>
      <c r="D445" s="5">
        <v>0.1</v>
      </c>
      <c r="E445" s="5">
        <v>101.6</v>
      </c>
      <c r="F445" s="5">
        <v>205</v>
      </c>
      <c r="G445" s="5">
        <v>102.2</v>
      </c>
      <c r="H445" s="5">
        <v>101.9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101.5</v>
      </c>
      <c r="D446" s="5">
        <v>0.1</v>
      </c>
      <c r="E446" s="5">
        <v>101.6</v>
      </c>
      <c r="F446" s="5">
        <v>205</v>
      </c>
      <c r="G446" s="5">
        <v>102.2</v>
      </c>
      <c r="H446" s="5">
        <v>101.9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103.4</v>
      </c>
      <c r="D447" s="5">
        <v>0.1</v>
      </c>
      <c r="E447" s="5">
        <v>103.6</v>
      </c>
      <c r="F447" s="5">
        <v>205.7</v>
      </c>
      <c r="G447" s="5">
        <v>102.7</v>
      </c>
      <c r="H447" s="5">
        <v>102.6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103.4</v>
      </c>
      <c r="D448" s="5">
        <v>0.1</v>
      </c>
      <c r="E448" s="5">
        <v>103.6</v>
      </c>
      <c r="F448" s="5">
        <v>205.7</v>
      </c>
      <c r="G448" s="5">
        <v>102.7</v>
      </c>
      <c r="H448" s="5">
        <v>102.6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102.1</v>
      </c>
      <c r="D449" s="5">
        <v>0.1</v>
      </c>
      <c r="E449" s="5">
        <v>102.4</v>
      </c>
      <c r="F449" s="5">
        <v>204.6</v>
      </c>
      <c r="G449" s="5">
        <v>102.1</v>
      </c>
      <c r="H449" s="5">
        <v>101.9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102.1</v>
      </c>
      <c r="D450" s="5">
        <v>0.1</v>
      </c>
      <c r="E450" s="5">
        <v>102.4</v>
      </c>
      <c r="F450" s="5">
        <v>204.6</v>
      </c>
      <c r="G450" s="5">
        <v>102.1</v>
      </c>
      <c r="H450" s="5">
        <v>101.9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103.4</v>
      </c>
      <c r="D451" s="5">
        <v>0.1</v>
      </c>
      <c r="E451" s="5">
        <v>103.6</v>
      </c>
      <c r="F451" s="5">
        <v>206.3</v>
      </c>
      <c r="G451" s="5">
        <v>102.9</v>
      </c>
      <c r="H451" s="5">
        <v>102.8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103.4</v>
      </c>
      <c r="D452" s="5">
        <v>0.1</v>
      </c>
      <c r="E452" s="5">
        <v>103.6</v>
      </c>
      <c r="F452" s="5">
        <v>206.3</v>
      </c>
      <c r="G452" s="5">
        <v>102.9</v>
      </c>
      <c r="H452" s="5">
        <v>102.8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102.3</v>
      </c>
      <c r="D453" s="5">
        <v>0.1</v>
      </c>
      <c r="E453" s="5">
        <v>102.4</v>
      </c>
      <c r="F453" s="5">
        <v>205.2</v>
      </c>
      <c r="G453" s="5">
        <v>102.3</v>
      </c>
      <c r="H453" s="5">
        <v>102.1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102.3</v>
      </c>
      <c r="D454" s="5">
        <v>0.1</v>
      </c>
      <c r="E454" s="5">
        <v>102.4</v>
      </c>
      <c r="F454" s="5">
        <v>205.2</v>
      </c>
      <c r="G454" s="5">
        <v>102.3</v>
      </c>
      <c r="H454" s="5">
        <v>102.1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102.3</v>
      </c>
      <c r="D455" s="5">
        <v>0.1</v>
      </c>
      <c r="E455" s="5">
        <v>102.4</v>
      </c>
      <c r="F455" s="5">
        <v>205.2</v>
      </c>
      <c r="G455" s="5">
        <v>102.3</v>
      </c>
      <c r="H455" s="5">
        <v>102.1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102.3</v>
      </c>
      <c r="D456" s="5">
        <v>0.1</v>
      </c>
      <c r="E456" s="5">
        <v>102.4</v>
      </c>
      <c r="F456" s="5">
        <v>205.2</v>
      </c>
      <c r="G456" s="5">
        <v>102.3</v>
      </c>
      <c r="H456" s="5">
        <v>102.1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101</v>
      </c>
      <c r="D457" s="5">
        <v>0.1</v>
      </c>
      <c r="E457" s="5">
        <v>101.1</v>
      </c>
      <c r="F457" s="5">
        <v>204.3</v>
      </c>
      <c r="G457" s="5">
        <v>101.9</v>
      </c>
      <c r="H457" s="5">
        <v>101.7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101</v>
      </c>
      <c r="D458" s="5">
        <v>0.1</v>
      </c>
      <c r="E458" s="5">
        <v>101.1</v>
      </c>
      <c r="F458" s="5">
        <v>204.3</v>
      </c>
      <c r="G458" s="5">
        <v>101.9</v>
      </c>
      <c r="H458" s="5">
        <v>101.7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102.4</v>
      </c>
      <c r="D459" s="5">
        <v>0.1</v>
      </c>
      <c r="E459" s="5">
        <v>102.7</v>
      </c>
      <c r="F459" s="5">
        <v>204.5</v>
      </c>
      <c r="G459" s="5">
        <v>102.1</v>
      </c>
      <c r="H459" s="5">
        <v>101.9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102.4</v>
      </c>
      <c r="D460" s="5">
        <v>0.1</v>
      </c>
      <c r="E460" s="5">
        <v>102.7</v>
      </c>
      <c r="F460" s="5">
        <v>204.5</v>
      </c>
      <c r="G460" s="5">
        <v>102.1</v>
      </c>
      <c r="H460" s="5">
        <v>101.9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102.6</v>
      </c>
      <c r="D461" s="5">
        <v>0.1</v>
      </c>
      <c r="E461" s="5">
        <v>102.7</v>
      </c>
      <c r="F461" s="5">
        <v>205.1</v>
      </c>
      <c r="G461" s="5">
        <v>102.3</v>
      </c>
      <c r="H461" s="5">
        <v>102.2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102.6</v>
      </c>
      <c r="D462" s="5">
        <v>0.1</v>
      </c>
      <c r="E462" s="5">
        <v>102.7</v>
      </c>
      <c r="F462" s="5">
        <v>205.1</v>
      </c>
      <c r="G462" s="5">
        <v>102.3</v>
      </c>
      <c r="H462" s="5">
        <v>102.2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103</v>
      </c>
      <c r="D463" s="5">
        <v>0.1</v>
      </c>
      <c r="E463" s="5">
        <v>103.1</v>
      </c>
      <c r="F463" s="5">
        <v>205.6</v>
      </c>
      <c r="G463" s="5">
        <v>102.6</v>
      </c>
      <c r="H463" s="5">
        <v>102.4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103</v>
      </c>
      <c r="D464" s="5">
        <v>0.1</v>
      </c>
      <c r="E464" s="5">
        <v>103.1</v>
      </c>
      <c r="F464" s="5">
        <v>205.6</v>
      </c>
      <c r="G464" s="5">
        <v>102.6</v>
      </c>
      <c r="H464" s="5">
        <v>102.4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103</v>
      </c>
      <c r="D465" s="5">
        <v>0.1</v>
      </c>
      <c r="E465" s="5">
        <v>103.1</v>
      </c>
      <c r="F465" s="5">
        <v>205.6</v>
      </c>
      <c r="G465" s="5">
        <v>102.6</v>
      </c>
      <c r="H465" s="5">
        <v>102.4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103</v>
      </c>
      <c r="D466" s="5">
        <v>0.1</v>
      </c>
      <c r="E466" s="5">
        <v>103.1</v>
      </c>
      <c r="F466" s="5">
        <v>205.6</v>
      </c>
      <c r="G466" s="5">
        <v>102.6</v>
      </c>
      <c r="H466" s="5">
        <v>102.4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103.1</v>
      </c>
      <c r="D467" s="5">
        <v>0.1</v>
      </c>
      <c r="E467" s="5">
        <v>103.2</v>
      </c>
      <c r="F467" s="5">
        <v>206.2</v>
      </c>
      <c r="G467" s="5">
        <v>102.8</v>
      </c>
      <c r="H467" s="5">
        <v>102.7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103.1</v>
      </c>
      <c r="D468" s="5">
        <v>0.1</v>
      </c>
      <c r="E468" s="5">
        <v>103.2</v>
      </c>
      <c r="F468" s="5">
        <v>206.2</v>
      </c>
      <c r="G468" s="5">
        <v>102.8</v>
      </c>
      <c r="H468" s="5">
        <v>102.7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103.3</v>
      </c>
      <c r="D469" s="5">
        <v>0.1</v>
      </c>
      <c r="E469" s="5">
        <v>103.4</v>
      </c>
      <c r="F469" s="5">
        <v>206.5</v>
      </c>
      <c r="G469" s="5">
        <v>103</v>
      </c>
      <c r="H469" s="5">
        <v>102.9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103.3</v>
      </c>
      <c r="D470" s="5">
        <v>0.1</v>
      </c>
      <c r="E470" s="5">
        <v>103.4</v>
      </c>
      <c r="F470" s="5">
        <v>206.5</v>
      </c>
      <c r="G470" s="5">
        <v>103</v>
      </c>
      <c r="H470" s="5">
        <v>102.9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103.7</v>
      </c>
      <c r="D471" s="5">
        <v>0.1</v>
      </c>
      <c r="E471" s="5">
        <v>103.7</v>
      </c>
      <c r="F471" s="5">
        <v>205.9</v>
      </c>
      <c r="G471" s="5">
        <v>102.8</v>
      </c>
      <c r="H471" s="5">
        <v>102.7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103.7</v>
      </c>
      <c r="D472" s="5">
        <v>0.1</v>
      </c>
      <c r="E472" s="5">
        <v>103.7</v>
      </c>
      <c r="F472" s="5">
        <v>205.9</v>
      </c>
      <c r="G472" s="5">
        <v>102.8</v>
      </c>
      <c r="H472" s="5">
        <v>102.7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103.5</v>
      </c>
      <c r="D473" s="5">
        <v>0.1</v>
      </c>
      <c r="E473" s="5">
        <v>103.7</v>
      </c>
      <c r="F473" s="5">
        <v>206.8</v>
      </c>
      <c r="G473" s="5">
        <v>103.2</v>
      </c>
      <c r="H473" s="5">
        <v>103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103.5</v>
      </c>
      <c r="D474" s="5">
        <v>0.1</v>
      </c>
      <c r="E474" s="5">
        <v>103.7</v>
      </c>
      <c r="F474" s="5">
        <v>206.8</v>
      </c>
      <c r="G474" s="5">
        <v>103.2</v>
      </c>
      <c r="H474" s="5">
        <v>103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103.5</v>
      </c>
      <c r="D475" s="5">
        <v>0.1</v>
      </c>
      <c r="E475" s="5">
        <v>103.7</v>
      </c>
      <c r="F475" s="5">
        <v>206.8</v>
      </c>
      <c r="G475" s="5">
        <v>103.2</v>
      </c>
      <c r="H475" s="5">
        <v>103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103.5</v>
      </c>
      <c r="D476" s="5">
        <v>0.1</v>
      </c>
      <c r="E476" s="5">
        <v>103.7</v>
      </c>
      <c r="F476" s="5">
        <v>206.8</v>
      </c>
      <c r="G476" s="5">
        <v>103.2</v>
      </c>
      <c r="H476" s="5">
        <v>103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103.1</v>
      </c>
      <c r="D477" s="5">
        <v>0.1</v>
      </c>
      <c r="E477" s="5">
        <v>103.2</v>
      </c>
      <c r="F477" s="5">
        <v>205.3</v>
      </c>
      <c r="G477" s="5">
        <v>102.5</v>
      </c>
      <c r="H477" s="5">
        <v>102.3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103.1</v>
      </c>
      <c r="D478" s="5">
        <v>0.1</v>
      </c>
      <c r="E478" s="5">
        <v>103.2</v>
      </c>
      <c r="F478" s="5">
        <v>205.3</v>
      </c>
      <c r="G478" s="5">
        <v>102.5</v>
      </c>
      <c r="H478" s="5">
        <v>102.3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103.1</v>
      </c>
      <c r="D479" s="5">
        <v>0.1</v>
      </c>
      <c r="E479" s="5">
        <v>103.2</v>
      </c>
      <c r="F479" s="5">
        <v>206.1</v>
      </c>
      <c r="G479" s="5">
        <v>102.8</v>
      </c>
      <c r="H479" s="5">
        <v>102.7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103.1</v>
      </c>
      <c r="D480" s="5">
        <v>0.1</v>
      </c>
      <c r="E480" s="5">
        <v>103.2</v>
      </c>
      <c r="F480" s="5">
        <v>206.1</v>
      </c>
      <c r="G480" s="5">
        <v>102.8</v>
      </c>
      <c r="H480" s="5">
        <v>102.7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103</v>
      </c>
      <c r="D481" s="5">
        <v>0.1</v>
      </c>
      <c r="E481" s="5">
        <v>103.1</v>
      </c>
      <c r="F481" s="5">
        <v>205.5</v>
      </c>
      <c r="G481" s="5">
        <v>102.5</v>
      </c>
      <c r="H481" s="5">
        <v>102.3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103</v>
      </c>
      <c r="D482" s="5">
        <v>0.1</v>
      </c>
      <c r="E482" s="5">
        <v>103.1</v>
      </c>
      <c r="F482" s="5">
        <v>205.5</v>
      </c>
      <c r="G482" s="5">
        <v>102.5</v>
      </c>
      <c r="H482" s="5">
        <v>102.3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102.1</v>
      </c>
      <c r="D483" s="5">
        <v>0.1</v>
      </c>
      <c r="E483" s="5">
        <v>102.3</v>
      </c>
      <c r="F483" s="5">
        <v>204.3</v>
      </c>
      <c r="G483" s="5">
        <v>101.9</v>
      </c>
      <c r="H483" s="5">
        <v>101.8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102.1</v>
      </c>
      <c r="D484" s="5">
        <v>0.1</v>
      </c>
      <c r="E484" s="5">
        <v>102.3</v>
      </c>
      <c r="F484" s="5">
        <v>204.3</v>
      </c>
      <c r="G484" s="5">
        <v>101.9</v>
      </c>
      <c r="H484" s="5">
        <v>101.8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102.1</v>
      </c>
      <c r="D485" s="5">
        <v>0.1</v>
      </c>
      <c r="E485" s="5">
        <v>102.3</v>
      </c>
      <c r="F485" s="5">
        <v>204.3</v>
      </c>
      <c r="G485" s="5">
        <v>101.9</v>
      </c>
      <c r="H485" s="5">
        <v>101.8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102.1</v>
      </c>
      <c r="D486" s="5">
        <v>0.1</v>
      </c>
      <c r="E486" s="5">
        <v>102.3</v>
      </c>
      <c r="F486" s="5">
        <v>204.3</v>
      </c>
      <c r="G486" s="5">
        <v>101.9</v>
      </c>
      <c r="H486" s="5">
        <v>101.8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103.2</v>
      </c>
      <c r="D487" s="5">
        <v>0.1</v>
      </c>
      <c r="E487" s="5">
        <v>103.3</v>
      </c>
      <c r="F487" s="5">
        <v>205.5</v>
      </c>
      <c r="G487" s="5">
        <v>102.6</v>
      </c>
      <c r="H487" s="5">
        <v>102.5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103.2</v>
      </c>
      <c r="D488" s="5">
        <v>0.1</v>
      </c>
      <c r="E488" s="5">
        <v>103.3</v>
      </c>
      <c r="F488" s="5">
        <v>205.5</v>
      </c>
      <c r="G488" s="5">
        <v>102.6</v>
      </c>
      <c r="H488" s="5">
        <v>102.5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102</v>
      </c>
      <c r="D489" s="5">
        <v>0.1</v>
      </c>
      <c r="E489" s="5">
        <v>102.1</v>
      </c>
      <c r="F489" s="5">
        <v>205</v>
      </c>
      <c r="G489" s="5">
        <v>102.2</v>
      </c>
      <c r="H489" s="5">
        <v>101.9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102</v>
      </c>
      <c r="D490" s="5">
        <v>0.1</v>
      </c>
      <c r="E490" s="5">
        <v>102.1</v>
      </c>
      <c r="F490" s="5">
        <v>205</v>
      </c>
      <c r="G490" s="5">
        <v>102.2</v>
      </c>
      <c r="H490" s="5">
        <v>101.9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103.4</v>
      </c>
      <c r="D491" s="5">
        <v>0.1</v>
      </c>
      <c r="E491" s="5">
        <v>103.5</v>
      </c>
      <c r="F491" s="5">
        <v>205.8</v>
      </c>
      <c r="G491" s="5">
        <v>102.7</v>
      </c>
      <c r="H491" s="5">
        <v>102.6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103.4</v>
      </c>
      <c r="D492" s="5">
        <v>0.1</v>
      </c>
      <c r="E492" s="5">
        <v>103.5</v>
      </c>
      <c r="F492" s="5">
        <v>205.8</v>
      </c>
      <c r="G492" s="5">
        <v>102.7</v>
      </c>
      <c r="H492" s="5">
        <v>102.6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102.7</v>
      </c>
      <c r="D493" s="5">
        <v>0.1</v>
      </c>
      <c r="E493" s="5">
        <v>102.8</v>
      </c>
      <c r="F493" s="5">
        <v>204.4</v>
      </c>
      <c r="G493" s="5">
        <v>102</v>
      </c>
      <c r="H493" s="5">
        <v>101.8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102.7</v>
      </c>
      <c r="D494" s="5">
        <v>0.1</v>
      </c>
      <c r="E494" s="5">
        <v>102.8</v>
      </c>
      <c r="F494" s="5">
        <v>204.4</v>
      </c>
      <c r="G494" s="5">
        <v>102</v>
      </c>
      <c r="H494" s="5">
        <v>101.8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102.7</v>
      </c>
      <c r="D495" s="5">
        <v>0.1</v>
      </c>
      <c r="E495" s="5">
        <v>102.8</v>
      </c>
      <c r="F495" s="5">
        <v>204.4</v>
      </c>
      <c r="G495" s="5">
        <v>102</v>
      </c>
      <c r="H495" s="5">
        <v>101.8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102.7</v>
      </c>
      <c r="D496" s="5">
        <v>0.1</v>
      </c>
      <c r="E496" s="5">
        <v>102.8</v>
      </c>
      <c r="F496" s="5">
        <v>204.4</v>
      </c>
      <c r="G496" s="5">
        <v>102</v>
      </c>
      <c r="H496" s="5">
        <v>101.8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103</v>
      </c>
      <c r="D497" s="5">
        <v>0.1</v>
      </c>
      <c r="E497" s="5">
        <v>103.1</v>
      </c>
      <c r="F497" s="5">
        <v>205.7</v>
      </c>
      <c r="G497" s="5">
        <v>102.7</v>
      </c>
      <c r="H497" s="5">
        <v>102.6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103</v>
      </c>
      <c r="D498" s="5">
        <v>0.1</v>
      </c>
      <c r="E498" s="5">
        <v>103.1</v>
      </c>
      <c r="F498" s="5">
        <v>205.7</v>
      </c>
      <c r="G498" s="5">
        <v>102.7</v>
      </c>
      <c r="H498" s="5">
        <v>102.6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103.3</v>
      </c>
      <c r="D499" s="5">
        <v>0.1</v>
      </c>
      <c r="E499" s="5">
        <v>103.4</v>
      </c>
      <c r="F499" s="5">
        <v>206</v>
      </c>
      <c r="G499" s="5">
        <v>102.9</v>
      </c>
      <c r="H499" s="5">
        <v>102.8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103.3</v>
      </c>
      <c r="D500" s="5">
        <v>0.1</v>
      </c>
      <c r="E500" s="5">
        <v>103.4</v>
      </c>
      <c r="F500" s="5">
        <v>206</v>
      </c>
      <c r="G500" s="5">
        <v>102.9</v>
      </c>
      <c r="H500" s="5">
        <v>102.8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102.7</v>
      </c>
      <c r="D501" s="5">
        <v>0.1</v>
      </c>
      <c r="E501" s="5">
        <v>102.8</v>
      </c>
      <c r="F501" s="5">
        <v>205.3</v>
      </c>
      <c r="G501" s="5">
        <v>102.5</v>
      </c>
      <c r="H501" s="5">
        <v>102.3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102.7</v>
      </c>
      <c r="D502" s="5">
        <v>0.1</v>
      </c>
      <c r="E502" s="5">
        <v>102.8</v>
      </c>
      <c r="F502" s="5">
        <v>205.3</v>
      </c>
      <c r="G502" s="5">
        <v>102.5</v>
      </c>
      <c r="H502" s="5">
        <v>102.3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102.9</v>
      </c>
      <c r="D503" s="5">
        <v>0.1</v>
      </c>
      <c r="E503" s="5">
        <v>103.1</v>
      </c>
      <c r="F503" s="5">
        <v>205.6</v>
      </c>
      <c r="G503" s="5">
        <v>102.6</v>
      </c>
      <c r="H503" s="5">
        <v>102.5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102.9</v>
      </c>
      <c r="D504" s="5">
        <v>0.1</v>
      </c>
      <c r="E504" s="5">
        <v>103.1</v>
      </c>
      <c r="F504" s="5">
        <v>205.6</v>
      </c>
      <c r="G504" s="5">
        <v>102.6</v>
      </c>
      <c r="H504" s="5">
        <v>102.5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102.9</v>
      </c>
      <c r="D505" s="5">
        <v>0.1</v>
      </c>
      <c r="E505" s="5">
        <v>103.1</v>
      </c>
      <c r="F505" s="5">
        <v>205.6</v>
      </c>
      <c r="G505" s="5">
        <v>102.6</v>
      </c>
      <c r="H505" s="5">
        <v>102.5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102.9</v>
      </c>
      <c r="D506" s="5">
        <v>0.1</v>
      </c>
      <c r="E506" s="5">
        <v>103.1</v>
      </c>
      <c r="F506" s="5">
        <v>205.6</v>
      </c>
      <c r="G506" s="5">
        <v>102.6</v>
      </c>
      <c r="H506" s="5">
        <v>102.5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102.8</v>
      </c>
      <c r="D507" s="5">
        <v>0.1</v>
      </c>
      <c r="E507" s="5">
        <v>103</v>
      </c>
      <c r="F507" s="5">
        <v>205.4</v>
      </c>
      <c r="G507" s="5">
        <v>102.5</v>
      </c>
      <c r="H507" s="5">
        <v>102.4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102.8</v>
      </c>
      <c r="D508" s="5">
        <v>0.1</v>
      </c>
      <c r="E508" s="5">
        <v>103</v>
      </c>
      <c r="F508" s="5">
        <v>205.4</v>
      </c>
      <c r="G508" s="5">
        <v>102.5</v>
      </c>
      <c r="H508" s="5">
        <v>102.4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103.7</v>
      </c>
      <c r="D509" s="5">
        <v>0.1</v>
      </c>
      <c r="E509" s="5">
        <v>103.8</v>
      </c>
      <c r="F509" s="5">
        <v>205.8</v>
      </c>
      <c r="G509" s="5">
        <v>102.8</v>
      </c>
      <c r="H509" s="5">
        <v>102.7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103.7</v>
      </c>
      <c r="D510" s="5">
        <v>0.1</v>
      </c>
      <c r="E510" s="5">
        <v>103.8</v>
      </c>
      <c r="F510" s="5">
        <v>205.8</v>
      </c>
      <c r="G510" s="5">
        <v>102.8</v>
      </c>
      <c r="H510" s="5">
        <v>102.7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102.3</v>
      </c>
      <c r="D511" s="5">
        <v>0.1</v>
      </c>
      <c r="E511" s="5">
        <v>102.4</v>
      </c>
      <c r="F511" s="5">
        <v>204.4</v>
      </c>
      <c r="G511" s="5">
        <v>102</v>
      </c>
      <c r="H511" s="5">
        <v>101.9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102.3</v>
      </c>
      <c r="D512" s="5">
        <v>0.1</v>
      </c>
      <c r="E512" s="5">
        <v>102.4</v>
      </c>
      <c r="F512" s="5">
        <v>204.4</v>
      </c>
      <c r="G512" s="5">
        <v>102</v>
      </c>
      <c r="H512" s="5">
        <v>101.9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102.4</v>
      </c>
      <c r="D513" s="5">
        <v>0.1</v>
      </c>
      <c r="E513" s="5">
        <v>102.5</v>
      </c>
      <c r="F513" s="5">
        <v>204.7</v>
      </c>
      <c r="G513" s="5">
        <v>102.1</v>
      </c>
      <c r="H513" s="5">
        <v>101.9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102.4</v>
      </c>
      <c r="D514" s="5">
        <v>0.1</v>
      </c>
      <c r="E514" s="5">
        <v>102.5</v>
      </c>
      <c r="F514" s="5">
        <v>204.7</v>
      </c>
      <c r="G514" s="5">
        <v>102.1</v>
      </c>
      <c r="H514" s="5">
        <v>101.9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102.4</v>
      </c>
      <c r="D515" s="5">
        <v>0.1</v>
      </c>
      <c r="E515" s="5">
        <v>102.5</v>
      </c>
      <c r="F515" s="5">
        <v>204.7</v>
      </c>
      <c r="G515" s="5">
        <v>102.1</v>
      </c>
      <c r="H515" s="5">
        <v>101.9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102.4</v>
      </c>
      <c r="D516" s="5">
        <v>0.1</v>
      </c>
      <c r="E516" s="5">
        <v>103.3</v>
      </c>
      <c r="F516" s="5">
        <v>206</v>
      </c>
      <c r="G516" s="5">
        <v>102.8</v>
      </c>
      <c r="H516" s="5">
        <v>102.7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103.1</v>
      </c>
      <c r="D517" s="5">
        <v>0.1</v>
      </c>
      <c r="E517" s="5">
        <v>103.3</v>
      </c>
      <c r="F517" s="5">
        <v>206</v>
      </c>
      <c r="G517" s="5">
        <v>102.8</v>
      </c>
      <c r="H517" s="5">
        <v>102.7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103.1</v>
      </c>
      <c r="D518" s="5">
        <v>0.1</v>
      </c>
      <c r="E518" s="5">
        <v>102.5</v>
      </c>
      <c r="F518" s="5">
        <v>204.4</v>
      </c>
      <c r="G518" s="5">
        <v>101.8</v>
      </c>
      <c r="H518" s="5">
        <v>101.5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102.4</v>
      </c>
      <c r="D519" s="5">
        <v>0.1</v>
      </c>
      <c r="E519" s="5">
        <v>102.5</v>
      </c>
      <c r="F519" s="5">
        <v>204.4</v>
      </c>
      <c r="G519" s="5">
        <v>101.8</v>
      </c>
      <c r="H519" s="5">
        <v>101.5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102.4</v>
      </c>
      <c r="D520" s="5">
        <v>0.1</v>
      </c>
      <c r="E520" s="5">
        <v>103.2</v>
      </c>
      <c r="F520" s="5">
        <v>205.6</v>
      </c>
      <c r="G520" s="5">
        <v>102.5</v>
      </c>
      <c r="H520" s="5">
        <v>102.3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103.1</v>
      </c>
      <c r="D521" s="5">
        <v>0.1</v>
      </c>
      <c r="E521" s="5">
        <v>103.2</v>
      </c>
      <c r="F521" s="5">
        <v>205.6</v>
      </c>
      <c r="G521" s="5">
        <v>102.5</v>
      </c>
      <c r="H521" s="5">
        <v>102.3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103.1</v>
      </c>
      <c r="D522" s="5">
        <v>0.1</v>
      </c>
      <c r="E522" s="5">
        <v>103.2</v>
      </c>
      <c r="F522" s="5">
        <v>206.1</v>
      </c>
      <c r="G522" s="5">
        <v>102.8</v>
      </c>
      <c r="H522" s="5">
        <v>102.6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103.2</v>
      </c>
      <c r="D523" s="5">
        <v>0.1</v>
      </c>
      <c r="E523" s="5">
        <v>103.4</v>
      </c>
      <c r="F523" s="5">
        <v>206.1</v>
      </c>
      <c r="G523" s="5">
        <v>102.8</v>
      </c>
      <c r="H523" s="5">
        <v>102.6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103.2</v>
      </c>
      <c r="D524" s="5">
        <v>0.1</v>
      </c>
      <c r="E524" s="5">
        <v>103.4</v>
      </c>
      <c r="F524" s="5">
        <v>206.1</v>
      </c>
      <c r="G524" s="5">
        <v>102.8</v>
      </c>
      <c r="H524" s="5">
        <v>102.6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103.2</v>
      </c>
      <c r="D525" s="5">
        <v>0.1</v>
      </c>
      <c r="E525" s="5">
        <v>103.4</v>
      </c>
      <c r="F525" s="5">
        <v>206.1</v>
      </c>
      <c r="G525" s="5">
        <v>102.8</v>
      </c>
      <c r="H525" s="5">
        <v>102.6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103.4</v>
      </c>
      <c r="D526" s="5">
        <v>0.1</v>
      </c>
      <c r="E526" s="5">
        <v>103.6</v>
      </c>
      <c r="F526" s="5">
        <v>207</v>
      </c>
      <c r="G526" s="5">
        <v>103.3</v>
      </c>
      <c r="H526" s="5">
        <v>103.2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103.4</v>
      </c>
      <c r="D527" s="5">
        <v>0.1</v>
      </c>
      <c r="E527" s="5">
        <v>103.6</v>
      </c>
      <c r="F527" s="5">
        <v>207</v>
      </c>
      <c r="G527" s="5">
        <v>103.3</v>
      </c>
      <c r="H527" s="5">
        <v>103.2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103.1</v>
      </c>
      <c r="D528" s="5">
        <v>0.1</v>
      </c>
      <c r="E528" s="5">
        <v>103.3</v>
      </c>
      <c r="F528" s="5">
        <v>206.4</v>
      </c>
      <c r="G528" s="5">
        <v>103</v>
      </c>
      <c r="H528" s="5">
        <v>102.8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103.1</v>
      </c>
      <c r="D529" s="5">
        <v>0.1</v>
      </c>
      <c r="E529" s="5">
        <v>103.3</v>
      </c>
      <c r="F529" s="5">
        <v>206.4</v>
      </c>
      <c r="G529" s="5">
        <v>103</v>
      </c>
      <c r="H529" s="5">
        <v>102.8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103.4</v>
      </c>
      <c r="D530" s="5">
        <v>0.1</v>
      </c>
      <c r="E530" s="5">
        <v>103.5</v>
      </c>
      <c r="F530" s="5">
        <v>206.6</v>
      </c>
      <c r="G530" s="5">
        <v>103.1</v>
      </c>
      <c r="H530" s="5">
        <v>103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103.4</v>
      </c>
      <c r="D531" s="5">
        <v>0.1</v>
      </c>
      <c r="E531" s="5">
        <v>103.5</v>
      </c>
      <c r="F531" s="5">
        <v>206.6</v>
      </c>
      <c r="G531" s="5">
        <v>103.1</v>
      </c>
      <c r="H531" s="5">
        <v>103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103.4</v>
      </c>
      <c r="D532" s="5">
        <v>0.1</v>
      </c>
      <c r="E532" s="5">
        <v>103.6</v>
      </c>
      <c r="F532" s="5">
        <v>206.4</v>
      </c>
      <c r="G532" s="5">
        <v>103</v>
      </c>
      <c r="H532" s="5">
        <v>102.9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103.4</v>
      </c>
      <c r="D533" s="5">
        <v>0.1</v>
      </c>
      <c r="E533" s="5">
        <v>103.6</v>
      </c>
      <c r="F533" s="5">
        <v>206.4</v>
      </c>
      <c r="G533" s="5">
        <v>103</v>
      </c>
      <c r="H533" s="5">
        <v>102.9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103.4</v>
      </c>
      <c r="D534" s="5">
        <v>0.1</v>
      </c>
      <c r="E534" s="5">
        <v>103.6</v>
      </c>
      <c r="F534" s="5">
        <v>206.4</v>
      </c>
      <c r="G534" s="5">
        <v>103</v>
      </c>
      <c r="H534" s="5">
        <v>102.9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103.4</v>
      </c>
      <c r="D535" s="5">
        <v>0.1</v>
      </c>
      <c r="E535" s="5">
        <v>103.6</v>
      </c>
      <c r="F535" s="5">
        <v>206.4</v>
      </c>
      <c r="G535" s="5">
        <v>103</v>
      </c>
      <c r="H535" s="5">
        <v>102.9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103.7</v>
      </c>
      <c r="D536" s="5">
        <v>0.1</v>
      </c>
      <c r="E536" s="5">
        <v>103.9</v>
      </c>
      <c r="F536" s="5">
        <v>206.6</v>
      </c>
      <c r="G536" s="5">
        <v>103.1</v>
      </c>
      <c r="H536" s="5">
        <v>102.9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103.7</v>
      </c>
      <c r="D537" s="5">
        <v>0.1</v>
      </c>
      <c r="E537" s="5">
        <v>103.9</v>
      </c>
      <c r="F537" s="5">
        <v>206.6</v>
      </c>
      <c r="G537" s="5">
        <v>103.1</v>
      </c>
      <c r="H537" s="5">
        <v>103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101.3</v>
      </c>
      <c r="D538" s="5">
        <v>0.1</v>
      </c>
      <c r="E538" s="5">
        <v>101.5</v>
      </c>
      <c r="F538" s="5">
        <v>206.6</v>
      </c>
      <c r="G538" s="5">
        <v>103.1</v>
      </c>
      <c r="H538" s="5">
        <v>103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101.3</v>
      </c>
      <c r="D539" s="5">
        <v>0.1</v>
      </c>
      <c r="E539" s="5">
        <v>101.5</v>
      </c>
      <c r="F539" s="5">
        <v>204.8</v>
      </c>
      <c r="G539" s="5">
        <v>102.2</v>
      </c>
      <c r="H539" s="5">
        <v>102.1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103.3</v>
      </c>
      <c r="D540" s="5">
        <v>0.1</v>
      </c>
      <c r="E540" s="5">
        <v>103.4</v>
      </c>
      <c r="F540" s="5">
        <v>204.8</v>
      </c>
      <c r="G540" s="5">
        <v>102.2</v>
      </c>
      <c r="H540" s="5">
        <v>102.1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103.3</v>
      </c>
      <c r="D541" s="5">
        <v>0.1</v>
      </c>
      <c r="E541" s="5">
        <v>103.4</v>
      </c>
      <c r="F541" s="5">
        <v>206</v>
      </c>
      <c r="G541" s="5">
        <v>102.7</v>
      </c>
      <c r="H541" s="5">
        <v>102.5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103.3</v>
      </c>
      <c r="D542" s="5">
        <v>0.1</v>
      </c>
      <c r="E542" s="5">
        <v>103.4</v>
      </c>
      <c r="F542" s="5">
        <v>206</v>
      </c>
      <c r="G542" s="5">
        <v>102.7</v>
      </c>
      <c r="H542" s="5">
        <v>102.5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103.1</v>
      </c>
      <c r="D543" s="5">
        <v>0.1</v>
      </c>
      <c r="E543" s="5">
        <v>103.3</v>
      </c>
      <c r="F543" s="5">
        <v>206.3</v>
      </c>
      <c r="G543" s="5">
        <v>102.9</v>
      </c>
      <c r="H543" s="5">
        <v>102.8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103.1</v>
      </c>
      <c r="D544" s="5">
        <v>0.1</v>
      </c>
      <c r="E544" s="5">
        <v>103.3</v>
      </c>
      <c r="F544" s="5">
        <v>206.3</v>
      </c>
      <c r="G544" s="5">
        <v>102.9</v>
      </c>
      <c r="H544" s="5">
        <v>102.8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103.1</v>
      </c>
      <c r="D545" s="5">
        <v>0.1</v>
      </c>
      <c r="E545" s="5">
        <v>103.3</v>
      </c>
      <c r="F545" s="5">
        <v>206.3</v>
      </c>
      <c r="G545" s="5">
        <v>102.9</v>
      </c>
      <c r="H545" s="5">
        <v>102.8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104.8</v>
      </c>
      <c r="D546" s="5">
        <v>0.1</v>
      </c>
      <c r="E546" s="5">
        <v>105</v>
      </c>
      <c r="F546" s="5">
        <v>209.5</v>
      </c>
      <c r="G546" s="5">
        <v>104.3</v>
      </c>
      <c r="H546" s="5">
        <v>104.2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104.8</v>
      </c>
      <c r="D547" s="5">
        <v>0.1</v>
      </c>
      <c r="E547" s="5">
        <v>105</v>
      </c>
      <c r="F547" s="5">
        <v>209.5</v>
      </c>
      <c r="G547" s="5">
        <v>104.3</v>
      </c>
      <c r="H547" s="5">
        <v>104.2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104.8</v>
      </c>
      <c r="D548" s="5">
        <v>0.1</v>
      </c>
      <c r="E548" s="5">
        <v>104.3</v>
      </c>
      <c r="F548" s="5">
        <v>207.9</v>
      </c>
      <c r="G548" s="5">
        <v>103.7</v>
      </c>
      <c r="H548" s="5">
        <v>103.6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104.2</v>
      </c>
      <c r="D549" s="5">
        <v>0.1</v>
      </c>
      <c r="E549" s="5">
        <v>104.3</v>
      </c>
      <c r="F549" s="5">
        <v>207.9</v>
      </c>
      <c r="G549" s="5">
        <v>103.7</v>
      </c>
      <c r="H549" s="5">
        <v>103.6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104.2</v>
      </c>
      <c r="D550" s="5">
        <v>0.1</v>
      </c>
      <c r="E550" s="5">
        <v>104.3</v>
      </c>
      <c r="F550" s="5">
        <v>207.9</v>
      </c>
      <c r="G550" s="5">
        <v>103.9</v>
      </c>
      <c r="H550" s="5">
        <v>103.8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104.3</v>
      </c>
      <c r="D551" s="5">
        <v>0.1</v>
      </c>
      <c r="E551" s="5">
        <v>104.3</v>
      </c>
      <c r="F551" s="5">
        <v>208.2</v>
      </c>
      <c r="G551" s="5">
        <v>103.9</v>
      </c>
      <c r="H551" s="5">
        <v>103.8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104.3</v>
      </c>
      <c r="D552" s="5">
        <v>0.1</v>
      </c>
      <c r="E552" s="5">
        <v>104.3</v>
      </c>
      <c r="F552" s="5">
        <v>208.2</v>
      </c>
      <c r="G552" s="5">
        <v>103.9</v>
      </c>
      <c r="H552" s="5">
        <v>103.7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104.2</v>
      </c>
      <c r="D553" s="5">
        <v>0.1</v>
      </c>
      <c r="E553" s="5">
        <v>104.3</v>
      </c>
      <c r="F553" s="5">
        <v>208</v>
      </c>
      <c r="G553" s="5">
        <v>103.9</v>
      </c>
      <c r="H553" s="5">
        <v>103.7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104.2</v>
      </c>
      <c r="D554" s="5">
        <v>0.1</v>
      </c>
      <c r="E554" s="5">
        <v>104.3</v>
      </c>
      <c r="F554" s="5">
        <v>208</v>
      </c>
      <c r="G554" s="5">
        <v>103.9</v>
      </c>
      <c r="H554" s="5">
        <v>103.7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104.2</v>
      </c>
      <c r="D555" s="5">
        <v>0.1</v>
      </c>
      <c r="E555" s="5">
        <v>104.3</v>
      </c>
      <c r="F555" s="5">
        <v>208</v>
      </c>
      <c r="G555" s="5">
        <v>103.9</v>
      </c>
      <c r="H555" s="5">
        <v>103.7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104.3</v>
      </c>
      <c r="D556" s="5">
        <v>0.1</v>
      </c>
      <c r="E556" s="5">
        <v>104.4</v>
      </c>
      <c r="F556" s="5">
        <v>208.3</v>
      </c>
      <c r="G556" s="5">
        <v>104</v>
      </c>
      <c r="H556" s="5">
        <v>103.8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104.3</v>
      </c>
      <c r="D557" s="5">
        <v>0.1</v>
      </c>
      <c r="E557" s="5">
        <v>104.4</v>
      </c>
      <c r="F557" s="5">
        <v>208.3</v>
      </c>
      <c r="G557" s="5">
        <v>104</v>
      </c>
      <c r="H557" s="5">
        <v>103.8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103.4</v>
      </c>
      <c r="D558" s="5">
        <v>0.1</v>
      </c>
      <c r="E558" s="5">
        <v>104.2</v>
      </c>
      <c r="F558" s="5">
        <v>207.4</v>
      </c>
      <c r="G558" s="5">
        <v>103.5</v>
      </c>
      <c r="H558" s="5">
        <v>103.4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103.4</v>
      </c>
      <c r="D559" s="5">
        <v>0.1</v>
      </c>
      <c r="E559" s="5">
        <v>104.2</v>
      </c>
      <c r="F559" s="5">
        <v>207.4</v>
      </c>
      <c r="G559" s="5">
        <v>103.5</v>
      </c>
      <c r="H559" s="5">
        <v>103.4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104.3</v>
      </c>
      <c r="D560" s="5">
        <v>0.1</v>
      </c>
      <c r="E560" s="5">
        <v>104.4</v>
      </c>
      <c r="F560" s="5">
        <v>207.8</v>
      </c>
      <c r="G560" s="5">
        <v>103.7</v>
      </c>
      <c r="H560" s="5">
        <v>103.6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104.3</v>
      </c>
      <c r="D561" s="5">
        <v>0.1</v>
      </c>
      <c r="E561" s="5">
        <v>104.4</v>
      </c>
      <c r="F561" s="5">
        <v>207.8</v>
      </c>
      <c r="G561" s="5">
        <v>103.7</v>
      </c>
      <c r="H561" s="5">
        <v>103.6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102.9</v>
      </c>
      <c r="D562" s="5">
        <v>0.1</v>
      </c>
      <c r="E562" s="5">
        <v>103.5</v>
      </c>
      <c r="F562" s="5">
        <v>206.3</v>
      </c>
      <c r="G562" s="5">
        <v>102.9</v>
      </c>
      <c r="H562" s="5">
        <v>102.7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102.9</v>
      </c>
      <c r="D563" s="5">
        <v>0.1</v>
      </c>
      <c r="E563" s="5">
        <v>103.5</v>
      </c>
      <c r="F563" s="5">
        <v>206.3</v>
      </c>
      <c r="G563" s="5">
        <v>102.9</v>
      </c>
      <c r="H563" s="5">
        <v>102.7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102.9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102.7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102.9</v>
      </c>
      <c r="D565" s="5">
        <v>0.1</v>
      </c>
      <c r="E565" s="5">
        <v>103.5</v>
      </c>
      <c r="F565" s="5">
        <v>206.3</v>
      </c>
      <c r="G565" s="5">
        <v>102.9</v>
      </c>
      <c r="H565" s="5">
        <v>102.7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103.7</v>
      </c>
      <c r="D566" s="5">
        <v>0.1</v>
      </c>
      <c r="E566" s="5">
        <v>103.8</v>
      </c>
      <c r="F566" s="5">
        <v>207.2</v>
      </c>
      <c r="G566" s="5">
        <v>103.3</v>
      </c>
      <c r="H566" s="5">
        <v>103.1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103.7</v>
      </c>
      <c r="D567" s="5">
        <v>0.1</v>
      </c>
      <c r="E567" s="5">
        <v>103.8</v>
      </c>
      <c r="F567" s="5">
        <v>207.2</v>
      </c>
      <c r="G567" s="5">
        <v>103.3</v>
      </c>
      <c r="H567" s="5">
        <v>103.1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103.1</v>
      </c>
      <c r="D568" s="5">
        <v>0.1</v>
      </c>
      <c r="E568" s="5">
        <v>103.3</v>
      </c>
      <c r="F568" s="5">
        <v>206.9</v>
      </c>
      <c r="G568" s="5">
        <v>103.2</v>
      </c>
      <c r="H568" s="5">
        <v>103.1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103.1</v>
      </c>
      <c r="D569" s="5">
        <v>0.1</v>
      </c>
      <c r="E569" s="5">
        <v>103.3</v>
      </c>
      <c r="F569" s="5">
        <v>206.9</v>
      </c>
      <c r="G569" s="5">
        <v>103.2</v>
      </c>
      <c r="H569" s="5">
        <v>103.1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103.7</v>
      </c>
      <c r="D570" s="5">
        <v>0.1</v>
      </c>
      <c r="E570" s="5">
        <v>103.9</v>
      </c>
      <c r="F570" s="5">
        <v>207.1</v>
      </c>
      <c r="G570" s="5">
        <v>103.3</v>
      </c>
      <c r="H570" s="5">
        <v>103.1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103.7</v>
      </c>
      <c r="D571" s="5">
        <v>0.1</v>
      </c>
      <c r="E571" s="5">
        <v>103.9</v>
      </c>
      <c r="F571" s="5">
        <v>207.1</v>
      </c>
      <c r="G571" s="5">
        <v>103.3</v>
      </c>
      <c r="H571" s="5">
        <v>103.1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103.6</v>
      </c>
      <c r="D572" s="5">
        <v>0.1</v>
      </c>
      <c r="E572" s="5">
        <v>103.7</v>
      </c>
      <c r="F572" s="5">
        <v>207</v>
      </c>
      <c r="G572" s="5">
        <v>103.3</v>
      </c>
      <c r="H572" s="5">
        <v>103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103.6</v>
      </c>
      <c r="D573" s="5">
        <v>0.1</v>
      </c>
      <c r="E573" s="5">
        <v>103.7</v>
      </c>
      <c r="F573" s="5">
        <v>207</v>
      </c>
      <c r="G573" s="5">
        <v>103.3</v>
      </c>
      <c r="H573" s="5">
        <v>103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103.6</v>
      </c>
      <c r="D574" s="5">
        <v>0.1</v>
      </c>
      <c r="E574" s="5">
        <v>103.7</v>
      </c>
      <c r="F574" s="5">
        <v>207</v>
      </c>
      <c r="G574" s="5">
        <v>103.3</v>
      </c>
      <c r="H574" s="5">
        <v>103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103.6</v>
      </c>
      <c r="D575" s="5">
        <v>0.1</v>
      </c>
      <c r="E575" s="5">
        <v>103.7</v>
      </c>
      <c r="F575" s="5">
        <v>207</v>
      </c>
      <c r="G575" s="5">
        <v>103.3</v>
      </c>
      <c r="H575" s="5">
        <v>103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103.9</v>
      </c>
      <c r="D576" s="5">
        <v>0.1</v>
      </c>
      <c r="E576" s="5">
        <v>104</v>
      </c>
      <c r="F576" s="5">
        <v>207.3</v>
      </c>
      <c r="G576" s="5">
        <v>103.5</v>
      </c>
      <c r="H576" s="5">
        <v>103.3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103.9</v>
      </c>
      <c r="D577" s="5">
        <v>0.1</v>
      </c>
      <c r="E577" s="5">
        <v>104</v>
      </c>
      <c r="F577" s="5">
        <v>207.3</v>
      </c>
      <c r="G577" s="5">
        <v>103.5</v>
      </c>
      <c r="H577" s="5">
        <v>103.3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104</v>
      </c>
      <c r="D578" s="5">
        <v>0.1</v>
      </c>
      <c r="E578" s="5">
        <v>104.1</v>
      </c>
      <c r="F578" s="5">
        <v>207.5</v>
      </c>
      <c r="G578" s="5">
        <v>103.6</v>
      </c>
      <c r="H578" s="5">
        <v>103.4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104</v>
      </c>
      <c r="D579" s="5">
        <v>0.1</v>
      </c>
      <c r="E579" s="5">
        <v>104.1</v>
      </c>
      <c r="F579" s="5">
        <v>207.5</v>
      </c>
      <c r="G579" s="5">
        <v>103.6</v>
      </c>
      <c r="H579" s="5">
        <v>103.4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103.8</v>
      </c>
      <c r="D580" s="5">
        <v>0.1</v>
      </c>
      <c r="E580" s="5">
        <v>104</v>
      </c>
      <c r="F580" s="5">
        <v>207.9</v>
      </c>
      <c r="G580" s="5">
        <v>103.7</v>
      </c>
      <c r="H580" s="5">
        <v>103.6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103.8</v>
      </c>
      <c r="D581" s="5">
        <v>0.1</v>
      </c>
      <c r="E581" s="5">
        <v>104</v>
      </c>
      <c r="F581" s="5">
        <v>207.9</v>
      </c>
      <c r="G581" s="5">
        <v>103.7</v>
      </c>
      <c r="H581" s="5">
        <v>103.6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103.4</v>
      </c>
      <c r="D582" s="5">
        <v>0.1</v>
      </c>
      <c r="E582" s="5">
        <v>103.6</v>
      </c>
      <c r="F582" s="5">
        <v>207.1</v>
      </c>
      <c r="G582" s="5">
        <v>103.3</v>
      </c>
      <c r="H582" s="5">
        <v>103.1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103.4</v>
      </c>
      <c r="D583" s="5">
        <v>0.1</v>
      </c>
      <c r="E583" s="5">
        <v>103.6</v>
      </c>
      <c r="F583" s="5">
        <v>207.1</v>
      </c>
      <c r="G583" s="5">
        <v>103.3</v>
      </c>
      <c r="H583" s="5">
        <v>103.1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103.4</v>
      </c>
      <c r="D584" s="5">
        <v>0.1</v>
      </c>
      <c r="E584" s="5">
        <v>103.6</v>
      </c>
      <c r="F584" s="5">
        <v>207.1</v>
      </c>
      <c r="G584" s="5">
        <v>103.3</v>
      </c>
      <c r="H584" s="5">
        <v>103.1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103.4</v>
      </c>
      <c r="D585" s="5">
        <v>0.1</v>
      </c>
      <c r="E585" s="5">
        <v>103.6</v>
      </c>
      <c r="F585" s="5">
        <v>207.1</v>
      </c>
      <c r="G585" s="5">
        <v>103.3</v>
      </c>
      <c r="H585" s="5">
        <v>103.1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103.4</v>
      </c>
      <c r="D586" s="5">
        <v>0.1</v>
      </c>
      <c r="E586" s="5">
        <v>103.5</v>
      </c>
      <c r="F586" s="5">
        <v>206.4</v>
      </c>
      <c r="G586" s="5">
        <v>103.1</v>
      </c>
      <c r="H586" s="5">
        <v>103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103.4</v>
      </c>
      <c r="D587" s="5">
        <v>0.1</v>
      </c>
      <c r="E587" s="5">
        <v>103.5</v>
      </c>
      <c r="F587" s="5">
        <v>206.4</v>
      </c>
      <c r="G587" s="5">
        <v>103.1</v>
      </c>
      <c r="H587" s="5">
        <v>103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103.7</v>
      </c>
      <c r="D588" s="5">
        <v>0.1</v>
      </c>
      <c r="E588" s="5">
        <v>103.7</v>
      </c>
      <c r="F588" s="5">
        <v>206.1</v>
      </c>
      <c r="G588" s="5">
        <v>102.9</v>
      </c>
      <c r="H588" s="5">
        <v>102.8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103.7</v>
      </c>
      <c r="D589" s="5">
        <v>0.1</v>
      </c>
      <c r="E589" s="5">
        <v>103.7</v>
      </c>
      <c r="F589" s="5">
        <v>206.1</v>
      </c>
      <c r="G589" s="5">
        <v>102.9</v>
      </c>
      <c r="H589" s="5">
        <v>102.8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103.7</v>
      </c>
      <c r="D590" s="5">
        <v>0.1</v>
      </c>
      <c r="E590" s="5">
        <v>103.7</v>
      </c>
      <c r="F590" s="5">
        <v>206.1</v>
      </c>
      <c r="G590" s="5">
        <v>102.9</v>
      </c>
      <c r="H590" s="5">
        <v>102.8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103.7</v>
      </c>
      <c r="D591" s="5">
        <v>0.1</v>
      </c>
      <c r="E591" s="5">
        <v>103.7</v>
      </c>
      <c r="F591" s="5">
        <v>206.1</v>
      </c>
      <c r="G591" s="5">
        <v>102.9</v>
      </c>
      <c r="H591" s="5">
        <v>102.8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103.7</v>
      </c>
      <c r="D592" s="5">
        <v>0.1</v>
      </c>
      <c r="E592" s="5">
        <v>103.7</v>
      </c>
      <c r="F592" s="5">
        <v>206.1</v>
      </c>
      <c r="G592" s="5">
        <v>102.9</v>
      </c>
      <c r="H592" s="5">
        <v>102.8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103.7</v>
      </c>
      <c r="D593" s="5">
        <v>0.1</v>
      </c>
      <c r="E593" s="5">
        <v>103.7</v>
      </c>
      <c r="F593" s="5">
        <v>206.1</v>
      </c>
      <c r="G593" s="5">
        <v>102.9</v>
      </c>
      <c r="H593" s="5">
        <v>102.8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103.7</v>
      </c>
      <c r="D594" s="5">
        <v>0.1</v>
      </c>
      <c r="E594" s="5">
        <v>103.7</v>
      </c>
      <c r="F594" s="5">
        <v>206.1</v>
      </c>
      <c r="G594" s="5">
        <v>102.9</v>
      </c>
      <c r="H594" s="5">
        <v>102.8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103.7</v>
      </c>
      <c r="D595" s="5">
        <v>0.1</v>
      </c>
      <c r="E595" s="5">
        <v>103.7</v>
      </c>
      <c r="F595" s="5">
        <v>206.1</v>
      </c>
      <c r="G595" s="5">
        <v>102.9</v>
      </c>
      <c r="H595" s="5">
        <v>102.8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103.4</v>
      </c>
      <c r="D596" s="5">
        <v>0.1</v>
      </c>
      <c r="E596" s="5">
        <v>103.6</v>
      </c>
      <c r="F596" s="5">
        <v>206.6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103.4</v>
      </c>
      <c r="D597" s="5">
        <v>0.1</v>
      </c>
      <c r="E597" s="5">
        <v>103.6</v>
      </c>
      <c r="F597" s="5">
        <v>206.6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101.4</v>
      </c>
      <c r="D598" s="5">
        <v>0.1</v>
      </c>
      <c r="E598" s="5">
        <v>101.5</v>
      </c>
      <c r="F598" s="5">
        <v>202.6</v>
      </c>
      <c r="G598" s="5">
        <v>101.1</v>
      </c>
      <c r="H598" s="5">
        <v>101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101.4</v>
      </c>
      <c r="D599" s="5">
        <v>0.1</v>
      </c>
      <c r="E599" s="5">
        <v>101.5</v>
      </c>
      <c r="F599" s="5">
        <v>202.6</v>
      </c>
      <c r="G599" s="5">
        <v>101.1</v>
      </c>
      <c r="H599" s="5">
        <v>101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102.7</v>
      </c>
      <c r="D600" s="5">
        <v>0.1</v>
      </c>
      <c r="E600" s="5">
        <v>102.8</v>
      </c>
      <c r="F600" s="5">
        <v>205.6</v>
      </c>
      <c r="G600" s="5">
        <v>102.6</v>
      </c>
      <c r="H600" s="5">
        <v>102.4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102.7</v>
      </c>
      <c r="D601" s="5">
        <v>0.1</v>
      </c>
      <c r="E601" s="5">
        <v>102.8</v>
      </c>
      <c r="F601" s="5">
        <v>205.6</v>
      </c>
      <c r="G601" s="5">
        <v>102.6</v>
      </c>
      <c r="H601" s="5">
        <v>102.4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102.4</v>
      </c>
      <c r="D602" s="5">
        <v>0.1</v>
      </c>
      <c r="E602" s="5">
        <v>102.5</v>
      </c>
      <c r="F602" s="5">
        <v>204.7</v>
      </c>
      <c r="G602" s="5">
        <v>102.2</v>
      </c>
      <c r="H602" s="5">
        <v>102.1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102.4</v>
      </c>
      <c r="D603" s="5">
        <v>0.1</v>
      </c>
      <c r="E603" s="5">
        <v>102.5</v>
      </c>
      <c r="F603" s="5">
        <v>204.7</v>
      </c>
      <c r="G603" s="5">
        <v>102.2</v>
      </c>
      <c r="H603" s="5">
        <v>102.1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102.4</v>
      </c>
      <c r="D604" s="5">
        <v>0.1</v>
      </c>
      <c r="E604" s="5">
        <v>102.5</v>
      </c>
      <c r="F604" s="5">
        <v>204.7</v>
      </c>
      <c r="G604" s="5">
        <v>102.2</v>
      </c>
      <c r="H604" s="5">
        <v>102.1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102.4</v>
      </c>
      <c r="D605" s="5">
        <v>0.1</v>
      </c>
      <c r="E605" s="5">
        <v>102.5</v>
      </c>
      <c r="F605" s="5">
        <v>204.7</v>
      </c>
      <c r="G605" s="5">
        <v>102.2</v>
      </c>
      <c r="H605" s="5">
        <v>102.1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102.6</v>
      </c>
      <c r="D606" s="5">
        <v>0.1</v>
      </c>
      <c r="E606" s="5">
        <v>102.7</v>
      </c>
      <c r="F606" s="5">
        <v>205</v>
      </c>
      <c r="G606" s="5">
        <v>102.2</v>
      </c>
      <c r="H606" s="5">
        <v>102.1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102.6</v>
      </c>
      <c r="D607" s="5">
        <v>0.1</v>
      </c>
      <c r="E607" s="5">
        <v>102.7</v>
      </c>
      <c r="F607" s="5">
        <v>205</v>
      </c>
      <c r="G607" s="5">
        <v>102.2</v>
      </c>
      <c r="H607" s="5">
        <v>102.1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102.9</v>
      </c>
      <c r="D608" s="5">
        <v>0.1</v>
      </c>
      <c r="E608" s="5">
        <v>103</v>
      </c>
      <c r="F608" s="5">
        <v>205.7</v>
      </c>
      <c r="G608" s="5">
        <v>102.7</v>
      </c>
      <c r="H608" s="5">
        <v>102.4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102.9</v>
      </c>
      <c r="D609" s="5">
        <v>0.1</v>
      </c>
      <c r="E609" s="5">
        <v>103</v>
      </c>
      <c r="F609" s="5">
        <v>205.7</v>
      </c>
      <c r="G609" s="5">
        <v>102.7</v>
      </c>
      <c r="H609" s="5">
        <v>102.4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102.7</v>
      </c>
      <c r="D610" s="5">
        <v>0.1</v>
      </c>
      <c r="E610" s="5">
        <v>102.9</v>
      </c>
      <c r="F610" s="5">
        <v>205.6</v>
      </c>
      <c r="G610" s="5">
        <v>102.6</v>
      </c>
      <c r="H610" s="5">
        <v>102.5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102.7</v>
      </c>
      <c r="D611" s="5">
        <v>0.1</v>
      </c>
      <c r="E611" s="5">
        <v>102.9</v>
      </c>
      <c r="F611" s="5">
        <v>205.6</v>
      </c>
      <c r="G611" s="5">
        <v>102.6</v>
      </c>
      <c r="H611" s="5">
        <v>102.5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102.7</v>
      </c>
      <c r="D612" s="5">
        <v>0.1</v>
      </c>
      <c r="E612" s="5">
        <v>102.9</v>
      </c>
      <c r="F612" s="5">
        <v>206.2</v>
      </c>
      <c r="G612" s="5">
        <v>102.8</v>
      </c>
      <c r="H612" s="5">
        <v>102.7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102.7</v>
      </c>
      <c r="D613" s="5">
        <v>0.1</v>
      </c>
      <c r="E613" s="5">
        <v>102.9</v>
      </c>
      <c r="F613" s="5">
        <v>206.2</v>
      </c>
      <c r="G613" s="5">
        <v>102.8</v>
      </c>
      <c r="H613" s="5">
        <v>102.7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102.7</v>
      </c>
      <c r="D614" s="5">
        <v>0.1</v>
      </c>
      <c r="E614" s="5">
        <v>102.9</v>
      </c>
      <c r="F614" s="5">
        <v>206.2</v>
      </c>
      <c r="G614" s="5">
        <v>102.8</v>
      </c>
      <c r="H614" s="5">
        <v>102.7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102.7</v>
      </c>
      <c r="D615" s="5">
        <v>0.1</v>
      </c>
      <c r="E615" s="5">
        <v>102.9</v>
      </c>
      <c r="F615" s="5">
        <v>206.2</v>
      </c>
      <c r="G615" s="5">
        <v>102.8</v>
      </c>
      <c r="H615" s="5">
        <v>102.7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102.3</v>
      </c>
      <c r="D616" s="5">
        <v>0.1</v>
      </c>
      <c r="E616" s="5">
        <v>102.4</v>
      </c>
      <c r="F616" s="5">
        <v>204.3</v>
      </c>
      <c r="G616" s="5">
        <v>101.9</v>
      </c>
      <c r="H616" s="5">
        <v>101.8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102.3</v>
      </c>
      <c r="D617" s="5">
        <v>0.1</v>
      </c>
      <c r="E617" s="5">
        <v>102.4</v>
      </c>
      <c r="F617" s="5">
        <v>204.3</v>
      </c>
      <c r="G617" s="5">
        <v>101.9</v>
      </c>
      <c r="H617" s="5">
        <v>101.8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102.1</v>
      </c>
      <c r="D618" s="5">
        <v>0.1</v>
      </c>
      <c r="E618" s="5">
        <v>102.3</v>
      </c>
      <c r="F618" s="5">
        <v>204.4</v>
      </c>
      <c r="G618" s="5">
        <v>102</v>
      </c>
      <c r="H618" s="5">
        <v>101.9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102.1</v>
      </c>
      <c r="D619" s="5">
        <v>0.1</v>
      </c>
      <c r="E619" s="5">
        <v>102.3</v>
      </c>
      <c r="F619" s="5">
        <v>204.4</v>
      </c>
      <c r="G619" s="5">
        <v>102</v>
      </c>
      <c r="H619" s="5">
        <v>101.9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102.4</v>
      </c>
      <c r="D620" s="5">
        <v>0.1</v>
      </c>
      <c r="E620" s="5">
        <v>102.5</v>
      </c>
      <c r="F620" s="5">
        <v>204.9</v>
      </c>
      <c r="G620" s="5">
        <v>102.2</v>
      </c>
      <c r="H620" s="5">
        <v>102.1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102.4</v>
      </c>
      <c r="D621" s="5">
        <v>0.1</v>
      </c>
      <c r="E621" s="5">
        <v>102.5</v>
      </c>
      <c r="F621" s="5">
        <v>204.9</v>
      </c>
      <c r="G621" s="5">
        <v>102.2</v>
      </c>
      <c r="H621" s="5">
        <v>102.1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103</v>
      </c>
      <c r="D622" s="5">
        <v>0.1</v>
      </c>
      <c r="E622" s="5">
        <v>103.1</v>
      </c>
      <c r="F622" s="5">
        <v>206.3</v>
      </c>
      <c r="G622" s="5">
        <v>102.9</v>
      </c>
      <c r="H622" s="5">
        <v>102.7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103</v>
      </c>
      <c r="D623" s="5">
        <v>0.1</v>
      </c>
      <c r="E623" s="5">
        <v>103.1</v>
      </c>
      <c r="F623" s="5">
        <v>206.3</v>
      </c>
      <c r="G623" s="5">
        <v>102.9</v>
      </c>
      <c r="H623" s="5">
        <v>102.7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</v>
      </c>
      <c r="D624" s="5">
        <v>0.1</v>
      </c>
      <c r="E624" s="5">
        <v>103.1</v>
      </c>
      <c r="F624" s="5">
        <v>206.3</v>
      </c>
      <c r="G624" s="5">
        <v>102.9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</v>
      </c>
      <c r="D625" s="5">
        <v>0.1</v>
      </c>
      <c r="E625" s="5">
        <v>103.1</v>
      </c>
      <c r="F625" s="5">
        <v>206.3</v>
      </c>
      <c r="G625" s="5">
        <v>102.9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103.8</v>
      </c>
      <c r="D626" s="5">
        <v>0.1</v>
      </c>
      <c r="E626" s="5">
        <v>104</v>
      </c>
      <c r="F626" s="5">
        <v>207</v>
      </c>
      <c r="G626" s="5">
        <v>103.3</v>
      </c>
      <c r="H626" s="5">
        <v>103.1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103.8</v>
      </c>
      <c r="D627" s="5">
        <v>0.1</v>
      </c>
      <c r="E627" s="5">
        <v>104</v>
      </c>
      <c r="F627" s="5">
        <v>207</v>
      </c>
      <c r="G627" s="5">
        <v>103.3</v>
      </c>
      <c r="H627" s="5">
        <v>103.1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103.4</v>
      </c>
      <c r="D628" s="5">
        <v>0.1</v>
      </c>
      <c r="E628" s="5">
        <v>103.5</v>
      </c>
      <c r="F628" s="5">
        <v>206.2</v>
      </c>
      <c r="G628" s="5">
        <v>102.9</v>
      </c>
      <c r="H628" s="5">
        <v>102.7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103.4</v>
      </c>
      <c r="D629" s="5">
        <v>0.1</v>
      </c>
      <c r="E629" s="5">
        <v>103.5</v>
      </c>
      <c r="F629" s="5">
        <v>206.2</v>
      </c>
      <c r="G629" s="5">
        <v>102.9</v>
      </c>
      <c r="H629" s="5">
        <v>102.7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102.5</v>
      </c>
      <c r="D630" s="5">
        <v>0.1</v>
      </c>
      <c r="E630" s="5">
        <v>102.7</v>
      </c>
      <c r="F630" s="5">
        <v>204.2</v>
      </c>
      <c r="G630" s="5">
        <v>101.9</v>
      </c>
      <c r="H630" s="5">
        <v>101.7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102.5</v>
      </c>
      <c r="D631" s="5">
        <v>0.1</v>
      </c>
      <c r="E631" s="5">
        <v>102.7</v>
      </c>
      <c r="F631" s="5">
        <v>204.2</v>
      </c>
      <c r="G631" s="5">
        <v>101.9</v>
      </c>
      <c r="H631" s="5">
        <v>101.7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101.6</v>
      </c>
      <c r="D632" s="5">
        <v>0.1</v>
      </c>
      <c r="E632" s="5">
        <v>101.8</v>
      </c>
      <c r="F632" s="5">
        <v>202.7</v>
      </c>
      <c r="G632" s="5">
        <v>101.1</v>
      </c>
      <c r="H632" s="5">
        <v>100.9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101.6</v>
      </c>
      <c r="D633" s="5">
        <v>0.1</v>
      </c>
      <c r="E633" s="5">
        <v>101.8</v>
      </c>
      <c r="F633" s="5">
        <v>202.7</v>
      </c>
      <c r="G633" s="5">
        <v>101.1</v>
      </c>
      <c r="H633" s="5">
        <v>100.9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101.6</v>
      </c>
      <c r="D634" s="5">
        <v>0.1</v>
      </c>
      <c r="E634" s="5">
        <v>101.8</v>
      </c>
      <c r="F634" s="5">
        <v>202.7</v>
      </c>
      <c r="G634" s="5">
        <v>101.1</v>
      </c>
      <c r="H634" s="5">
        <v>100.9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101.6</v>
      </c>
      <c r="D635" s="5">
        <v>0.1</v>
      </c>
      <c r="E635" s="5">
        <v>101.8</v>
      </c>
      <c r="F635" s="5">
        <v>202.7</v>
      </c>
      <c r="G635" s="5">
        <v>101.1</v>
      </c>
      <c r="H635" s="5">
        <v>100.9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101.5</v>
      </c>
      <c r="D636" s="5">
        <v>0.1</v>
      </c>
      <c r="E636" s="5">
        <v>101.7</v>
      </c>
      <c r="F636" s="5">
        <v>202.3</v>
      </c>
      <c r="G636" s="5">
        <v>100.9</v>
      </c>
      <c r="H636" s="5">
        <v>100.7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101.5</v>
      </c>
      <c r="D637" s="5">
        <v>0.1</v>
      </c>
      <c r="E637" s="5">
        <v>101.7</v>
      </c>
      <c r="F637" s="5">
        <v>202.3</v>
      </c>
      <c r="G637" s="5">
        <v>100.9</v>
      </c>
      <c r="H637" s="5">
        <v>100.7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101.7</v>
      </c>
      <c r="D638" s="5">
        <v>0.1</v>
      </c>
      <c r="E638" s="5">
        <v>101.8</v>
      </c>
      <c r="F638" s="5">
        <v>202.9</v>
      </c>
      <c r="G638" s="5">
        <v>101.2</v>
      </c>
      <c r="H638" s="5">
        <v>101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101.7</v>
      </c>
      <c r="D639" s="5">
        <v>0.1</v>
      </c>
      <c r="E639" s="5">
        <v>101.8</v>
      </c>
      <c r="F639" s="5">
        <v>202.9</v>
      </c>
      <c r="G639" s="5">
        <v>101.2</v>
      </c>
      <c r="H639" s="5">
        <v>101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101.5</v>
      </c>
      <c r="D640" s="5">
        <v>0.1</v>
      </c>
      <c r="E640" s="5">
        <v>101.5</v>
      </c>
      <c r="F640" s="5">
        <v>202.4</v>
      </c>
      <c r="G640" s="5">
        <v>101</v>
      </c>
      <c r="H640" s="5">
        <v>100.9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101.5</v>
      </c>
      <c r="D641" s="5">
        <v>0.1</v>
      </c>
      <c r="E641" s="5">
        <v>101.5</v>
      </c>
      <c r="F641" s="5">
        <v>202.4</v>
      </c>
      <c r="G641" s="5">
        <v>101</v>
      </c>
      <c r="H641" s="5">
        <v>100.9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99.5</v>
      </c>
      <c r="D642" s="5">
        <v>0.1</v>
      </c>
      <c r="E642" s="5">
        <v>99.7</v>
      </c>
      <c r="F642" s="5">
        <v>201.2</v>
      </c>
      <c r="G642" s="5">
        <v>100.2</v>
      </c>
      <c r="H642" s="5">
        <v>99.9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99.5</v>
      </c>
      <c r="D643" s="5">
        <v>0.1</v>
      </c>
      <c r="E643" s="5">
        <v>99.7</v>
      </c>
      <c r="F643" s="5">
        <v>201.2</v>
      </c>
      <c r="G643" s="5">
        <v>100.2</v>
      </c>
      <c r="H643" s="5">
        <v>99.9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99.5</v>
      </c>
      <c r="D644" s="5">
        <v>0.1</v>
      </c>
      <c r="E644" s="5">
        <v>99.7</v>
      </c>
      <c r="F644" s="5">
        <v>201.2</v>
      </c>
      <c r="G644" s="5">
        <v>100.2</v>
      </c>
      <c r="H644" s="5">
        <v>99.9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99.5</v>
      </c>
      <c r="D645" s="5">
        <v>0.1</v>
      </c>
      <c r="E645" s="5">
        <v>99.7</v>
      </c>
      <c r="F645" s="5">
        <v>201.2</v>
      </c>
      <c r="G645" s="5">
        <v>100.2</v>
      </c>
      <c r="H645" s="5">
        <v>99.9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100.8</v>
      </c>
      <c r="D646" s="5">
        <v>0.1</v>
      </c>
      <c r="E646" s="5">
        <v>101</v>
      </c>
      <c r="F646" s="5">
        <v>202</v>
      </c>
      <c r="G646" s="5">
        <v>100.8</v>
      </c>
      <c r="H646" s="5">
        <v>100.6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100.8</v>
      </c>
      <c r="D647" s="5">
        <v>0.1</v>
      </c>
      <c r="E647" s="5">
        <v>101</v>
      </c>
      <c r="F647" s="5">
        <v>202</v>
      </c>
      <c r="G647" s="5">
        <v>100.8</v>
      </c>
      <c r="H647" s="5">
        <v>100.6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99.7</v>
      </c>
      <c r="D648" s="5">
        <v>0.1</v>
      </c>
      <c r="E648" s="5">
        <v>99.9</v>
      </c>
      <c r="F648" s="5">
        <v>199.3</v>
      </c>
      <c r="G648" s="5">
        <v>99.5</v>
      </c>
      <c r="H648" s="5">
        <v>99.4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99.7</v>
      </c>
      <c r="D649" s="5">
        <v>0.1</v>
      </c>
      <c r="E649" s="5">
        <v>99.9</v>
      </c>
      <c r="F649" s="5">
        <v>199.3</v>
      </c>
      <c r="G649" s="5">
        <v>99.5</v>
      </c>
      <c r="H649" s="5">
        <v>99.4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100.2</v>
      </c>
      <c r="D650" s="5">
        <v>0.1</v>
      </c>
      <c r="E650" s="5">
        <v>100.2</v>
      </c>
      <c r="F650" s="5">
        <v>200.1</v>
      </c>
      <c r="G650" s="5">
        <v>99.8</v>
      </c>
      <c r="H650" s="5">
        <v>99.7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100.2</v>
      </c>
      <c r="D651" s="5">
        <v>0.1</v>
      </c>
      <c r="E651" s="5">
        <v>100.2</v>
      </c>
      <c r="F651" s="5">
        <v>200.1</v>
      </c>
      <c r="G651" s="5">
        <v>99.8</v>
      </c>
      <c r="H651" s="5">
        <v>99.7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100.2</v>
      </c>
      <c r="D652" s="5">
        <v>0.1</v>
      </c>
      <c r="E652" s="5">
        <v>100.3</v>
      </c>
      <c r="F652" s="5">
        <v>200</v>
      </c>
      <c r="G652" s="5">
        <v>99.8</v>
      </c>
      <c r="H652" s="5">
        <v>99.7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100.2</v>
      </c>
      <c r="D653" s="5">
        <v>0.1</v>
      </c>
      <c r="E653" s="5">
        <v>100.3</v>
      </c>
      <c r="F653" s="5">
        <v>200</v>
      </c>
      <c r="G653" s="5">
        <v>99.8</v>
      </c>
      <c r="H653" s="5">
        <v>99.7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100.2</v>
      </c>
      <c r="D654" s="5">
        <v>0.1</v>
      </c>
      <c r="E654" s="5">
        <v>100.3</v>
      </c>
      <c r="F654" s="5">
        <v>200</v>
      </c>
      <c r="G654" s="5">
        <v>99.8</v>
      </c>
      <c r="H654" s="5">
        <v>99.7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100.2</v>
      </c>
      <c r="D655" s="5">
        <v>0.1</v>
      </c>
      <c r="E655" s="5">
        <v>102.9</v>
      </c>
      <c r="F655" s="5">
        <v>204.3</v>
      </c>
      <c r="G655" s="5">
        <v>101.9</v>
      </c>
      <c r="H655" s="5">
        <v>101.9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103.3</v>
      </c>
      <c r="D656" s="5">
        <v>0.1</v>
      </c>
      <c r="E656" s="5">
        <v>103.4</v>
      </c>
      <c r="F656" s="5">
        <v>205.5</v>
      </c>
      <c r="G656" s="5">
        <v>102.5</v>
      </c>
      <c r="H656" s="5">
        <v>102.4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103.3</v>
      </c>
      <c r="D657" s="5">
        <v>0.1</v>
      </c>
      <c r="E657" s="5">
        <v>103.4</v>
      </c>
      <c r="F657" s="5">
        <v>205.5</v>
      </c>
      <c r="G657" s="5">
        <v>102.5</v>
      </c>
      <c r="H657" s="5">
        <v>102.4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102.6</v>
      </c>
      <c r="D658" s="5">
        <v>0.1</v>
      </c>
      <c r="E658" s="5">
        <v>102.7</v>
      </c>
      <c r="F658" s="5">
        <v>204.7</v>
      </c>
      <c r="G658" s="5">
        <v>102.1</v>
      </c>
      <c r="H658" s="5">
        <v>102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102.6</v>
      </c>
      <c r="D659" s="5">
        <v>0.1</v>
      </c>
      <c r="E659" s="5">
        <v>102.7</v>
      </c>
      <c r="F659" s="5">
        <v>204.7</v>
      </c>
      <c r="G659" s="5">
        <v>102.1</v>
      </c>
      <c r="H659" s="5">
        <v>102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102.4</v>
      </c>
      <c r="D660" s="5">
        <v>0.1</v>
      </c>
      <c r="E660" s="5">
        <v>102.6</v>
      </c>
      <c r="F660" s="5">
        <v>205.5</v>
      </c>
      <c r="G660" s="5">
        <v>102.4</v>
      </c>
      <c r="H660" s="5">
        <v>102.2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102.4</v>
      </c>
      <c r="D661" s="5">
        <v>0.1</v>
      </c>
      <c r="E661" s="5">
        <v>102.6</v>
      </c>
      <c r="F661" s="5">
        <v>205.5</v>
      </c>
      <c r="G661" s="5">
        <v>102.4</v>
      </c>
      <c r="H661" s="5">
        <v>102.2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102.4</v>
      </c>
      <c r="D662" s="5">
        <v>0.1</v>
      </c>
      <c r="E662" s="5">
        <v>102.6</v>
      </c>
      <c r="F662" s="5">
        <v>205.5</v>
      </c>
      <c r="G662" s="5">
        <v>102.4</v>
      </c>
      <c r="H662" s="5">
        <v>102.2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102.4</v>
      </c>
      <c r="D663" s="5">
        <v>0.1</v>
      </c>
      <c r="E663" s="5">
        <v>102.6</v>
      </c>
      <c r="F663" s="5">
        <v>205.5</v>
      </c>
      <c r="G663" s="5">
        <v>102.4</v>
      </c>
      <c r="H663" s="5">
        <v>102.2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104.6</v>
      </c>
      <c r="D664" s="5">
        <v>0.1</v>
      </c>
      <c r="E664" s="5">
        <v>104.8</v>
      </c>
      <c r="F664" s="5">
        <v>207.1</v>
      </c>
      <c r="G664" s="5">
        <v>103.7</v>
      </c>
      <c r="H664" s="5">
        <v>103.6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104.6</v>
      </c>
      <c r="D665" s="5">
        <v>0.1</v>
      </c>
      <c r="E665" s="5">
        <v>104.8</v>
      </c>
      <c r="F665" s="5">
        <v>207.1</v>
      </c>
      <c r="G665" s="5">
        <v>103.7</v>
      </c>
      <c r="H665" s="5">
        <v>103.6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103.7</v>
      </c>
      <c r="D666" s="5">
        <v>0.1</v>
      </c>
      <c r="E666" s="5">
        <v>103.8</v>
      </c>
      <c r="F666" s="5">
        <v>206.8</v>
      </c>
      <c r="G666" s="5">
        <v>103.2</v>
      </c>
      <c r="H666" s="5">
        <v>103.1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103.7</v>
      </c>
      <c r="D667" s="5">
        <v>0.1</v>
      </c>
      <c r="E667" s="5">
        <v>103.8</v>
      </c>
      <c r="F667" s="5">
        <v>206.8</v>
      </c>
      <c r="G667" s="5">
        <v>103.2</v>
      </c>
      <c r="H667" s="5">
        <v>103.1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103.8</v>
      </c>
      <c r="D668" s="5">
        <v>0.1</v>
      </c>
      <c r="E668" s="5">
        <v>104</v>
      </c>
      <c r="F668" s="5">
        <v>207.8</v>
      </c>
      <c r="G668" s="5">
        <v>103.7</v>
      </c>
      <c r="H668" s="5">
        <v>103.6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103.8</v>
      </c>
      <c r="D669" s="5">
        <v>0.1</v>
      </c>
      <c r="E669" s="5">
        <v>104</v>
      </c>
      <c r="F669" s="5">
        <v>207.8</v>
      </c>
      <c r="G669" s="5">
        <v>103.7</v>
      </c>
      <c r="H669" s="5">
        <v>103.6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103.5</v>
      </c>
      <c r="D670" s="5">
        <v>0.1</v>
      </c>
      <c r="E670" s="5">
        <v>103.7</v>
      </c>
      <c r="F670" s="5">
        <v>207.2</v>
      </c>
      <c r="G670" s="5">
        <v>103.4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103.5</v>
      </c>
      <c r="D671" s="5">
        <v>0.1</v>
      </c>
      <c r="E671" s="5">
        <v>103.7</v>
      </c>
      <c r="F671" s="5">
        <v>207.2</v>
      </c>
      <c r="G671" s="5">
        <v>103.4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103.5</v>
      </c>
      <c r="D672" s="5">
        <v>0.1</v>
      </c>
      <c r="E672" s="5">
        <v>103.7</v>
      </c>
      <c r="F672" s="5">
        <v>207.2</v>
      </c>
      <c r="G672" s="5">
        <v>103.4</v>
      </c>
      <c r="H672" s="5">
        <v>103.2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103.5</v>
      </c>
      <c r="D673" s="5">
        <v>0.1</v>
      </c>
      <c r="E673" s="5">
        <v>103.7</v>
      </c>
      <c r="F673" s="5">
        <v>207.2</v>
      </c>
      <c r="G673" s="5">
        <v>103.4</v>
      </c>
      <c r="H673" s="5">
        <v>103.2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102.4</v>
      </c>
      <c r="D674" s="5">
        <v>0.1</v>
      </c>
      <c r="E674" s="5">
        <v>102.5</v>
      </c>
      <c r="F674" s="5">
        <v>202.9</v>
      </c>
      <c r="G674" s="5">
        <v>101.2</v>
      </c>
      <c r="H674" s="5">
        <v>101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102.4</v>
      </c>
      <c r="D675" s="5">
        <v>0.1</v>
      </c>
      <c r="E675" s="5">
        <v>102.5</v>
      </c>
      <c r="F675" s="5">
        <v>202.9</v>
      </c>
      <c r="G675" s="5">
        <v>101.2</v>
      </c>
      <c r="H675" s="5">
        <v>101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101.7</v>
      </c>
      <c r="D676" s="5">
        <v>0.1</v>
      </c>
      <c r="E676" s="5">
        <v>101.8</v>
      </c>
      <c r="F676" s="5">
        <v>203.4</v>
      </c>
      <c r="G676" s="5">
        <v>101.5</v>
      </c>
      <c r="H676" s="5">
        <v>101.3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101.7</v>
      </c>
      <c r="D677" s="5">
        <v>0.1</v>
      </c>
      <c r="E677" s="5">
        <v>101.8</v>
      </c>
      <c r="F677" s="5">
        <v>203.4</v>
      </c>
      <c r="G677" s="5">
        <v>101.5</v>
      </c>
      <c r="H677" s="5">
        <v>101.3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101.8</v>
      </c>
      <c r="D678" s="5">
        <v>0.1</v>
      </c>
      <c r="E678" s="5">
        <v>102</v>
      </c>
      <c r="F678" s="5">
        <v>202.9</v>
      </c>
      <c r="G678" s="5">
        <v>101.2</v>
      </c>
      <c r="H678" s="5">
        <v>101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101.8</v>
      </c>
      <c r="D679" s="5">
        <v>0.1</v>
      </c>
      <c r="E679" s="5">
        <v>102</v>
      </c>
      <c r="F679" s="5">
        <v>202.9</v>
      </c>
      <c r="G679" s="5">
        <v>101.2</v>
      </c>
      <c r="H679" s="5">
        <v>101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102.2</v>
      </c>
      <c r="D680" s="5">
        <v>0.1</v>
      </c>
      <c r="E680" s="5">
        <v>102.4</v>
      </c>
      <c r="F680" s="5">
        <v>204</v>
      </c>
      <c r="G680" s="5">
        <v>101.8</v>
      </c>
      <c r="H680" s="5">
        <v>101.6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102.2</v>
      </c>
      <c r="D681" s="5">
        <v>0.1</v>
      </c>
      <c r="E681" s="5">
        <v>102.4</v>
      </c>
      <c r="F681" s="5">
        <v>204</v>
      </c>
      <c r="G681" s="5">
        <v>101.8</v>
      </c>
      <c r="H681" s="5">
        <v>101.6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102.2</v>
      </c>
      <c r="D682" s="5">
        <v>0.1</v>
      </c>
      <c r="E682" s="5">
        <v>102.4</v>
      </c>
      <c r="F682" s="5">
        <v>204</v>
      </c>
      <c r="G682" s="5">
        <v>101.8</v>
      </c>
      <c r="H682" s="5">
        <v>101.6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102.2</v>
      </c>
      <c r="D683" s="5">
        <v>0.1</v>
      </c>
      <c r="E683" s="5">
        <v>102.4</v>
      </c>
      <c r="F683" s="5">
        <v>204</v>
      </c>
      <c r="G683" s="5">
        <v>101.9</v>
      </c>
      <c r="H683" s="5">
        <v>101.5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102.4</v>
      </c>
      <c r="D684" s="5">
        <v>0.1</v>
      </c>
      <c r="E684" s="5">
        <v>102.6</v>
      </c>
      <c r="F684" s="5">
        <v>204.4</v>
      </c>
      <c r="G684" s="5">
        <v>101.9</v>
      </c>
      <c r="H684" s="5">
        <v>101.5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102.4</v>
      </c>
      <c r="D685" s="5">
        <v>0.1</v>
      </c>
      <c r="E685" s="5">
        <v>102.6</v>
      </c>
      <c r="F685" s="5">
        <v>204.4</v>
      </c>
      <c r="G685" s="5">
        <v>101.9</v>
      </c>
      <c r="H685" s="5">
        <v>101.5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101.6</v>
      </c>
      <c r="D686" s="5">
        <v>0.1</v>
      </c>
      <c r="E686" s="5">
        <v>101.8</v>
      </c>
      <c r="F686" s="5">
        <v>202.2</v>
      </c>
      <c r="G686" s="5">
        <v>100.9</v>
      </c>
      <c r="H686" s="5">
        <v>101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101.6</v>
      </c>
      <c r="D687" s="5">
        <v>0.1</v>
      </c>
      <c r="E687" s="5">
        <v>101.8</v>
      </c>
      <c r="F687" s="5">
        <v>202.2</v>
      </c>
      <c r="G687" s="5">
        <v>100.9</v>
      </c>
      <c r="H687" s="5">
        <v>101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101.5</v>
      </c>
      <c r="D688" s="5">
        <v>0.1</v>
      </c>
      <c r="E688" s="5">
        <v>100.8</v>
      </c>
      <c r="F688" s="5">
        <v>202.5</v>
      </c>
      <c r="G688" s="5">
        <v>101.1</v>
      </c>
      <c r="H688" s="5">
        <v>101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101.5</v>
      </c>
      <c r="D689" s="5">
        <v>0.1</v>
      </c>
      <c r="E689" s="5">
        <v>100.8</v>
      </c>
      <c r="F689" s="5">
        <v>202.5</v>
      </c>
      <c r="G689" s="5">
        <v>101.1</v>
      </c>
      <c r="H689" s="5">
        <v>101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102.8</v>
      </c>
      <c r="D690" s="5">
        <v>0.1</v>
      </c>
      <c r="E690" s="5">
        <v>103</v>
      </c>
      <c r="F690" s="5">
        <v>204.8</v>
      </c>
      <c r="G690" s="5">
        <v>102.2</v>
      </c>
      <c r="H690" s="5">
        <v>102.1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102.8</v>
      </c>
      <c r="D691" s="5">
        <v>0.1</v>
      </c>
      <c r="E691" s="5">
        <v>103</v>
      </c>
      <c r="F691" s="5">
        <v>204.8</v>
      </c>
      <c r="G691" s="5">
        <v>102.2</v>
      </c>
      <c r="H691" s="5">
        <v>102.1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102.8</v>
      </c>
      <c r="D692" s="5">
        <v>0.1</v>
      </c>
      <c r="E692" s="5">
        <v>103</v>
      </c>
      <c r="F692" s="5">
        <v>204.8</v>
      </c>
      <c r="G692" s="5">
        <v>102.2</v>
      </c>
      <c r="H692" s="5">
        <v>102.1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102.8</v>
      </c>
      <c r="D693" s="5">
        <v>0.1</v>
      </c>
      <c r="E693" s="5">
        <v>103.1</v>
      </c>
      <c r="F693" s="5">
        <v>205.6</v>
      </c>
      <c r="G693" s="5">
        <v>102.6</v>
      </c>
      <c r="H693" s="5">
        <v>102.4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103</v>
      </c>
      <c r="D694" s="5">
        <v>0.1</v>
      </c>
      <c r="E694" s="5">
        <v>103.1</v>
      </c>
      <c r="F694" s="5">
        <v>205.6</v>
      </c>
      <c r="G694" s="5">
        <v>102.6</v>
      </c>
      <c r="H694" s="5">
        <v>102.4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103</v>
      </c>
      <c r="D695" s="5">
        <v>0.1</v>
      </c>
      <c r="E695" s="5">
        <v>103.1</v>
      </c>
      <c r="F695" s="5">
        <v>205.6</v>
      </c>
      <c r="G695" s="5">
        <v>102.6</v>
      </c>
      <c r="H695" s="5">
        <v>101.7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102.4</v>
      </c>
      <c r="D696" s="5">
        <v>0.1</v>
      </c>
      <c r="E696" s="5">
        <v>102.6</v>
      </c>
      <c r="F696" s="5">
        <v>203.8</v>
      </c>
      <c r="G696" s="5">
        <v>101.8</v>
      </c>
      <c r="H696" s="5">
        <v>101.7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102.4</v>
      </c>
      <c r="D697" s="5">
        <v>0.1</v>
      </c>
      <c r="E697" s="5">
        <v>102.6</v>
      </c>
      <c r="F697" s="5">
        <v>203.8</v>
      </c>
      <c r="G697" s="5">
        <v>101.8</v>
      </c>
      <c r="H697" s="5">
        <v>101.7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101.5</v>
      </c>
      <c r="D698" s="5">
        <v>0.1</v>
      </c>
      <c r="E698" s="5">
        <v>101.7</v>
      </c>
      <c r="F698" s="5">
        <v>202.9</v>
      </c>
      <c r="G698" s="5">
        <v>101.2</v>
      </c>
      <c r="H698" s="5">
        <v>101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101.5</v>
      </c>
      <c r="D699" s="5">
        <v>0.1</v>
      </c>
      <c r="E699" s="5">
        <v>101.7</v>
      </c>
      <c r="F699" s="5">
        <v>202.9</v>
      </c>
      <c r="G699" s="5">
        <v>101.2</v>
      </c>
      <c r="H699" s="5">
        <v>101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102</v>
      </c>
      <c r="D700" s="5">
        <v>0.1</v>
      </c>
      <c r="E700" s="5">
        <v>102.1</v>
      </c>
      <c r="F700" s="5">
        <v>203.2</v>
      </c>
      <c r="G700" s="5">
        <v>101.3</v>
      </c>
      <c r="H700" s="5">
        <v>101.2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102</v>
      </c>
      <c r="D701" s="5">
        <v>0.1</v>
      </c>
      <c r="E701" s="5">
        <v>102.1</v>
      </c>
      <c r="F701" s="5">
        <v>203.2</v>
      </c>
      <c r="G701" s="5">
        <v>101.3</v>
      </c>
      <c r="H701" s="5">
        <v>101.2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102</v>
      </c>
      <c r="D702" s="5">
        <v>0.1</v>
      </c>
      <c r="E702" s="5">
        <v>102.1</v>
      </c>
      <c r="F702" s="5">
        <v>203.2</v>
      </c>
      <c r="G702" s="5">
        <v>101.3</v>
      </c>
      <c r="H702" s="5">
        <v>101.2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102</v>
      </c>
      <c r="D703" s="5">
        <v>0.1</v>
      </c>
      <c r="E703" s="5">
        <v>103.8</v>
      </c>
      <c r="F703" s="5">
        <v>206.5</v>
      </c>
      <c r="G703" s="5">
        <v>103.1</v>
      </c>
      <c r="H703" s="5">
        <v>103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103.7</v>
      </c>
      <c r="D704" s="5">
        <v>0.1</v>
      </c>
      <c r="E704" s="5">
        <v>103.8</v>
      </c>
      <c r="F704" s="5">
        <v>206.5</v>
      </c>
      <c r="G704" s="5">
        <v>103.1</v>
      </c>
      <c r="H704" s="5">
        <v>103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103.7</v>
      </c>
      <c r="D705" s="5">
        <v>0.1</v>
      </c>
      <c r="E705" s="5">
        <v>103.8</v>
      </c>
      <c r="F705" s="5">
        <v>205.3</v>
      </c>
      <c r="G705" s="5">
        <v>102.5</v>
      </c>
      <c r="H705" s="5">
        <v>102.4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</v>
      </c>
      <c r="D706" s="5">
        <v>0.1</v>
      </c>
      <c r="E706" s="5">
        <v>103.1</v>
      </c>
      <c r="F706" s="5">
        <v>205.3</v>
      </c>
      <c r="G706" s="5">
        <v>102.5</v>
      </c>
      <c r="H706" s="5">
        <v>102.4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</v>
      </c>
      <c r="D707" s="5">
        <v>0.1</v>
      </c>
      <c r="E707" s="5">
        <v>103.1</v>
      </c>
      <c r="F707" s="5">
        <v>205.3</v>
      </c>
      <c r="G707" s="5">
        <v>102.5</v>
      </c>
      <c r="H707" s="5">
        <v>102.4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102.2</v>
      </c>
      <c r="D708" s="5">
        <v>0.1</v>
      </c>
      <c r="E708" s="5">
        <v>102.4</v>
      </c>
      <c r="F708" s="5">
        <v>204.3</v>
      </c>
      <c r="G708" s="5">
        <v>101.9</v>
      </c>
      <c r="H708" s="5">
        <v>101.8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102.2</v>
      </c>
      <c r="D709" s="5">
        <v>0.1</v>
      </c>
      <c r="E709" s="5">
        <v>102.4</v>
      </c>
      <c r="F709" s="5">
        <v>204.3</v>
      </c>
      <c r="G709" s="5">
        <v>101.9</v>
      </c>
      <c r="H709" s="5">
        <v>101.8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102.5</v>
      </c>
      <c r="D710" s="5">
        <v>0.1</v>
      </c>
      <c r="E710" s="5">
        <v>102.7</v>
      </c>
      <c r="F710" s="5">
        <v>205.4</v>
      </c>
      <c r="G710" s="5">
        <v>102.4</v>
      </c>
      <c r="H710" s="5">
        <v>102.2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102.5</v>
      </c>
      <c r="D711" s="5">
        <v>0.1</v>
      </c>
      <c r="E711" s="5">
        <v>102.7</v>
      </c>
      <c r="F711" s="5">
        <v>205.4</v>
      </c>
      <c r="G711" s="5">
        <v>102.4</v>
      </c>
      <c r="H711" s="5">
        <v>102.2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102.5</v>
      </c>
      <c r="D712" s="5">
        <v>0.1</v>
      </c>
      <c r="E712" s="5">
        <v>102.7</v>
      </c>
      <c r="F712" s="5">
        <v>205.4</v>
      </c>
      <c r="G712" s="5">
        <v>102.4</v>
      </c>
      <c r="H712" s="5">
        <v>102.2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102.5</v>
      </c>
      <c r="D713" s="5">
        <v>0.1</v>
      </c>
      <c r="E713" s="5">
        <v>101.8</v>
      </c>
      <c r="F713" s="5">
        <v>202.6</v>
      </c>
      <c r="G713" s="5">
        <v>101.1</v>
      </c>
      <c r="H713" s="5">
        <v>100.9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101.6</v>
      </c>
      <c r="D714" s="5">
        <v>0.1</v>
      </c>
      <c r="E714" s="5">
        <v>101.8</v>
      </c>
      <c r="F714" s="5">
        <v>202.6</v>
      </c>
      <c r="G714" s="5">
        <v>101.1</v>
      </c>
      <c r="H714" s="5">
        <v>100.9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101.6</v>
      </c>
      <c r="D715" s="5">
        <v>0.1</v>
      </c>
      <c r="E715" s="5">
        <v>101.8</v>
      </c>
      <c r="F715" s="5">
        <v>202.6</v>
      </c>
      <c r="G715" s="5">
        <v>100.4</v>
      </c>
      <c r="H715" s="5">
        <v>100.2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101.4</v>
      </c>
      <c r="D716" s="5">
        <v>0.1</v>
      </c>
      <c r="E716" s="5">
        <v>101.5</v>
      </c>
      <c r="F716" s="5">
        <v>201.2</v>
      </c>
      <c r="G716" s="5">
        <v>100.4</v>
      </c>
      <c r="H716" s="5">
        <v>100.2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101.4</v>
      </c>
      <c r="D717" s="5">
        <v>0.1</v>
      </c>
      <c r="E717" s="5">
        <v>101.5</v>
      </c>
      <c r="F717" s="5">
        <v>201.2</v>
      </c>
      <c r="G717" s="5">
        <v>100.4</v>
      </c>
      <c r="H717" s="5">
        <v>100.2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101.4</v>
      </c>
      <c r="D718" s="5">
        <v>0.1</v>
      </c>
      <c r="E718" s="5">
        <v>101.5</v>
      </c>
      <c r="F718" s="5">
        <v>201.2</v>
      </c>
      <c r="G718" s="5">
        <v>100.4</v>
      </c>
      <c r="H718" s="5">
        <v>100.2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101.4</v>
      </c>
      <c r="D719" s="5">
        <v>0.1</v>
      </c>
      <c r="E719" s="5">
        <v>101.5</v>
      </c>
      <c r="F719" s="5">
        <v>201.2</v>
      </c>
      <c r="G719" s="5">
        <v>100.4</v>
      </c>
      <c r="H719" s="5">
        <v>100.2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101.4</v>
      </c>
      <c r="D720" s="5">
        <v>0.1</v>
      </c>
      <c r="E720" s="5">
        <v>101.5</v>
      </c>
      <c r="F720" s="5">
        <v>201.2</v>
      </c>
      <c r="G720" s="5">
        <v>100.4</v>
      </c>
      <c r="H720" s="5">
        <v>100.2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101.4</v>
      </c>
      <c r="D721" s="5">
        <v>0.1</v>
      </c>
      <c r="E721" s="5">
        <v>101.5</v>
      </c>
      <c r="F721" s="5">
        <v>201.2</v>
      </c>
      <c r="G721" s="5">
        <v>100.4</v>
      </c>
      <c r="H721" s="5">
        <v>100.2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101.4</v>
      </c>
      <c r="D722" s="5">
        <v>0.1</v>
      </c>
      <c r="E722" s="5">
        <v>101.5</v>
      </c>
      <c r="F722" s="5">
        <v>201.2</v>
      </c>
      <c r="G722" s="5">
        <v>100.4</v>
      </c>
      <c r="H722" s="5">
        <v>100.2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102</v>
      </c>
      <c r="D723" s="5">
        <v>0.1</v>
      </c>
      <c r="E723" s="5">
        <v>102.1</v>
      </c>
      <c r="F723" s="5">
        <v>204.3</v>
      </c>
      <c r="G723" s="5">
        <v>101.9</v>
      </c>
      <c r="H723" s="5">
        <v>101.7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102</v>
      </c>
      <c r="D724" s="5">
        <v>0.1</v>
      </c>
      <c r="E724" s="5">
        <v>102.1</v>
      </c>
      <c r="F724" s="5">
        <v>204.3</v>
      </c>
      <c r="G724" s="5">
        <v>101.9</v>
      </c>
      <c r="H724" s="5">
        <v>101.7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102.4</v>
      </c>
      <c r="D725" s="5">
        <v>0.1</v>
      </c>
      <c r="E725" s="5">
        <v>102.5</v>
      </c>
      <c r="F725" s="5">
        <v>205</v>
      </c>
      <c r="G725" s="5">
        <v>102.3</v>
      </c>
      <c r="H725" s="5">
        <v>102.1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102.4</v>
      </c>
      <c r="D726" s="5">
        <v>0.1</v>
      </c>
      <c r="E726" s="5">
        <v>102.5</v>
      </c>
      <c r="F726" s="5">
        <v>205</v>
      </c>
      <c r="G726" s="5">
        <v>102.3</v>
      </c>
      <c r="H726" s="5">
        <v>102.1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102.4</v>
      </c>
      <c r="D727" s="5">
        <v>0.1</v>
      </c>
      <c r="E727" s="5">
        <v>102.1</v>
      </c>
      <c r="F727" s="5">
        <v>202.5</v>
      </c>
      <c r="G727" s="5">
        <v>101.1</v>
      </c>
      <c r="H727" s="5">
        <v>101.1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102</v>
      </c>
      <c r="D728" s="5">
        <v>0.1</v>
      </c>
      <c r="E728" s="5">
        <v>102.1</v>
      </c>
      <c r="F728" s="5">
        <v>202.5</v>
      </c>
      <c r="G728" s="5">
        <v>101.1</v>
      </c>
      <c r="H728" s="5">
        <v>101.1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102</v>
      </c>
      <c r="D729" s="5">
        <v>0.1</v>
      </c>
      <c r="E729" s="5">
        <v>102.1</v>
      </c>
      <c r="F729" s="5">
        <v>203.2</v>
      </c>
      <c r="G729" s="5">
        <v>101.2</v>
      </c>
      <c r="H729" s="5">
        <v>101.1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101.1</v>
      </c>
      <c r="D730" s="5">
        <v>0.1</v>
      </c>
      <c r="E730" s="5">
        <v>101.2</v>
      </c>
      <c r="F730" s="5">
        <v>203.2</v>
      </c>
      <c r="G730" s="5">
        <v>101.2</v>
      </c>
      <c r="H730" s="5">
        <v>101.1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101.1</v>
      </c>
      <c r="D731" s="5">
        <v>0.1</v>
      </c>
      <c r="E731" s="5">
        <v>101.2</v>
      </c>
      <c r="F731" s="5">
        <v>203.2</v>
      </c>
      <c r="G731" s="5">
        <v>101.2</v>
      </c>
      <c r="H731" s="5">
        <v>101.1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101.1</v>
      </c>
      <c r="D732" s="5">
        <v>0.1</v>
      </c>
      <c r="E732" s="5">
        <v>101.2</v>
      </c>
      <c r="F732" s="5">
        <v>203.2</v>
      </c>
      <c r="G732" s="5">
        <v>101.2</v>
      </c>
      <c r="H732" s="5">
        <v>101.1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101.9</v>
      </c>
      <c r="D733" s="5">
        <v>0.1</v>
      </c>
      <c r="E733" s="5">
        <v>102.1</v>
      </c>
      <c r="F733" s="5">
        <v>204</v>
      </c>
      <c r="G733" s="5">
        <v>101.8</v>
      </c>
      <c r="H733" s="5">
        <v>101.6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101.9</v>
      </c>
      <c r="D734" s="5">
        <v>0.1</v>
      </c>
      <c r="E734" s="5">
        <v>102.1</v>
      </c>
      <c r="F734" s="5">
        <v>204</v>
      </c>
      <c r="G734" s="5">
        <v>101.8</v>
      </c>
      <c r="H734" s="5">
        <v>101.6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102.1</v>
      </c>
      <c r="D735" s="5">
        <v>0.1</v>
      </c>
      <c r="E735" s="5">
        <v>102.3</v>
      </c>
      <c r="F735" s="5">
        <v>204.7</v>
      </c>
      <c r="G735" s="5">
        <v>102.1</v>
      </c>
      <c r="H735" s="5">
        <v>102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102.1</v>
      </c>
      <c r="D736" s="5">
        <v>0.1</v>
      </c>
      <c r="E736" s="5">
        <v>102.3</v>
      </c>
      <c r="F736" s="5">
        <v>204.7</v>
      </c>
      <c r="G736" s="5">
        <v>102.1</v>
      </c>
      <c r="H736" s="5">
        <v>102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103.4</v>
      </c>
      <c r="D737" s="5">
        <v>0.1</v>
      </c>
      <c r="E737" s="5">
        <v>103.5</v>
      </c>
      <c r="F737" s="5">
        <v>206.5</v>
      </c>
      <c r="G737" s="5">
        <v>103</v>
      </c>
      <c r="H737" s="5">
        <v>102.9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103.4</v>
      </c>
      <c r="D738" s="5">
        <v>0.1</v>
      </c>
      <c r="E738" s="5">
        <v>103.5</v>
      </c>
      <c r="F738" s="5">
        <v>206.5</v>
      </c>
      <c r="G738" s="5">
        <v>103</v>
      </c>
      <c r="H738" s="5">
        <v>102.9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103.1</v>
      </c>
      <c r="D739" s="5">
        <v>0.1</v>
      </c>
      <c r="E739" s="5">
        <v>103.2</v>
      </c>
      <c r="F739" s="5">
        <v>205.6</v>
      </c>
      <c r="G739" s="5">
        <v>102.6</v>
      </c>
      <c r="H739" s="5">
        <v>102.4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103.1</v>
      </c>
      <c r="D740" s="5">
        <v>0.1</v>
      </c>
      <c r="E740" s="5">
        <v>103.2</v>
      </c>
      <c r="F740" s="5">
        <v>205.6</v>
      </c>
      <c r="G740" s="5">
        <v>102.6</v>
      </c>
      <c r="H740" s="5">
        <v>102.4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103.1</v>
      </c>
      <c r="D741" s="5">
        <v>0.1</v>
      </c>
      <c r="E741" s="5">
        <v>103.2</v>
      </c>
      <c r="F741" s="5">
        <v>205.6</v>
      </c>
      <c r="G741" s="5">
        <v>102.6</v>
      </c>
      <c r="H741" s="5">
        <v>102.4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103.1</v>
      </c>
      <c r="D742" s="5">
        <v>0.1</v>
      </c>
      <c r="E742" s="5">
        <v>103.2</v>
      </c>
      <c r="F742" s="5">
        <v>205.6</v>
      </c>
      <c r="G742" s="5">
        <v>102.6</v>
      </c>
      <c r="H742" s="5">
        <v>102.4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102.1</v>
      </c>
      <c r="D743" s="5">
        <v>0.1</v>
      </c>
      <c r="E743" s="5">
        <v>102.3</v>
      </c>
      <c r="F743" s="5">
        <v>203.6</v>
      </c>
      <c r="G743" s="5">
        <v>101.6</v>
      </c>
      <c r="H743" s="5">
        <v>101.4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102.1</v>
      </c>
      <c r="D744" s="5">
        <v>0.1</v>
      </c>
      <c r="E744" s="5">
        <v>102.3</v>
      </c>
      <c r="F744" s="5">
        <v>203.6</v>
      </c>
      <c r="G744" s="5">
        <v>101.6</v>
      </c>
      <c r="H744" s="5">
        <v>101.4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101.9</v>
      </c>
      <c r="D745" s="5">
        <v>0.1</v>
      </c>
      <c r="E745" s="5">
        <v>102.1</v>
      </c>
      <c r="F745" s="5">
        <v>202.5</v>
      </c>
      <c r="G745" s="5">
        <v>101.1</v>
      </c>
      <c r="H745" s="5">
        <v>101.1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101.9</v>
      </c>
      <c r="D746" s="5">
        <v>0.1</v>
      </c>
      <c r="E746" s="5">
        <v>102.1</v>
      </c>
      <c r="F746" s="5">
        <v>202.5</v>
      </c>
      <c r="G746" s="5">
        <v>101.1</v>
      </c>
      <c r="H746" s="5">
        <v>101.1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102.4</v>
      </c>
      <c r="D747" s="5">
        <v>0.1</v>
      </c>
      <c r="E747" s="5">
        <v>102.5</v>
      </c>
      <c r="F747" s="5">
        <v>202.9</v>
      </c>
      <c r="G747" s="5">
        <v>101.4</v>
      </c>
      <c r="H747" s="5">
        <v>101.3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102.4</v>
      </c>
      <c r="D748" s="5">
        <v>0.1</v>
      </c>
      <c r="E748" s="5">
        <v>102.5</v>
      </c>
      <c r="F748" s="5">
        <v>202.9</v>
      </c>
      <c r="G748" s="5">
        <v>101.4</v>
      </c>
      <c r="H748" s="5">
        <v>101.3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101.1</v>
      </c>
      <c r="D749" s="5">
        <v>0.1</v>
      </c>
      <c r="E749" s="5">
        <v>101.3</v>
      </c>
      <c r="F749" s="5">
        <v>201.3</v>
      </c>
      <c r="G749" s="5">
        <v>100.5</v>
      </c>
      <c r="H749" s="5">
        <v>100.4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101.1</v>
      </c>
      <c r="D750" s="5">
        <v>0.1</v>
      </c>
      <c r="E750" s="5">
        <v>101.3</v>
      </c>
      <c r="F750" s="5">
        <v>201.3</v>
      </c>
      <c r="G750" s="5">
        <v>100.5</v>
      </c>
      <c r="H750" s="5">
        <v>100.4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101.1</v>
      </c>
      <c r="D751" s="5">
        <v>0.1</v>
      </c>
      <c r="E751" s="5">
        <v>101.3</v>
      </c>
      <c r="F751" s="5">
        <v>201.3</v>
      </c>
      <c r="G751" s="5">
        <v>100.5</v>
      </c>
      <c r="H751" s="5">
        <v>100.4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101.1</v>
      </c>
      <c r="D752" s="5">
        <v>0.1</v>
      </c>
      <c r="E752" s="5">
        <v>101.3</v>
      </c>
      <c r="F752" s="5">
        <v>201.3</v>
      </c>
      <c r="G752" s="5">
        <v>100.5</v>
      </c>
      <c r="H752" s="5">
        <v>100.4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103.1</v>
      </c>
      <c r="D753" s="5">
        <v>0.1</v>
      </c>
      <c r="E753" s="5">
        <v>103.3</v>
      </c>
      <c r="F753" s="5">
        <v>205.4</v>
      </c>
      <c r="G753" s="5">
        <v>103.2</v>
      </c>
      <c r="H753" s="5">
        <v>103.1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103.1</v>
      </c>
      <c r="D754" s="5">
        <v>0.1</v>
      </c>
      <c r="E754" s="5">
        <v>103.3</v>
      </c>
      <c r="F754" s="5">
        <v>205.4</v>
      </c>
      <c r="G754" s="5">
        <v>103.2</v>
      </c>
      <c r="H754" s="5">
        <v>103.1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103</v>
      </c>
      <c r="D755" s="5">
        <v>0.1</v>
      </c>
      <c r="E755" s="5">
        <v>103.1</v>
      </c>
      <c r="F755" s="5">
        <v>204.9</v>
      </c>
      <c r="G755" s="5">
        <v>102.3</v>
      </c>
      <c r="H755" s="5">
        <v>102.6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103</v>
      </c>
      <c r="D756" s="5">
        <v>0.1</v>
      </c>
      <c r="E756" s="5">
        <v>103.1</v>
      </c>
      <c r="F756" s="5">
        <v>204.9</v>
      </c>
      <c r="G756" s="5">
        <v>102.3</v>
      </c>
      <c r="H756" s="5">
        <v>102.6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102.5</v>
      </c>
      <c r="D757" s="5">
        <v>0.1</v>
      </c>
      <c r="E757" s="5">
        <v>102.6</v>
      </c>
      <c r="F757" s="5">
        <v>204.4</v>
      </c>
      <c r="G757" s="5">
        <v>102</v>
      </c>
      <c r="H757" s="5">
        <v>101.8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102.5</v>
      </c>
      <c r="D758" s="5">
        <v>0.1</v>
      </c>
      <c r="E758" s="5">
        <v>102.6</v>
      </c>
      <c r="F758" s="5">
        <v>204.4</v>
      </c>
      <c r="G758" s="5">
        <v>102</v>
      </c>
      <c r="H758" s="5">
        <v>101.8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102.8</v>
      </c>
      <c r="D759" s="5">
        <v>0.1</v>
      </c>
      <c r="E759" s="5">
        <v>102.9</v>
      </c>
      <c r="F759" s="5">
        <v>205.5</v>
      </c>
      <c r="G759" s="5">
        <v>102.5</v>
      </c>
      <c r="H759" s="5">
        <v>102.3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102.8</v>
      </c>
      <c r="D760" s="5">
        <v>0.1</v>
      </c>
      <c r="E760" s="5">
        <v>102.9</v>
      </c>
      <c r="F760" s="5">
        <v>205.5</v>
      </c>
      <c r="G760" s="5">
        <v>102.5</v>
      </c>
      <c r="H760" s="5">
        <v>102.3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102.8</v>
      </c>
      <c r="D761" s="5">
        <v>0.1</v>
      </c>
      <c r="E761" s="5">
        <v>102.9</v>
      </c>
      <c r="F761" s="5">
        <v>205.5</v>
      </c>
      <c r="G761" s="5">
        <v>102.5</v>
      </c>
      <c r="H761" s="5">
        <v>102.3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102.8</v>
      </c>
      <c r="D762" s="5">
        <v>0.1</v>
      </c>
      <c r="E762" s="5">
        <v>102.9</v>
      </c>
      <c r="F762" s="5">
        <v>205.5</v>
      </c>
      <c r="G762" s="5">
        <v>102.5</v>
      </c>
      <c r="H762" s="5">
        <v>102.3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103.2</v>
      </c>
      <c r="D763" s="5">
        <v>0.1</v>
      </c>
      <c r="E763" s="5">
        <v>103.3</v>
      </c>
      <c r="F763" s="5">
        <v>205.7</v>
      </c>
      <c r="G763" s="5">
        <v>102.6</v>
      </c>
      <c r="H763" s="5">
        <v>102.4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103.2</v>
      </c>
      <c r="D764" s="5">
        <v>0.1</v>
      </c>
      <c r="E764" s="5">
        <v>103.3</v>
      </c>
      <c r="F764" s="5">
        <v>205.7</v>
      </c>
      <c r="G764" s="5">
        <v>102.6</v>
      </c>
      <c r="H764" s="5">
        <v>102.4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103.4</v>
      </c>
      <c r="D765" s="5">
        <v>0.1</v>
      </c>
      <c r="E765" s="5">
        <v>103.5</v>
      </c>
      <c r="F765" s="5">
        <v>206.4</v>
      </c>
      <c r="G765" s="5">
        <v>103</v>
      </c>
      <c r="H765" s="5">
        <v>102.9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103.4</v>
      </c>
      <c r="D766" s="5">
        <v>0.1</v>
      </c>
      <c r="E766" s="5">
        <v>103.5</v>
      </c>
      <c r="F766" s="5">
        <v>206.4</v>
      </c>
      <c r="G766" s="5">
        <v>103</v>
      </c>
      <c r="H766" s="5">
        <v>102.9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104</v>
      </c>
      <c r="D767" s="5">
        <v>0.1</v>
      </c>
      <c r="E767" s="5">
        <v>104.2</v>
      </c>
      <c r="F767" s="5">
        <v>207.9</v>
      </c>
      <c r="G767" s="5">
        <v>103.7</v>
      </c>
      <c r="H767" s="5">
        <v>103.6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104</v>
      </c>
      <c r="D768" s="5">
        <v>0.1</v>
      </c>
      <c r="E768" s="5">
        <v>104.2</v>
      </c>
      <c r="F768" s="5">
        <v>207.9</v>
      </c>
      <c r="G768" s="5">
        <v>103.7</v>
      </c>
      <c r="H768" s="5">
        <v>103.6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103.7</v>
      </c>
      <c r="D769" s="5">
        <v>0.1</v>
      </c>
      <c r="E769" s="5">
        <v>104</v>
      </c>
      <c r="F769" s="5">
        <v>207.8</v>
      </c>
      <c r="G769" s="5">
        <v>103.6</v>
      </c>
      <c r="H769" s="5">
        <v>103.4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103.7</v>
      </c>
      <c r="D770" s="5">
        <v>0.1</v>
      </c>
      <c r="E770" s="5">
        <v>104</v>
      </c>
      <c r="F770" s="5">
        <v>207.8</v>
      </c>
      <c r="G770" s="5">
        <v>103.6</v>
      </c>
      <c r="H770" s="5">
        <v>103.4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104</v>
      </c>
      <c r="F771" s="5">
        <v>207.8</v>
      </c>
      <c r="G771" s="5">
        <v>103.6</v>
      </c>
      <c r="H771" s="5">
        <v>103.4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104</v>
      </c>
      <c r="F772" s="5">
        <v>207.8</v>
      </c>
      <c r="G772" s="5">
        <v>103.6</v>
      </c>
      <c r="H772" s="5">
        <v>103.4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103.8</v>
      </c>
      <c r="D773" s="5">
        <v>0.1</v>
      </c>
      <c r="E773" s="5">
        <v>104</v>
      </c>
      <c r="F773" s="5">
        <v>207.2</v>
      </c>
      <c r="G773" s="5">
        <v>103.5</v>
      </c>
      <c r="H773" s="5">
        <v>103.3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103.8</v>
      </c>
      <c r="D774" s="5">
        <v>0.1</v>
      </c>
      <c r="E774" s="5">
        <v>104</v>
      </c>
      <c r="F774" s="5">
        <v>207.2</v>
      </c>
      <c r="G774" s="5">
        <v>103.5</v>
      </c>
      <c r="H774" s="5">
        <v>103.3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103.7</v>
      </c>
      <c r="D775" s="5">
        <v>0.1</v>
      </c>
      <c r="E775" s="5">
        <v>103.8</v>
      </c>
      <c r="F775" s="5">
        <v>207</v>
      </c>
      <c r="G775" s="5">
        <v>103.2</v>
      </c>
      <c r="H775" s="5">
        <v>103.2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103.7</v>
      </c>
      <c r="D776" s="5">
        <v>0.1</v>
      </c>
      <c r="E776" s="5">
        <v>103.8</v>
      </c>
      <c r="F776" s="5">
        <v>207</v>
      </c>
      <c r="G776" s="5">
        <v>103.2</v>
      </c>
      <c r="H776" s="5">
        <v>103.2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102.7</v>
      </c>
      <c r="D777" s="5">
        <v>0.1</v>
      </c>
      <c r="E777" s="5">
        <v>102.9</v>
      </c>
      <c r="F777" s="5">
        <v>205.7</v>
      </c>
      <c r="G777" s="5">
        <v>102.6</v>
      </c>
      <c r="H777" s="5">
        <v>102.4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102.7</v>
      </c>
      <c r="D778" s="5">
        <v>0.1</v>
      </c>
      <c r="E778" s="5">
        <v>102.9</v>
      </c>
      <c r="F778" s="5">
        <v>205.7</v>
      </c>
      <c r="G778" s="5">
        <v>102.6</v>
      </c>
      <c r="H778" s="5">
        <v>102.4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102.8</v>
      </c>
      <c r="D779" s="5">
        <v>0.1</v>
      </c>
      <c r="E779" s="5">
        <v>102.9</v>
      </c>
      <c r="F779" s="5">
        <v>205.4</v>
      </c>
      <c r="G779" s="5">
        <v>102.4</v>
      </c>
      <c r="H779" s="5">
        <v>102.4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102.8</v>
      </c>
      <c r="D780" s="5">
        <v>0.1</v>
      </c>
      <c r="E780" s="5">
        <v>102.9</v>
      </c>
      <c r="F780" s="5">
        <v>205.4</v>
      </c>
      <c r="G780" s="5">
        <v>102.4</v>
      </c>
      <c r="H780" s="5">
        <v>102.4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102.8</v>
      </c>
      <c r="D781" s="5">
        <v>0.1</v>
      </c>
      <c r="E781" s="5">
        <v>102.9</v>
      </c>
      <c r="F781" s="5">
        <v>205.4</v>
      </c>
      <c r="G781" s="5">
        <v>102.4</v>
      </c>
      <c r="H781" s="5">
        <v>102.4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102.8</v>
      </c>
      <c r="D782" s="5">
        <v>0.1</v>
      </c>
      <c r="E782" s="5">
        <v>102.9</v>
      </c>
      <c r="F782" s="5">
        <v>205.4</v>
      </c>
      <c r="G782" s="5">
        <v>102.4</v>
      </c>
      <c r="H782" s="5">
        <v>102.4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101.5</v>
      </c>
      <c r="D783" s="5">
        <v>0.1</v>
      </c>
      <c r="E783" s="5">
        <v>101.5</v>
      </c>
      <c r="F783" s="5">
        <v>202.9</v>
      </c>
      <c r="G783" s="5">
        <v>101.3</v>
      </c>
      <c r="H783" s="5">
        <v>101.1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101.5</v>
      </c>
      <c r="D784" s="5">
        <v>0.1</v>
      </c>
      <c r="E784" s="5">
        <v>101.5</v>
      </c>
      <c r="F784" s="5">
        <v>202.9</v>
      </c>
      <c r="G784" s="5">
        <v>101.3</v>
      </c>
      <c r="H784" s="5">
        <v>101.1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102.8</v>
      </c>
      <c r="D785" s="5">
        <v>0.1</v>
      </c>
      <c r="E785" s="5">
        <v>103</v>
      </c>
      <c r="F785" s="5">
        <v>205.4</v>
      </c>
      <c r="G785" s="5">
        <v>102.5</v>
      </c>
      <c r="H785" s="5">
        <v>102.3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102.8</v>
      </c>
      <c r="D786" s="5">
        <v>0.1</v>
      </c>
      <c r="E786" s="5">
        <v>103</v>
      </c>
      <c r="F786" s="5">
        <v>205.4</v>
      </c>
      <c r="G786" s="5">
        <v>102.5</v>
      </c>
      <c r="H786" s="5">
        <v>102.3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104.9</v>
      </c>
      <c r="D787" s="5">
        <v>0.1</v>
      </c>
      <c r="E787" s="5">
        <v>105</v>
      </c>
      <c r="F787" s="5">
        <v>209.5</v>
      </c>
      <c r="G787" s="5">
        <v>104.6</v>
      </c>
      <c r="H787" s="5">
        <v>104.5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104.9</v>
      </c>
      <c r="D788" s="5">
        <v>0.1</v>
      </c>
      <c r="E788" s="5">
        <v>105</v>
      </c>
      <c r="F788" s="5">
        <v>209.5</v>
      </c>
      <c r="G788" s="5">
        <v>104.6</v>
      </c>
      <c r="H788" s="5">
        <v>104.5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104.9</v>
      </c>
      <c r="D789" s="5">
        <v>0.1</v>
      </c>
      <c r="E789" s="5">
        <v>105</v>
      </c>
      <c r="F789" s="5">
        <v>209.3</v>
      </c>
      <c r="G789" s="5">
        <v>104.4</v>
      </c>
      <c r="H789" s="5">
        <v>104.3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104.9</v>
      </c>
      <c r="D790" s="5">
        <v>0.1</v>
      </c>
      <c r="E790" s="5">
        <v>105</v>
      </c>
      <c r="F790" s="5">
        <v>209.3</v>
      </c>
      <c r="G790" s="5">
        <v>104.4</v>
      </c>
      <c r="H790" s="5">
        <v>104.3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104.9</v>
      </c>
      <c r="D791" s="5">
        <v>0.1</v>
      </c>
      <c r="E791" s="5">
        <v>105</v>
      </c>
      <c r="F791" s="5">
        <v>209.3</v>
      </c>
      <c r="G791" s="5">
        <v>104.4</v>
      </c>
      <c r="H791" s="5">
        <v>104.3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104.9</v>
      </c>
      <c r="D792" s="5">
        <v>0.1</v>
      </c>
      <c r="E792" s="5">
        <v>105</v>
      </c>
      <c r="F792" s="5">
        <v>209.3</v>
      </c>
      <c r="G792" s="5">
        <v>104.4</v>
      </c>
      <c r="H792" s="5">
        <v>104.3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104.6</v>
      </c>
      <c r="D793" s="5">
        <v>0.1</v>
      </c>
      <c r="E793" s="5">
        <v>104.7</v>
      </c>
      <c r="F793" s="5">
        <v>209.4</v>
      </c>
      <c r="G793" s="5">
        <v>104.7</v>
      </c>
      <c r="H793" s="5">
        <v>104.5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104.6</v>
      </c>
      <c r="D794" s="5">
        <v>0.1</v>
      </c>
      <c r="E794" s="5">
        <v>104.7</v>
      </c>
      <c r="F794" s="5">
        <v>209.4</v>
      </c>
      <c r="G794" s="5">
        <v>104.7</v>
      </c>
      <c r="H794" s="5">
        <v>104.5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104</v>
      </c>
      <c r="D795" s="5">
        <v>0.1</v>
      </c>
      <c r="E795" s="5">
        <v>104.1</v>
      </c>
      <c r="F795" s="5">
        <v>207.4</v>
      </c>
      <c r="G795" s="5">
        <v>103.5</v>
      </c>
      <c r="H795" s="5">
        <v>103.4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104</v>
      </c>
      <c r="D796" s="5">
        <v>0.1</v>
      </c>
      <c r="E796" s="5">
        <v>104.1</v>
      </c>
      <c r="F796" s="5">
        <v>207.4</v>
      </c>
      <c r="G796" s="5">
        <v>103.5</v>
      </c>
      <c r="H796" s="5">
        <v>103.4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104.5</v>
      </c>
      <c r="F797" s="5">
        <v>208.3</v>
      </c>
      <c r="G797" s="5">
        <v>104</v>
      </c>
      <c r="H797" s="5">
        <v>103.8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104.5</v>
      </c>
      <c r="F798" s="5">
        <v>208.3</v>
      </c>
      <c r="G798" s="5">
        <v>104</v>
      </c>
      <c r="H798" s="5">
        <v>103.8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103.7</v>
      </c>
      <c r="D799" s="5">
        <v>0.1</v>
      </c>
      <c r="E799" s="5">
        <v>103.9</v>
      </c>
      <c r="F799" s="5">
        <v>207</v>
      </c>
      <c r="G799" s="5">
        <v>103.3</v>
      </c>
      <c r="H799" s="5">
        <v>103.1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103.7</v>
      </c>
      <c r="D800" s="5">
        <v>0.1</v>
      </c>
      <c r="E800" s="5">
        <v>103.9</v>
      </c>
      <c r="F800" s="5">
        <v>207</v>
      </c>
      <c r="G800" s="5">
        <v>103.3</v>
      </c>
      <c r="H800" s="5">
        <v>103.1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103.7</v>
      </c>
      <c r="D801" s="5">
        <v>0.1</v>
      </c>
      <c r="E801" s="5">
        <v>103.9</v>
      </c>
      <c r="F801" s="5">
        <v>207</v>
      </c>
      <c r="G801" s="5">
        <v>103.3</v>
      </c>
      <c r="H801" s="5">
        <v>103.1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103.7</v>
      </c>
      <c r="D802" s="5">
        <v>0.1</v>
      </c>
      <c r="E802" s="5">
        <v>103.9</v>
      </c>
      <c r="F802" s="5">
        <v>207</v>
      </c>
      <c r="G802" s="5">
        <v>103.3</v>
      </c>
      <c r="H802" s="5">
        <v>103.1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104.3</v>
      </c>
      <c r="D803" s="5">
        <v>0.1</v>
      </c>
      <c r="E803" s="5">
        <v>104.4</v>
      </c>
      <c r="F803" s="5">
        <v>208.1</v>
      </c>
      <c r="G803" s="5">
        <v>103.9</v>
      </c>
      <c r="H803" s="5">
        <v>103.7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104.3</v>
      </c>
      <c r="D804" s="5">
        <v>0.1</v>
      </c>
      <c r="E804" s="5">
        <v>104.4</v>
      </c>
      <c r="F804" s="5">
        <v>208.1</v>
      </c>
      <c r="G804" s="5">
        <v>103.9</v>
      </c>
      <c r="H804" s="5">
        <v>103.7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103.9</v>
      </c>
      <c r="D805" s="5">
        <v>0.1</v>
      </c>
      <c r="E805" s="5">
        <v>104</v>
      </c>
      <c r="F805" s="5">
        <v>207.2</v>
      </c>
      <c r="G805" s="5">
        <v>103.4</v>
      </c>
      <c r="H805" s="5">
        <v>103.2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103.9</v>
      </c>
      <c r="D806" s="5">
        <v>0.1</v>
      </c>
      <c r="E806" s="5">
        <v>104</v>
      </c>
      <c r="F806" s="5">
        <v>207.2</v>
      </c>
      <c r="G806" s="5">
        <v>103.4</v>
      </c>
      <c r="H806" s="5">
        <v>103.2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103.3</v>
      </c>
      <c r="D807" s="5">
        <v>0.1</v>
      </c>
      <c r="E807" s="5">
        <v>103.4</v>
      </c>
      <c r="F807" s="5">
        <v>205.2</v>
      </c>
      <c r="G807" s="5">
        <v>102.4</v>
      </c>
      <c r="H807" s="5">
        <v>102.2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103.3</v>
      </c>
      <c r="D808" s="5">
        <v>0.1</v>
      </c>
      <c r="E808" s="5">
        <v>103.4</v>
      </c>
      <c r="F808" s="5">
        <v>205.2</v>
      </c>
      <c r="G808" s="5">
        <v>102.4</v>
      </c>
      <c r="H808" s="5">
        <v>102.2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103.2</v>
      </c>
      <c r="D809" s="5">
        <v>0.1</v>
      </c>
      <c r="E809" s="5">
        <v>103.4</v>
      </c>
      <c r="F809" s="5">
        <v>206.1</v>
      </c>
      <c r="G809" s="5">
        <v>102.8</v>
      </c>
      <c r="H809" s="5">
        <v>102.7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103.2</v>
      </c>
      <c r="D810" s="5">
        <v>0.1</v>
      </c>
      <c r="E810" s="5">
        <v>103.4</v>
      </c>
      <c r="F810" s="5">
        <v>206.1</v>
      </c>
      <c r="G810" s="5">
        <v>102.8</v>
      </c>
      <c r="H810" s="5">
        <v>102.7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103.2</v>
      </c>
      <c r="D811" s="5">
        <v>0.1</v>
      </c>
      <c r="E811" s="5">
        <v>103.4</v>
      </c>
      <c r="F811" s="5">
        <v>206.1</v>
      </c>
      <c r="G811" s="5">
        <v>102.8</v>
      </c>
      <c r="H811" s="5">
        <v>102.7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103.2</v>
      </c>
      <c r="D812" s="5">
        <v>0.1</v>
      </c>
      <c r="E812" s="5">
        <v>102.7</v>
      </c>
      <c r="F812" s="5">
        <v>204.3</v>
      </c>
      <c r="G812" s="5">
        <v>102</v>
      </c>
      <c r="H812" s="5">
        <v>102.5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102.5</v>
      </c>
      <c r="D813" s="5">
        <v>0.1</v>
      </c>
      <c r="E813" s="5">
        <v>102.7</v>
      </c>
      <c r="F813" s="5">
        <v>204.3</v>
      </c>
      <c r="G813" s="5">
        <v>102</v>
      </c>
      <c r="H813" s="5">
        <v>102.5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102.5</v>
      </c>
      <c r="D814" s="5">
        <v>0.1</v>
      </c>
      <c r="E814" s="5">
        <v>103.2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103.1</v>
      </c>
      <c r="D815" s="5">
        <v>0.1</v>
      </c>
      <c r="E815" s="5">
        <v>103.2</v>
      </c>
      <c r="F815" s="5">
        <v>204.6</v>
      </c>
      <c r="G815" s="5">
        <v>102.2</v>
      </c>
      <c r="H815" s="5">
        <v>102.1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103.1</v>
      </c>
      <c r="D816" s="5">
        <v>0.1</v>
      </c>
      <c r="E816" s="5">
        <v>103.5</v>
      </c>
      <c r="F816" s="5">
        <v>205.8</v>
      </c>
      <c r="G816" s="5">
        <v>102.7</v>
      </c>
      <c r="H816" s="5">
        <v>102.6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103.4</v>
      </c>
      <c r="D817" s="5">
        <v>0.1</v>
      </c>
      <c r="E817" s="5">
        <v>103.5</v>
      </c>
      <c r="F817" s="5">
        <v>205.8</v>
      </c>
      <c r="G817" s="5">
        <v>102.7</v>
      </c>
      <c r="H817" s="5">
        <v>102.6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103.4</v>
      </c>
      <c r="D818" s="5">
        <v>0.1</v>
      </c>
      <c r="E818" s="5">
        <v>102.8</v>
      </c>
      <c r="F818" s="5">
        <v>204.2</v>
      </c>
      <c r="G818" s="5">
        <v>101.9</v>
      </c>
      <c r="H818" s="5">
        <v>101.7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102.7</v>
      </c>
      <c r="D819" s="5">
        <v>0.1</v>
      </c>
      <c r="E819" s="5">
        <v>102.8</v>
      </c>
      <c r="F819" s="5">
        <v>204.2</v>
      </c>
      <c r="G819" s="5">
        <v>101.9</v>
      </c>
      <c r="H819" s="5">
        <v>101.7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102.7</v>
      </c>
      <c r="D820" s="5">
        <v>0.1</v>
      </c>
      <c r="E820" s="5">
        <v>102.8</v>
      </c>
      <c r="F820" s="5">
        <v>204.2</v>
      </c>
      <c r="G820" s="5">
        <v>101.9</v>
      </c>
      <c r="H820" s="5">
        <v>101.7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102.7</v>
      </c>
      <c r="D821" s="5">
        <v>0.1</v>
      </c>
      <c r="E821" s="5">
        <v>102.8</v>
      </c>
      <c r="F821" s="5">
        <v>204.2</v>
      </c>
      <c r="G821" s="5">
        <v>101.9</v>
      </c>
      <c r="H821" s="5">
        <v>101.7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103.7</v>
      </c>
      <c r="D822" s="5">
        <v>0.1</v>
      </c>
      <c r="E822" s="5">
        <v>103.8</v>
      </c>
      <c r="F822" s="5">
        <v>207.6</v>
      </c>
      <c r="G822" s="5">
        <v>103.6</v>
      </c>
      <c r="H822" s="5">
        <v>103.4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103.7</v>
      </c>
      <c r="D823" s="5">
        <v>0.1</v>
      </c>
      <c r="E823" s="5">
        <v>103.8</v>
      </c>
      <c r="F823" s="5">
        <v>207.6</v>
      </c>
      <c r="G823" s="5">
        <v>103.6</v>
      </c>
      <c r="H823" s="5">
        <v>103.4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104.7</v>
      </c>
      <c r="D824" s="5">
        <v>0.1</v>
      </c>
      <c r="E824" s="5">
        <v>104.9</v>
      </c>
      <c r="F824" s="5">
        <v>209.1</v>
      </c>
      <c r="G824" s="5">
        <v>104.3</v>
      </c>
      <c r="H824" s="5">
        <v>104.2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104.7</v>
      </c>
      <c r="D825" s="5">
        <v>0.1</v>
      </c>
      <c r="E825" s="5">
        <v>104.9</v>
      </c>
      <c r="F825" s="5">
        <v>209.1</v>
      </c>
      <c r="G825" s="5">
        <v>104.3</v>
      </c>
      <c r="H825" s="5">
        <v>104.2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104.6</v>
      </c>
      <c r="D826" s="5">
        <v>0.1</v>
      </c>
      <c r="E826" s="5">
        <v>104.8</v>
      </c>
      <c r="F826" s="5">
        <v>209</v>
      </c>
      <c r="G826" s="5">
        <v>104.3</v>
      </c>
      <c r="H826" s="5">
        <v>104.1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104.6</v>
      </c>
      <c r="D827" s="5">
        <v>0.1</v>
      </c>
      <c r="E827" s="5">
        <v>104.8</v>
      </c>
      <c r="F827" s="5">
        <v>209</v>
      </c>
      <c r="G827" s="5">
        <v>104.3</v>
      </c>
      <c r="H827" s="5">
        <v>104.1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105.3</v>
      </c>
      <c r="D828" s="5">
        <v>0.1</v>
      </c>
      <c r="E828" s="5">
        <v>105.4</v>
      </c>
      <c r="F828" s="5">
        <v>209.2</v>
      </c>
      <c r="G828" s="5">
        <v>104.3</v>
      </c>
      <c r="H828" s="5">
        <v>104.1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105.3</v>
      </c>
      <c r="D829" s="5">
        <v>0.1</v>
      </c>
      <c r="E829" s="5">
        <v>105.4</v>
      </c>
      <c r="F829" s="5">
        <v>209.2</v>
      </c>
      <c r="G829" s="5">
        <v>104.3</v>
      </c>
      <c r="H829" s="5">
        <v>104.2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105.3</v>
      </c>
      <c r="D830" s="5">
        <v>0.1</v>
      </c>
      <c r="E830" s="5">
        <v>105.4</v>
      </c>
      <c r="F830" s="5">
        <v>209.2</v>
      </c>
      <c r="G830" s="5">
        <v>104.3</v>
      </c>
      <c r="H830" s="5">
        <v>104.2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105.3</v>
      </c>
      <c r="D831" s="5">
        <v>0.1</v>
      </c>
      <c r="E831" s="5">
        <v>105.4</v>
      </c>
      <c r="F831" s="5">
        <v>209.2</v>
      </c>
      <c r="G831" s="5">
        <v>104.3</v>
      </c>
      <c r="H831" s="5">
        <v>104.2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105</v>
      </c>
      <c r="D832" s="5">
        <v>0.1</v>
      </c>
      <c r="E832" s="5">
        <v>105.4</v>
      </c>
      <c r="F832" s="5">
        <v>209.2</v>
      </c>
      <c r="G832" s="5">
        <v>104.3</v>
      </c>
      <c r="H832" s="5">
        <v>104.2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105</v>
      </c>
      <c r="D833" s="5">
        <v>0.1</v>
      </c>
      <c r="E833" s="5">
        <v>105.1</v>
      </c>
      <c r="F833" s="5">
        <v>209.3</v>
      </c>
      <c r="G833" s="5">
        <v>104.4</v>
      </c>
      <c r="H833" s="5">
        <v>104.2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105</v>
      </c>
      <c r="D834" s="5">
        <v>0.1</v>
      </c>
      <c r="E834" s="5">
        <v>105.1</v>
      </c>
      <c r="F834" s="5">
        <v>209.3</v>
      </c>
      <c r="G834" s="5">
        <v>104.4</v>
      </c>
      <c r="H834" s="5">
        <v>104.2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104.7</v>
      </c>
      <c r="D835" s="5">
        <v>0.1</v>
      </c>
      <c r="E835" s="5">
        <v>104.9</v>
      </c>
      <c r="F835" s="5">
        <v>208.6</v>
      </c>
      <c r="G835" s="5">
        <v>104.1</v>
      </c>
      <c r="H835" s="5">
        <v>104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104.7</v>
      </c>
      <c r="D836" s="5">
        <v>0.1</v>
      </c>
      <c r="E836" s="5">
        <v>104.9</v>
      </c>
      <c r="F836" s="5">
        <v>208.6</v>
      </c>
      <c r="G836" s="5">
        <v>104.1</v>
      </c>
      <c r="H836" s="5">
        <v>104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104.6</v>
      </c>
      <c r="D837" s="5">
        <v>0.1</v>
      </c>
      <c r="E837" s="5">
        <v>104.7</v>
      </c>
      <c r="F837" s="5">
        <v>208.9</v>
      </c>
      <c r="G837" s="5">
        <v>104.2</v>
      </c>
      <c r="H837" s="5">
        <v>104.1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104.6</v>
      </c>
      <c r="D838" s="5">
        <v>0.1</v>
      </c>
      <c r="E838" s="5">
        <v>104.7</v>
      </c>
      <c r="F838" s="5">
        <v>208.9</v>
      </c>
      <c r="G838" s="5">
        <v>104.2</v>
      </c>
      <c r="H838" s="5">
        <v>104.1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104.6</v>
      </c>
      <c r="D839" s="5">
        <v>0.1</v>
      </c>
      <c r="E839" s="5">
        <v>104.7</v>
      </c>
      <c r="F839" s="5">
        <v>208.8</v>
      </c>
      <c r="G839" s="5">
        <v>104.1</v>
      </c>
      <c r="H839" s="5">
        <v>104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104.6</v>
      </c>
      <c r="D840" s="5">
        <v>0.1</v>
      </c>
      <c r="E840" s="5">
        <v>104.7</v>
      </c>
      <c r="F840" s="5">
        <v>208.8</v>
      </c>
      <c r="G840" s="5">
        <v>104.1</v>
      </c>
      <c r="H840" s="5">
        <v>104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104.6</v>
      </c>
      <c r="D841" s="5">
        <v>0.1</v>
      </c>
      <c r="E841" s="5">
        <v>104.7</v>
      </c>
      <c r="F841" s="5">
        <v>208.8</v>
      </c>
      <c r="G841" s="5">
        <v>104.1</v>
      </c>
      <c r="H841" s="5">
        <v>104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104.6</v>
      </c>
      <c r="D842" s="5">
        <v>0.1</v>
      </c>
      <c r="E842" s="5">
        <v>104.8</v>
      </c>
      <c r="F842" s="5">
        <v>209.4</v>
      </c>
      <c r="G842" s="5">
        <v>104.4</v>
      </c>
      <c r="H842" s="5">
        <v>104.3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104.6</v>
      </c>
      <c r="D843" s="5">
        <v>0.1</v>
      </c>
      <c r="E843" s="5">
        <v>104.8</v>
      </c>
      <c r="F843" s="5">
        <v>209.4</v>
      </c>
      <c r="G843" s="5">
        <v>104.4</v>
      </c>
      <c r="H843" s="5">
        <v>104.3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105.3</v>
      </c>
      <c r="D844" s="5">
        <v>0.1</v>
      </c>
      <c r="E844" s="5">
        <v>105.4</v>
      </c>
      <c r="F844" s="5">
        <v>209.8</v>
      </c>
      <c r="G844" s="5">
        <v>104.7</v>
      </c>
      <c r="H844" s="5">
        <v>104.5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105.3</v>
      </c>
      <c r="D845" s="5">
        <v>0.1</v>
      </c>
      <c r="E845" s="5">
        <v>105.4</v>
      </c>
      <c r="F845" s="5">
        <v>209.8</v>
      </c>
      <c r="G845" s="5">
        <v>104.7</v>
      </c>
      <c r="H845" s="5">
        <v>104.5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105.3</v>
      </c>
      <c r="D846" s="5">
        <v>0.1</v>
      </c>
      <c r="E846" s="5">
        <v>105.4</v>
      </c>
      <c r="F846" s="5">
        <v>209.1</v>
      </c>
      <c r="G846" s="5">
        <v>104.4</v>
      </c>
      <c r="H846" s="5">
        <v>104.2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105.3</v>
      </c>
      <c r="D847" s="5">
        <v>0.1</v>
      </c>
      <c r="E847" s="5">
        <v>105.4</v>
      </c>
      <c r="F847" s="5">
        <v>209.1</v>
      </c>
      <c r="G847" s="5">
        <v>104.4</v>
      </c>
      <c r="H847" s="5">
        <v>104.2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104.2</v>
      </c>
      <c r="D848" s="5">
        <v>0.1</v>
      </c>
      <c r="E848" s="5">
        <v>104.3</v>
      </c>
      <c r="F848" s="5">
        <v>208.5</v>
      </c>
      <c r="G848" s="5">
        <v>104</v>
      </c>
      <c r="H848" s="5">
        <v>103.8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104.2</v>
      </c>
      <c r="D849" s="5">
        <v>0.1</v>
      </c>
      <c r="E849" s="5">
        <v>104.3</v>
      </c>
      <c r="F849" s="5">
        <v>208.5</v>
      </c>
      <c r="G849" s="5">
        <v>104</v>
      </c>
      <c r="H849" s="5">
        <v>103.8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104.2</v>
      </c>
      <c r="D850" s="5">
        <v>0.1</v>
      </c>
      <c r="E850" s="5">
        <v>104.3</v>
      </c>
      <c r="F850" s="5">
        <v>208.5</v>
      </c>
      <c r="G850" s="5">
        <v>104</v>
      </c>
      <c r="H850" s="5">
        <v>103.8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104.2</v>
      </c>
      <c r="D851" s="5">
        <v>0.1</v>
      </c>
      <c r="E851" s="5">
        <v>104.3</v>
      </c>
      <c r="F851" s="5">
        <v>208.5</v>
      </c>
      <c r="G851" s="5">
        <v>104</v>
      </c>
      <c r="H851" s="5">
        <v>103.8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104.3</v>
      </c>
      <c r="D852" s="5">
        <v>0.1</v>
      </c>
      <c r="E852" s="5">
        <v>104.4</v>
      </c>
      <c r="F852" s="5">
        <v>208.4</v>
      </c>
      <c r="G852" s="5">
        <v>104.1</v>
      </c>
      <c r="H852" s="5">
        <v>104.7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104.3</v>
      </c>
      <c r="D853" s="5">
        <v>0.1</v>
      </c>
      <c r="E853" s="5">
        <v>104.4</v>
      </c>
      <c r="F853" s="5">
        <v>208.4</v>
      </c>
      <c r="G853" s="5">
        <v>104.1</v>
      </c>
      <c r="H853" s="5">
        <v>104.7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105.8</v>
      </c>
      <c r="D854" s="5">
        <v>0.1</v>
      </c>
      <c r="E854" s="5">
        <v>105.9</v>
      </c>
      <c r="F854" s="5">
        <v>210.5</v>
      </c>
      <c r="G854" s="5">
        <v>105</v>
      </c>
      <c r="H854" s="5">
        <v>104.7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105.8</v>
      </c>
      <c r="D855" s="5">
        <v>0.1</v>
      </c>
      <c r="E855" s="5">
        <v>105.9</v>
      </c>
      <c r="F855" s="5">
        <v>210.5</v>
      </c>
      <c r="G855" s="5">
        <v>105</v>
      </c>
      <c r="H855" s="5">
        <v>104.7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104.6</v>
      </c>
      <c r="D856" s="5">
        <v>0.1</v>
      </c>
      <c r="E856" s="5">
        <v>104.7</v>
      </c>
      <c r="F856" s="5">
        <v>208.8</v>
      </c>
      <c r="G856" s="5">
        <v>104.2</v>
      </c>
      <c r="H856" s="5">
        <v>104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104.6</v>
      </c>
      <c r="D857" s="5">
        <v>0.1</v>
      </c>
      <c r="E857" s="5">
        <v>104.7</v>
      </c>
      <c r="F857" s="5">
        <v>208.8</v>
      </c>
      <c r="G857" s="5">
        <v>104.2</v>
      </c>
      <c r="H857" s="5">
        <v>104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104.7</v>
      </c>
      <c r="D858" s="5">
        <v>0.1</v>
      </c>
      <c r="E858" s="5">
        <v>104.9</v>
      </c>
      <c r="F858" s="5">
        <v>209.1</v>
      </c>
      <c r="G858" s="5">
        <v>104.3</v>
      </c>
      <c r="H858" s="5">
        <v>104.2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104.7</v>
      </c>
      <c r="D859" s="5">
        <v>0.1</v>
      </c>
      <c r="E859" s="5">
        <v>104.9</v>
      </c>
      <c r="F859" s="5">
        <v>209.1</v>
      </c>
      <c r="G859" s="5">
        <v>104.3</v>
      </c>
      <c r="H859" s="5">
        <v>104.2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104.7</v>
      </c>
      <c r="D860" s="5">
        <v>0.1</v>
      </c>
      <c r="E860" s="5">
        <v>104.9</v>
      </c>
      <c r="F860" s="5">
        <v>209.1</v>
      </c>
      <c r="G860" s="5">
        <v>104.3</v>
      </c>
      <c r="H860" s="5">
        <v>104.2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104.7</v>
      </c>
      <c r="D861" s="5">
        <v>0.1</v>
      </c>
      <c r="E861" s="5">
        <v>104.9</v>
      </c>
      <c r="F861" s="5">
        <v>209.1</v>
      </c>
      <c r="G861" s="5">
        <v>104.3</v>
      </c>
      <c r="H861" s="5">
        <v>104.2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105.2</v>
      </c>
      <c r="D862" s="5">
        <v>0.1</v>
      </c>
      <c r="E862" s="5">
        <v>105.3</v>
      </c>
      <c r="F862" s="5">
        <v>210.5</v>
      </c>
      <c r="G862" s="5">
        <v>105</v>
      </c>
      <c r="H862" s="5">
        <v>104.9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105.2</v>
      </c>
      <c r="D863" s="5">
        <v>0.1</v>
      </c>
      <c r="E863" s="5">
        <v>105.3</v>
      </c>
      <c r="F863" s="5">
        <v>210.5</v>
      </c>
      <c r="G863" s="5">
        <v>105</v>
      </c>
      <c r="H863" s="5">
        <v>104.9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105.3</v>
      </c>
      <c r="D864" s="5">
        <v>0.1</v>
      </c>
      <c r="E864" s="5">
        <v>105.5</v>
      </c>
      <c r="F864" s="5">
        <v>209.9</v>
      </c>
      <c r="G864" s="5">
        <v>104.8</v>
      </c>
      <c r="H864" s="5">
        <v>104.6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105.3</v>
      </c>
      <c r="D865" s="5">
        <v>0.1</v>
      </c>
      <c r="E865" s="5">
        <v>105.5</v>
      </c>
      <c r="F865" s="5">
        <v>209.9</v>
      </c>
      <c r="G865" s="5">
        <v>104.8</v>
      </c>
      <c r="H865" s="5">
        <v>104.6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104.8</v>
      </c>
      <c r="D866" s="5">
        <v>0.1</v>
      </c>
      <c r="E866" s="5">
        <v>105</v>
      </c>
      <c r="F866" s="5">
        <v>208.8</v>
      </c>
      <c r="G866" s="5">
        <v>104.2</v>
      </c>
      <c r="H866" s="5">
        <v>104.1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104.8</v>
      </c>
      <c r="D867" s="5">
        <v>0.1</v>
      </c>
      <c r="E867" s="5">
        <v>105</v>
      </c>
      <c r="F867" s="5">
        <v>208.8</v>
      </c>
      <c r="G867" s="5">
        <v>104.2</v>
      </c>
      <c r="H867" s="5">
        <v>104.1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105</v>
      </c>
      <c r="D868" s="5">
        <v>0.1</v>
      </c>
      <c r="E868" s="5">
        <v>105.2</v>
      </c>
      <c r="F868" s="5">
        <v>208.7</v>
      </c>
      <c r="G868" s="5">
        <v>104</v>
      </c>
      <c r="H868" s="5">
        <v>103.9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105</v>
      </c>
      <c r="D869" s="5">
        <v>0.1</v>
      </c>
      <c r="E869" s="5">
        <v>105.2</v>
      </c>
      <c r="F869" s="5">
        <v>208.7</v>
      </c>
      <c r="G869" s="5">
        <v>104</v>
      </c>
      <c r="H869" s="5">
        <v>103.9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105</v>
      </c>
      <c r="D870" s="5">
        <v>0.1</v>
      </c>
      <c r="E870" s="5">
        <v>105.2</v>
      </c>
      <c r="F870" s="5">
        <v>208.7</v>
      </c>
      <c r="G870" s="5">
        <v>104</v>
      </c>
      <c r="H870" s="5">
        <v>103.9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105</v>
      </c>
      <c r="D871" s="5">
        <v>0.1</v>
      </c>
      <c r="E871" s="5">
        <v>105.2</v>
      </c>
      <c r="F871" s="5">
        <v>208.7</v>
      </c>
      <c r="G871" s="5">
        <v>104</v>
      </c>
      <c r="H871" s="5">
        <v>103.9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104.4</v>
      </c>
      <c r="D872" s="5">
        <v>0.1</v>
      </c>
      <c r="E872" s="5">
        <v>104.6</v>
      </c>
      <c r="F872" s="5">
        <v>208.8</v>
      </c>
      <c r="G872" s="5">
        <v>104.1</v>
      </c>
      <c r="H872" s="5">
        <v>104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104.4</v>
      </c>
      <c r="D873" s="5">
        <v>0.1</v>
      </c>
      <c r="E873" s="5">
        <v>104.6</v>
      </c>
      <c r="F873" s="5">
        <v>208.8</v>
      </c>
      <c r="G873" s="5">
        <v>104.1</v>
      </c>
      <c r="H873" s="5">
        <v>104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100.5</v>
      </c>
      <c r="D874" s="5">
        <v>0.1</v>
      </c>
      <c r="E874" s="5">
        <v>100.5</v>
      </c>
      <c r="F874" s="5">
        <v>203.2</v>
      </c>
      <c r="G874" s="5">
        <v>101.3</v>
      </c>
      <c r="H874" s="5">
        <v>101.2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100.5</v>
      </c>
      <c r="D875" s="5">
        <v>0.1</v>
      </c>
      <c r="E875" s="5">
        <v>100.5</v>
      </c>
      <c r="F875" s="5">
        <v>203.2</v>
      </c>
      <c r="G875" s="5">
        <v>101.3</v>
      </c>
      <c r="H875" s="5">
        <v>101.2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103.5</v>
      </c>
      <c r="D876" s="5">
        <v>0.1</v>
      </c>
      <c r="E876" s="5">
        <v>103.7</v>
      </c>
      <c r="F876" s="5">
        <v>207.3</v>
      </c>
      <c r="G876" s="5">
        <v>103.4</v>
      </c>
      <c r="H876" s="5">
        <v>103.2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103.5</v>
      </c>
      <c r="D877" s="5">
        <v>0.1</v>
      </c>
      <c r="E877" s="5">
        <v>103.7</v>
      </c>
      <c r="F877" s="5">
        <v>207.3</v>
      </c>
      <c r="G877" s="5">
        <v>103.4</v>
      </c>
      <c r="H877" s="5">
        <v>103.2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104.6</v>
      </c>
      <c r="D878" s="5">
        <v>0.1</v>
      </c>
      <c r="E878" s="5">
        <v>104.7</v>
      </c>
      <c r="F878" s="5">
        <v>208.1</v>
      </c>
      <c r="G878" s="5">
        <v>103.9</v>
      </c>
      <c r="H878" s="5">
        <v>103.8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104.6</v>
      </c>
      <c r="D879" s="5">
        <v>0.1</v>
      </c>
      <c r="E879" s="5">
        <v>104.7</v>
      </c>
      <c r="F879" s="5">
        <v>208.1</v>
      </c>
      <c r="G879" s="5">
        <v>103.9</v>
      </c>
      <c r="H879" s="5">
        <v>103.8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104.6</v>
      </c>
      <c r="D880" s="5">
        <v>0.1</v>
      </c>
      <c r="E880" s="5">
        <v>104.7</v>
      </c>
      <c r="F880" s="5">
        <v>208.1</v>
      </c>
      <c r="G880" s="5">
        <v>103.9</v>
      </c>
      <c r="H880" s="5">
        <v>103.8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104.6</v>
      </c>
      <c r="D881" s="5">
        <v>0.1</v>
      </c>
      <c r="E881" s="5">
        <v>104.7</v>
      </c>
      <c r="F881" s="5">
        <v>208.1</v>
      </c>
      <c r="G881" s="5">
        <v>103.9</v>
      </c>
      <c r="H881" s="5">
        <v>103.8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103.9</v>
      </c>
      <c r="D882" s="5">
        <v>0.1</v>
      </c>
      <c r="E882" s="5">
        <v>104</v>
      </c>
      <c r="F882" s="5">
        <v>208</v>
      </c>
      <c r="G882" s="5">
        <v>103.8</v>
      </c>
      <c r="H882" s="5">
        <v>103.6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103.9</v>
      </c>
      <c r="D883" s="5">
        <v>0.1</v>
      </c>
      <c r="E883" s="5">
        <v>104</v>
      </c>
      <c r="F883" s="5">
        <v>208</v>
      </c>
      <c r="G883" s="5">
        <v>103.8</v>
      </c>
      <c r="H883" s="5">
        <v>103.6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104.3</v>
      </c>
      <c r="D884" s="5">
        <v>0.1</v>
      </c>
      <c r="E884" s="5">
        <v>104.5</v>
      </c>
      <c r="F884" s="5">
        <v>208.4</v>
      </c>
      <c r="G884" s="5">
        <v>104</v>
      </c>
      <c r="H884" s="5">
        <v>103.9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104.3</v>
      </c>
      <c r="D885" s="5">
        <v>0.1</v>
      </c>
      <c r="E885" s="5">
        <v>104.5</v>
      </c>
      <c r="F885" s="5">
        <v>208.4</v>
      </c>
      <c r="G885" s="5">
        <v>104</v>
      </c>
      <c r="H885" s="5">
        <v>103.9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104.1</v>
      </c>
      <c r="D886" s="5">
        <v>0.1</v>
      </c>
      <c r="E886" s="5">
        <v>104.3</v>
      </c>
      <c r="F886" s="5">
        <v>208</v>
      </c>
      <c r="G886" s="5">
        <v>103.6</v>
      </c>
      <c r="H886" s="5">
        <v>103.5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104.1</v>
      </c>
      <c r="D887" s="5">
        <v>0.1</v>
      </c>
      <c r="E887" s="5">
        <v>104.3</v>
      </c>
      <c r="F887" s="5">
        <v>208</v>
      </c>
      <c r="G887" s="5">
        <v>103.6</v>
      </c>
      <c r="H887" s="5">
        <v>103.5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104.3</v>
      </c>
      <c r="D888" s="5">
        <v>0.1</v>
      </c>
      <c r="E888" s="5">
        <v>104.5</v>
      </c>
      <c r="F888" s="5">
        <v>208.2</v>
      </c>
      <c r="G888" s="5">
        <v>103.9</v>
      </c>
      <c r="H888" s="5">
        <v>103.8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104.3</v>
      </c>
      <c r="D889" s="5">
        <v>0.1</v>
      </c>
      <c r="E889" s="5">
        <v>104.5</v>
      </c>
      <c r="F889" s="5">
        <v>208.2</v>
      </c>
      <c r="G889" s="5">
        <v>103.9</v>
      </c>
      <c r="H889" s="5">
        <v>103.8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104.3</v>
      </c>
      <c r="D890" s="5">
        <v>0.1</v>
      </c>
      <c r="E890" s="5">
        <v>104.5</v>
      </c>
      <c r="F890" s="5">
        <v>208.2</v>
      </c>
      <c r="G890" s="5">
        <v>103.9</v>
      </c>
      <c r="H890" s="5">
        <v>103.8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104.3</v>
      </c>
      <c r="D891" s="5">
        <v>0.1</v>
      </c>
      <c r="E891" s="5">
        <v>104.5</v>
      </c>
      <c r="F891" s="5">
        <v>208.2</v>
      </c>
      <c r="G891" s="5">
        <v>103.9</v>
      </c>
      <c r="H891" s="5">
        <v>103.8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104.3</v>
      </c>
      <c r="D892" s="5">
        <v>0.1</v>
      </c>
      <c r="E892" s="5">
        <v>104.5</v>
      </c>
      <c r="F892" s="5">
        <v>208.1</v>
      </c>
      <c r="G892" s="5">
        <v>103.9</v>
      </c>
      <c r="H892" s="5">
        <v>103.8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104.3</v>
      </c>
      <c r="D893" s="5">
        <v>0.1</v>
      </c>
      <c r="E893" s="5">
        <v>104.5</v>
      </c>
      <c r="F893" s="5">
        <v>208.1</v>
      </c>
      <c r="G893" s="5">
        <v>103.9</v>
      </c>
      <c r="H893" s="5">
        <v>103.8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103.7</v>
      </c>
      <c r="D894" s="5">
        <v>0.1</v>
      </c>
      <c r="E894" s="5">
        <v>103.8</v>
      </c>
      <c r="F894" s="5">
        <v>207.2</v>
      </c>
      <c r="G894" s="5">
        <v>103.3</v>
      </c>
      <c r="H894" s="5">
        <v>103.2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103.7</v>
      </c>
      <c r="D895" s="5">
        <v>0.1</v>
      </c>
      <c r="E895" s="5">
        <v>103.8</v>
      </c>
      <c r="F895" s="5">
        <v>207.2</v>
      </c>
      <c r="G895" s="5">
        <v>103.3</v>
      </c>
      <c r="H895" s="5">
        <v>103.2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104</v>
      </c>
      <c r="D896" s="5">
        <v>0.1</v>
      </c>
      <c r="E896" s="5">
        <v>104.2</v>
      </c>
      <c r="F896" s="5">
        <v>207.7</v>
      </c>
      <c r="G896" s="5">
        <v>103.7</v>
      </c>
      <c r="H896" s="5">
        <v>103.5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104</v>
      </c>
      <c r="D897" s="5">
        <v>0.1</v>
      </c>
      <c r="E897" s="5">
        <v>104.2</v>
      </c>
      <c r="F897" s="5">
        <v>207.7</v>
      </c>
      <c r="G897" s="5">
        <v>103.7</v>
      </c>
      <c r="H897" s="5">
        <v>103.5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104</v>
      </c>
      <c r="D898" s="5">
        <v>0.1</v>
      </c>
      <c r="E898" s="5">
        <v>104</v>
      </c>
      <c r="F898" s="5">
        <v>207.3</v>
      </c>
      <c r="G898" s="5">
        <v>103.4</v>
      </c>
      <c r="H898" s="5">
        <v>103.2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104</v>
      </c>
      <c r="D899" s="5">
        <v>0.1</v>
      </c>
      <c r="E899" s="5">
        <v>104</v>
      </c>
      <c r="F899" s="5">
        <v>207.3</v>
      </c>
      <c r="G899" s="5">
        <v>103.4</v>
      </c>
      <c r="H899" s="5">
        <v>103.2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104</v>
      </c>
      <c r="D900" s="5">
        <v>0.1</v>
      </c>
      <c r="E900" s="5">
        <v>104</v>
      </c>
      <c r="F900" s="5">
        <v>207.3</v>
      </c>
      <c r="G900" s="5">
        <v>103.4</v>
      </c>
      <c r="H900" s="5">
        <v>103.2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104</v>
      </c>
      <c r="D901" s="5">
        <v>0.1</v>
      </c>
      <c r="E901" s="5">
        <v>104</v>
      </c>
      <c r="F901" s="5">
        <v>207.3</v>
      </c>
      <c r="G901" s="5">
        <v>103.4</v>
      </c>
      <c r="H901" s="5">
        <v>103.2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104</v>
      </c>
      <c r="D902" s="5">
        <v>0.1</v>
      </c>
      <c r="E902" s="5">
        <v>104.2</v>
      </c>
      <c r="F902" s="5">
        <v>207.4</v>
      </c>
      <c r="G902" s="5">
        <v>103.5</v>
      </c>
      <c r="H902" s="5">
        <v>103.4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104</v>
      </c>
      <c r="D903" s="5">
        <v>0.1</v>
      </c>
      <c r="E903" s="5">
        <v>104.2</v>
      </c>
      <c r="F903" s="5">
        <v>207.4</v>
      </c>
      <c r="G903" s="5">
        <v>103.5</v>
      </c>
      <c r="H903" s="5">
        <v>103.4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103.5</v>
      </c>
      <c r="D904" s="5">
        <v>0.1</v>
      </c>
      <c r="E904" s="5">
        <v>103.7</v>
      </c>
      <c r="F904" s="5">
        <v>207</v>
      </c>
      <c r="G904" s="5">
        <v>103.3</v>
      </c>
      <c r="H904" s="5">
        <v>103.2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103.5</v>
      </c>
      <c r="D905" s="5">
        <v>0.1</v>
      </c>
      <c r="E905" s="5">
        <v>103.7</v>
      </c>
      <c r="F905" s="5">
        <v>207</v>
      </c>
      <c r="G905" s="5">
        <v>103.3</v>
      </c>
      <c r="H905" s="5">
        <v>103.2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104</v>
      </c>
      <c r="D906" s="5">
        <v>0.1</v>
      </c>
      <c r="E906" s="5">
        <v>104.2</v>
      </c>
      <c r="F906" s="5">
        <v>207.5</v>
      </c>
      <c r="G906" s="5">
        <v>103.5</v>
      </c>
      <c r="H906" s="5">
        <v>103.5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104</v>
      </c>
      <c r="D907" s="5">
        <v>0.1</v>
      </c>
      <c r="E907" s="5">
        <v>104.2</v>
      </c>
      <c r="F907" s="5">
        <v>207.5</v>
      </c>
      <c r="G907" s="5">
        <v>103.5</v>
      </c>
      <c r="H907" s="5">
        <v>103.5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103.6</v>
      </c>
      <c r="D908" s="5">
        <v>0.1</v>
      </c>
      <c r="E908" s="5">
        <v>103.7</v>
      </c>
      <c r="F908" s="5">
        <v>206.7</v>
      </c>
      <c r="G908" s="5">
        <v>103.1</v>
      </c>
      <c r="H908" s="5">
        <v>102.9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103.6</v>
      </c>
      <c r="D909" s="5">
        <v>0.1</v>
      </c>
      <c r="E909" s="5">
        <v>103.7</v>
      </c>
      <c r="F909" s="5">
        <v>206.7</v>
      </c>
      <c r="G909" s="5">
        <v>103.1</v>
      </c>
      <c r="H909" s="5">
        <v>102.9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103.6</v>
      </c>
      <c r="D910" s="5">
        <v>0.1</v>
      </c>
      <c r="E910" s="5">
        <v>103.7</v>
      </c>
      <c r="F910" s="5">
        <v>206.7</v>
      </c>
      <c r="G910" s="5">
        <v>103.1</v>
      </c>
      <c r="H910" s="5">
        <v>102.9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103.6</v>
      </c>
      <c r="D911" s="5">
        <v>0.1</v>
      </c>
      <c r="E911" s="5">
        <v>103.7</v>
      </c>
      <c r="F911" s="5">
        <v>206.7</v>
      </c>
      <c r="G911" s="5">
        <v>103.1</v>
      </c>
      <c r="H911" s="5">
        <v>102.9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104.3</v>
      </c>
      <c r="D912" s="5">
        <v>0.1</v>
      </c>
      <c r="E912" s="5">
        <v>104.5</v>
      </c>
      <c r="F912" s="5">
        <v>208.4</v>
      </c>
      <c r="G912" s="5">
        <v>104</v>
      </c>
      <c r="H912" s="5">
        <v>103.9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104.3</v>
      </c>
      <c r="D913" s="5">
        <v>0.1</v>
      </c>
      <c r="E913" s="5">
        <v>104.5</v>
      </c>
      <c r="F913" s="5">
        <v>208.4</v>
      </c>
      <c r="G913" s="5">
        <v>104</v>
      </c>
      <c r="H913" s="5">
        <v>103.9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103.9</v>
      </c>
      <c r="D914" s="5">
        <v>0.1</v>
      </c>
      <c r="E914" s="5">
        <v>104</v>
      </c>
      <c r="F914" s="5">
        <v>207.5</v>
      </c>
      <c r="G914" s="5">
        <v>103.5</v>
      </c>
      <c r="H914" s="5">
        <v>103.4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103.9</v>
      </c>
      <c r="D915" s="5">
        <v>0.1</v>
      </c>
      <c r="E915" s="5">
        <v>104</v>
      </c>
      <c r="F915" s="5">
        <v>207.5</v>
      </c>
      <c r="G915" s="5">
        <v>103.5</v>
      </c>
      <c r="H915" s="5">
        <v>103.4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104.6</v>
      </c>
      <c r="D916" s="5">
        <v>0.1</v>
      </c>
      <c r="E916" s="5">
        <v>104.7</v>
      </c>
      <c r="F916" s="5">
        <v>208.8</v>
      </c>
      <c r="G916" s="5">
        <v>104.2</v>
      </c>
      <c r="H916" s="5">
        <v>104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104.6</v>
      </c>
      <c r="D917" s="5">
        <v>0.1</v>
      </c>
      <c r="E917" s="5">
        <v>104.7</v>
      </c>
      <c r="F917" s="5">
        <v>208.8</v>
      </c>
      <c r="G917" s="5">
        <v>104.2</v>
      </c>
      <c r="H917" s="5">
        <v>104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104.9</v>
      </c>
      <c r="D918" s="5">
        <v>0.1</v>
      </c>
      <c r="E918" s="5">
        <v>105</v>
      </c>
      <c r="F918" s="5">
        <v>209.6</v>
      </c>
      <c r="G918" s="5">
        <v>104.6</v>
      </c>
      <c r="H918" s="5">
        <v>104.4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104.9</v>
      </c>
      <c r="D919" s="5">
        <v>0.1</v>
      </c>
      <c r="E919" s="5">
        <v>105</v>
      </c>
      <c r="F919" s="5">
        <v>209.6</v>
      </c>
      <c r="G919" s="5">
        <v>104.6</v>
      </c>
      <c r="H919" s="5">
        <v>104.4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104.9</v>
      </c>
      <c r="D920" s="5">
        <v>0.1</v>
      </c>
      <c r="E920" s="5">
        <v>105</v>
      </c>
      <c r="F920" s="5">
        <v>209.6</v>
      </c>
      <c r="G920" s="5">
        <v>104.6</v>
      </c>
      <c r="H920" s="5">
        <v>104.4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104.7</v>
      </c>
      <c r="D921" s="5">
        <v>0.1</v>
      </c>
      <c r="E921" s="5">
        <v>105</v>
      </c>
      <c r="F921" s="5">
        <v>209.6</v>
      </c>
      <c r="G921" s="5">
        <v>104.6</v>
      </c>
      <c r="H921" s="5">
        <v>104.4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104.7</v>
      </c>
      <c r="D922" s="5">
        <v>0.1</v>
      </c>
      <c r="E922" s="5">
        <v>104.9</v>
      </c>
      <c r="F922" s="5">
        <v>208.4</v>
      </c>
      <c r="G922" s="5">
        <v>104</v>
      </c>
      <c r="H922" s="5">
        <v>103.9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104.7</v>
      </c>
      <c r="D923" s="5">
        <v>0.1</v>
      </c>
      <c r="E923" s="5">
        <v>104.9</v>
      </c>
      <c r="F923" s="5">
        <v>208.4</v>
      </c>
      <c r="G923" s="5">
        <v>104</v>
      </c>
      <c r="H923" s="5">
        <v>103.9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104.1</v>
      </c>
      <c r="D924" s="5">
        <v>0.1</v>
      </c>
      <c r="E924" s="5">
        <v>104.3</v>
      </c>
      <c r="F924" s="5">
        <v>207.8</v>
      </c>
      <c r="G924" s="5">
        <v>103.8</v>
      </c>
      <c r="H924" s="5">
        <v>103.7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104.1</v>
      </c>
      <c r="D925" s="5">
        <v>0.1</v>
      </c>
      <c r="E925" s="5">
        <v>104.3</v>
      </c>
      <c r="F925" s="5">
        <v>207.8</v>
      </c>
      <c r="G925" s="5">
        <v>103.8</v>
      </c>
      <c r="H925" s="5">
        <v>103.7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105</v>
      </c>
      <c r="D926" s="5">
        <v>0.1</v>
      </c>
      <c r="E926" s="5">
        <v>105.1</v>
      </c>
      <c r="F926" s="5">
        <v>209.5</v>
      </c>
      <c r="G926" s="5">
        <v>104.5</v>
      </c>
      <c r="H926" s="5">
        <v>104.4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105</v>
      </c>
      <c r="D927" s="5">
        <v>0.1</v>
      </c>
      <c r="E927" s="5">
        <v>105.1</v>
      </c>
      <c r="F927" s="5">
        <v>209.5</v>
      </c>
      <c r="G927" s="5">
        <v>104.5</v>
      </c>
      <c r="H927" s="5">
        <v>104.4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104.3</v>
      </c>
      <c r="D928" s="5">
        <v>0.1</v>
      </c>
      <c r="E928" s="5">
        <v>104.5</v>
      </c>
      <c r="F928" s="5">
        <v>208.7</v>
      </c>
      <c r="G928" s="5">
        <v>104.1</v>
      </c>
      <c r="H928" s="5">
        <v>104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104.3</v>
      </c>
      <c r="D929" s="5">
        <v>0.1</v>
      </c>
      <c r="E929" s="5">
        <v>104.5</v>
      </c>
      <c r="F929" s="5">
        <v>208.7</v>
      </c>
      <c r="G929" s="5">
        <v>104.1</v>
      </c>
      <c r="H929" s="5">
        <v>104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104.3</v>
      </c>
      <c r="D930" s="5">
        <v>0.1</v>
      </c>
      <c r="E930" s="5">
        <v>104.5</v>
      </c>
      <c r="F930" s="5">
        <v>208.7</v>
      </c>
      <c r="G930" s="5">
        <v>104.1</v>
      </c>
      <c r="H930" s="5">
        <v>104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104.3</v>
      </c>
      <c r="D931" s="5">
        <v>0.1</v>
      </c>
      <c r="E931" s="5">
        <v>104.5</v>
      </c>
      <c r="F931" s="5">
        <v>208.7</v>
      </c>
      <c r="G931" s="5">
        <v>104.1</v>
      </c>
      <c r="H931" s="5">
        <v>104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104.1</v>
      </c>
      <c r="D932" s="5">
        <v>0.1</v>
      </c>
      <c r="E932" s="5">
        <v>104.3</v>
      </c>
      <c r="F932" s="5">
        <v>207.7</v>
      </c>
      <c r="G932" s="5">
        <v>103.6</v>
      </c>
      <c r="H932" s="5">
        <v>103.5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104.1</v>
      </c>
      <c r="D933" s="5">
        <v>0.1</v>
      </c>
      <c r="E933" s="5">
        <v>104.3</v>
      </c>
      <c r="F933" s="5">
        <v>207.7</v>
      </c>
      <c r="G933" s="5">
        <v>103.6</v>
      </c>
      <c r="H933" s="5">
        <v>103.5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104.4</v>
      </c>
      <c r="D934" s="5">
        <v>0.1</v>
      </c>
      <c r="E934" s="5">
        <v>104.6</v>
      </c>
      <c r="F934" s="5">
        <v>208</v>
      </c>
      <c r="G934" s="5">
        <v>103.8</v>
      </c>
      <c r="H934" s="5">
        <v>103.7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104.4</v>
      </c>
      <c r="D935" s="5">
        <v>0.1</v>
      </c>
      <c r="E935" s="5">
        <v>104.6</v>
      </c>
      <c r="F935" s="5">
        <v>208</v>
      </c>
      <c r="G935" s="5">
        <v>103.8</v>
      </c>
      <c r="H935" s="5">
        <v>103.7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103.8</v>
      </c>
      <c r="D936" s="5">
        <v>0.1</v>
      </c>
      <c r="E936" s="5">
        <v>104</v>
      </c>
      <c r="F936" s="5">
        <v>207.8</v>
      </c>
      <c r="G936" s="5">
        <v>103.7</v>
      </c>
      <c r="H936" s="5">
        <v>103.5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103.8</v>
      </c>
      <c r="D937" s="5">
        <v>0.1</v>
      </c>
      <c r="E937" s="5">
        <v>104</v>
      </c>
      <c r="F937" s="5">
        <v>207.8</v>
      </c>
      <c r="G937" s="5">
        <v>103.7</v>
      </c>
      <c r="H937" s="5">
        <v>103.5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104.1</v>
      </c>
      <c r="D938" s="5">
        <v>0.1</v>
      </c>
      <c r="E938" s="5">
        <v>104.3</v>
      </c>
      <c r="F938" s="5">
        <v>208.4</v>
      </c>
      <c r="G938" s="5">
        <v>103.9</v>
      </c>
      <c r="H938" s="5">
        <v>103.8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104.1</v>
      </c>
      <c r="D939" s="5">
        <v>0.1</v>
      </c>
      <c r="E939" s="5">
        <v>104.3</v>
      </c>
      <c r="F939" s="5">
        <v>208.4</v>
      </c>
      <c r="G939" s="5">
        <v>103.9</v>
      </c>
      <c r="H939" s="5">
        <v>103.8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104.1</v>
      </c>
      <c r="D940" s="5">
        <v>0.1</v>
      </c>
      <c r="E940" s="5">
        <v>104.3</v>
      </c>
      <c r="F940" s="5">
        <v>208.4</v>
      </c>
      <c r="G940" s="5">
        <v>103.9</v>
      </c>
      <c r="H940" s="5">
        <v>103.8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105</v>
      </c>
      <c r="D941" s="5">
        <v>0.1</v>
      </c>
      <c r="E941" s="5">
        <v>105.1</v>
      </c>
      <c r="F941" s="5">
        <v>210.2</v>
      </c>
      <c r="G941" s="5">
        <v>104.9</v>
      </c>
      <c r="H941" s="5">
        <v>104.7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105</v>
      </c>
      <c r="D942" s="5">
        <v>0.1</v>
      </c>
      <c r="E942" s="5">
        <v>105.1</v>
      </c>
      <c r="F942" s="5">
        <v>210.2</v>
      </c>
      <c r="G942" s="5">
        <v>104.9</v>
      </c>
      <c r="H942" s="5">
        <v>104.7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104.8</v>
      </c>
      <c r="F943" s="5">
        <v>208.5</v>
      </c>
      <c r="G943" s="5">
        <v>104.1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104.6</v>
      </c>
      <c r="D944" s="5">
        <v>0.1</v>
      </c>
      <c r="E944" s="5">
        <v>104.8</v>
      </c>
      <c r="F944" s="5">
        <v>208.5</v>
      </c>
      <c r="G944" s="5">
        <v>104.1</v>
      </c>
      <c r="H944" s="5">
        <v>104.1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104.6</v>
      </c>
      <c r="D945" s="5">
        <v>0.1</v>
      </c>
      <c r="E945" s="5">
        <v>104.5</v>
      </c>
      <c r="F945" s="5">
        <v>208.9</v>
      </c>
      <c r="G945" s="5">
        <v>104.2</v>
      </c>
      <c r="H945" s="5">
        <v>104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104.3</v>
      </c>
      <c r="D946" s="5">
        <v>0.1</v>
      </c>
      <c r="E946" s="5">
        <v>104.5</v>
      </c>
      <c r="F946" s="5">
        <v>208.9</v>
      </c>
      <c r="G946" s="5">
        <v>104.2</v>
      </c>
      <c r="H946" s="5">
        <v>104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104.3</v>
      </c>
      <c r="D947" s="5">
        <v>0.1</v>
      </c>
      <c r="E947" s="5">
        <v>105</v>
      </c>
      <c r="F947" s="5">
        <v>210.2</v>
      </c>
      <c r="G947" s="5">
        <v>104.8</v>
      </c>
      <c r="H947" s="5">
        <v>104.7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104.9</v>
      </c>
      <c r="D948" s="5">
        <v>0.1</v>
      </c>
      <c r="E948" s="5">
        <v>105</v>
      </c>
      <c r="F948" s="5">
        <v>210.2</v>
      </c>
      <c r="G948" s="5">
        <v>104.8</v>
      </c>
      <c r="H948" s="5">
        <v>104.7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104.9</v>
      </c>
      <c r="D949" s="5">
        <v>0.1</v>
      </c>
      <c r="E949" s="5">
        <v>105</v>
      </c>
      <c r="F949" s="5">
        <v>210.2</v>
      </c>
      <c r="G949" s="5">
        <v>104.8</v>
      </c>
      <c r="H949" s="5">
        <v>104.7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104.9</v>
      </c>
      <c r="D950" s="5">
        <v>0.1</v>
      </c>
      <c r="E950" s="5">
        <v>105</v>
      </c>
      <c r="F950" s="5">
        <v>210.2</v>
      </c>
      <c r="G950" s="5">
        <v>104.8</v>
      </c>
      <c r="H950" s="5">
        <v>104.7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105.3</v>
      </c>
      <c r="D951" s="5">
        <v>0.1</v>
      </c>
      <c r="E951" s="5">
        <v>105.4</v>
      </c>
      <c r="F951" s="5">
        <v>210.4</v>
      </c>
      <c r="G951" s="5">
        <v>105</v>
      </c>
      <c r="H951" s="5">
        <v>104.9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105.3</v>
      </c>
      <c r="D952" s="5">
        <v>0.1</v>
      </c>
      <c r="E952" s="5">
        <v>105.4</v>
      </c>
      <c r="F952" s="5">
        <v>210.4</v>
      </c>
      <c r="G952" s="5">
        <v>105</v>
      </c>
      <c r="H952" s="5">
        <v>104.9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101.8</v>
      </c>
      <c r="D953" s="5">
        <v>0.1</v>
      </c>
      <c r="E953" s="5">
        <v>102</v>
      </c>
      <c r="F953" s="5">
        <v>207.9</v>
      </c>
      <c r="G953" s="5">
        <v>103.6</v>
      </c>
      <c r="H953" s="5">
        <v>103.4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101.8</v>
      </c>
      <c r="D954" s="5">
        <v>0.1</v>
      </c>
      <c r="E954" s="5">
        <v>102</v>
      </c>
      <c r="F954" s="5">
        <v>207.9</v>
      </c>
      <c r="G954" s="5">
        <v>103.6</v>
      </c>
      <c r="H954" s="5">
        <v>103.4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104.6</v>
      </c>
      <c r="F955" s="5">
        <v>208.8</v>
      </c>
      <c r="G955" s="5">
        <v>104.2</v>
      </c>
      <c r="H955" s="5">
        <v>104.1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104.6</v>
      </c>
      <c r="D956" s="5">
        <v>0.1</v>
      </c>
      <c r="E956" s="5">
        <v>104.6</v>
      </c>
      <c r="F956" s="5">
        <v>208.8</v>
      </c>
      <c r="G956" s="5">
        <v>104.2</v>
      </c>
      <c r="H956" s="5">
        <v>104.1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104.6</v>
      </c>
      <c r="D957" s="5">
        <v>0.1</v>
      </c>
      <c r="E957" s="5">
        <v>104.8</v>
      </c>
      <c r="F957" s="5">
        <v>209.4</v>
      </c>
      <c r="G957" s="5">
        <v>104.5</v>
      </c>
      <c r="H957" s="5">
        <v>104.3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104.6</v>
      </c>
      <c r="D958" s="5">
        <v>0.1</v>
      </c>
      <c r="E958" s="5">
        <v>104.8</v>
      </c>
      <c r="F958" s="5">
        <v>209.4</v>
      </c>
      <c r="G958" s="5">
        <v>104.5</v>
      </c>
      <c r="H958" s="5">
        <v>104.3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104.6</v>
      </c>
      <c r="D959" s="5">
        <v>0.1</v>
      </c>
      <c r="E959" s="5">
        <v>104.8</v>
      </c>
      <c r="F959" s="5">
        <v>209.4</v>
      </c>
      <c r="G959" s="5">
        <v>104.5</v>
      </c>
      <c r="H959" s="5">
        <v>104.3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104.6</v>
      </c>
      <c r="D960" s="5">
        <v>0.1</v>
      </c>
      <c r="E960" s="5">
        <v>104.8</v>
      </c>
      <c r="F960" s="5">
        <v>209.4</v>
      </c>
      <c r="G960" s="5">
        <v>104.5</v>
      </c>
      <c r="H960" s="5">
        <v>104.3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105.2</v>
      </c>
      <c r="D961" s="5">
        <v>0.1</v>
      </c>
      <c r="E961" s="5">
        <v>105.3</v>
      </c>
      <c r="F961" s="5">
        <v>208.6</v>
      </c>
      <c r="G961" s="5">
        <v>104.1</v>
      </c>
      <c r="H961" s="5">
        <v>103.9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105.2</v>
      </c>
      <c r="D962" s="5">
        <v>0.1</v>
      </c>
      <c r="E962" s="5">
        <v>105.3</v>
      </c>
      <c r="F962" s="5">
        <v>208.6</v>
      </c>
      <c r="G962" s="5">
        <v>104.1</v>
      </c>
      <c r="H962" s="5">
        <v>103.9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104.5</v>
      </c>
      <c r="D963" s="5">
        <v>0.1</v>
      </c>
      <c r="E963" s="5">
        <v>104.6</v>
      </c>
      <c r="F963" s="5">
        <v>208.2</v>
      </c>
      <c r="G963" s="5">
        <v>104</v>
      </c>
      <c r="H963" s="5">
        <v>103.9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104.5</v>
      </c>
      <c r="D964" s="5">
        <v>0.1</v>
      </c>
      <c r="E964" s="5">
        <v>104.6</v>
      </c>
      <c r="F964" s="5">
        <v>208.2</v>
      </c>
      <c r="G964" s="5">
        <v>104</v>
      </c>
      <c r="H964" s="5">
        <v>103.9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98.8</v>
      </c>
      <c r="D965" s="5">
        <v>0.1</v>
      </c>
      <c r="E965" s="5">
        <v>98.9</v>
      </c>
      <c r="F965" s="5">
        <v>197.4</v>
      </c>
      <c r="G965" s="5">
        <v>98.5</v>
      </c>
      <c r="H965" s="5">
        <v>98.3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98.8</v>
      </c>
      <c r="D966" s="5">
        <v>0.1</v>
      </c>
      <c r="E966" s="5">
        <v>98.9</v>
      </c>
      <c r="F966" s="5">
        <v>197.4</v>
      </c>
      <c r="G966" s="5">
        <v>98.5</v>
      </c>
      <c r="H966" s="5">
        <v>98.3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103.7</v>
      </c>
      <c r="D967" s="5">
        <v>0.1</v>
      </c>
      <c r="E967" s="5">
        <v>103.8</v>
      </c>
      <c r="F967" s="5">
        <v>206.9</v>
      </c>
      <c r="G967" s="5">
        <v>103.3</v>
      </c>
      <c r="H967" s="5">
        <v>103.2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103.8</v>
      </c>
      <c r="F968" s="5">
        <v>206.9</v>
      </c>
      <c r="G968" s="5">
        <v>103.3</v>
      </c>
      <c r="H968" s="5">
        <v>103.2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103.8</v>
      </c>
      <c r="F969" s="5">
        <v>206.9</v>
      </c>
      <c r="G969" s="5">
        <v>103.3</v>
      </c>
      <c r="H969" s="5">
        <v>103.2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103.7</v>
      </c>
      <c r="D970" s="5">
        <v>0.1</v>
      </c>
      <c r="E970" s="5">
        <v>103.8</v>
      </c>
      <c r="F970" s="5">
        <v>206.9</v>
      </c>
      <c r="G970" s="5">
        <v>103.3</v>
      </c>
      <c r="H970" s="5">
        <v>103.2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99.8</v>
      </c>
      <c r="D971" s="5">
        <v>0.1</v>
      </c>
      <c r="E971" s="5">
        <v>99.9</v>
      </c>
      <c r="F971" s="5">
        <v>198.3</v>
      </c>
      <c r="G971" s="5">
        <v>99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99.8</v>
      </c>
      <c r="D972" s="5">
        <v>0.1</v>
      </c>
      <c r="E972" s="5">
        <v>99.9</v>
      </c>
      <c r="F972" s="5">
        <v>198.3</v>
      </c>
      <c r="G972" s="5">
        <v>99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99.2</v>
      </c>
      <c r="D973" s="5">
        <v>0.1</v>
      </c>
      <c r="E973" s="5">
        <v>99.3</v>
      </c>
      <c r="F973" s="5">
        <v>197.7</v>
      </c>
      <c r="G973" s="5">
        <v>98.6</v>
      </c>
      <c r="H973" s="5">
        <v>98.5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99.2</v>
      </c>
      <c r="D974" s="5">
        <v>0.1</v>
      </c>
      <c r="E974" s="5">
        <v>99.3</v>
      </c>
      <c r="F974" s="5">
        <v>197.7</v>
      </c>
      <c r="G974" s="5">
        <v>98.6</v>
      </c>
      <c r="H974" s="5">
        <v>98.5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99.2</v>
      </c>
      <c r="D975" s="5">
        <v>0.1</v>
      </c>
      <c r="E975" s="5">
        <v>99.3</v>
      </c>
      <c r="F975" s="5">
        <v>197.7</v>
      </c>
      <c r="G975" s="5">
        <v>98.6</v>
      </c>
      <c r="H975" s="5">
        <v>98.5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99.2</v>
      </c>
      <c r="D976" s="5">
        <v>0.1</v>
      </c>
      <c r="E976" s="5">
        <v>99.3</v>
      </c>
      <c r="F976" s="5">
        <v>197.7</v>
      </c>
      <c r="G976" s="5">
        <v>98.6</v>
      </c>
      <c r="H976" s="5">
        <v>99.1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98.8</v>
      </c>
      <c r="D977" s="5">
        <v>0.1</v>
      </c>
      <c r="E977" s="5">
        <v>98.9</v>
      </c>
      <c r="F977" s="5">
        <v>199</v>
      </c>
      <c r="G977" s="5">
        <v>99.3</v>
      </c>
      <c r="H977" s="5">
        <v>99.1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98.8</v>
      </c>
      <c r="D978" s="5">
        <v>0.1</v>
      </c>
      <c r="E978" s="5">
        <v>98.9</v>
      </c>
      <c r="F978" s="5">
        <v>199</v>
      </c>
      <c r="G978" s="5">
        <v>99.3</v>
      </c>
      <c r="H978" s="5">
        <v>99.1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104.6</v>
      </c>
      <c r="D979" s="5">
        <v>0.1</v>
      </c>
      <c r="E979" s="5">
        <v>104.7</v>
      </c>
      <c r="F979" s="5">
        <v>208.9</v>
      </c>
      <c r="G979" s="5">
        <v>104</v>
      </c>
      <c r="H979" s="5">
        <v>103.4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104.6</v>
      </c>
      <c r="D980" s="5">
        <v>0.1</v>
      </c>
      <c r="E980" s="5">
        <v>104.7</v>
      </c>
      <c r="F980" s="5">
        <v>208.9</v>
      </c>
      <c r="G980" s="5">
        <v>104</v>
      </c>
      <c r="H980" s="5">
        <v>103.4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99.1</v>
      </c>
      <c r="D981" s="5">
        <v>0.1</v>
      </c>
      <c r="E981" s="5">
        <v>99.2</v>
      </c>
      <c r="F981" s="5">
        <v>197.4</v>
      </c>
      <c r="G981" s="5">
        <v>98.4</v>
      </c>
      <c r="H981" s="5">
        <v>98.2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99.1</v>
      </c>
      <c r="D982" s="5">
        <v>0.1</v>
      </c>
      <c r="E982" s="5">
        <v>99.2</v>
      </c>
      <c r="F982" s="5">
        <v>197.4</v>
      </c>
      <c r="G982" s="5">
        <v>98.4</v>
      </c>
      <c r="H982" s="5">
        <v>98.2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100</v>
      </c>
      <c r="D983" s="5">
        <v>0.1</v>
      </c>
      <c r="E983" s="5">
        <v>100.2</v>
      </c>
      <c r="F983" s="5">
        <v>198.2</v>
      </c>
      <c r="G983" s="5">
        <v>99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100</v>
      </c>
      <c r="D984" s="5">
        <v>0.1</v>
      </c>
      <c r="E984" s="5">
        <v>100.2</v>
      </c>
      <c r="F984" s="5">
        <v>198.2</v>
      </c>
      <c r="G984" s="5">
        <v>99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100</v>
      </c>
      <c r="D985" s="5">
        <v>0.1</v>
      </c>
      <c r="E985" s="5">
        <v>100.2</v>
      </c>
      <c r="F985" s="5">
        <v>198.2</v>
      </c>
      <c r="G985" s="5">
        <v>99</v>
      </c>
      <c r="H985" s="5">
        <v>98.8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98.9</v>
      </c>
      <c r="D986" s="5">
        <v>0.1</v>
      </c>
      <c r="E986" s="5">
        <v>99</v>
      </c>
      <c r="F986" s="5">
        <v>197.1</v>
      </c>
      <c r="G986" s="5">
        <v>98.3</v>
      </c>
      <c r="H986" s="5">
        <v>98.2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98.9</v>
      </c>
      <c r="D987" s="5">
        <v>0.1</v>
      </c>
      <c r="E987" s="5">
        <v>99</v>
      </c>
      <c r="F987" s="5">
        <v>197.1</v>
      </c>
      <c r="G987" s="5">
        <v>98.3</v>
      </c>
      <c r="H987" s="5">
        <v>98.2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99.4</v>
      </c>
      <c r="D988" s="5">
        <v>0.1</v>
      </c>
      <c r="E988" s="5">
        <v>99.5</v>
      </c>
      <c r="F988" s="5">
        <v>196.7</v>
      </c>
      <c r="G988" s="5">
        <v>98.2</v>
      </c>
      <c r="H988" s="5">
        <v>98.1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99.4</v>
      </c>
      <c r="D989" s="5">
        <v>0.1</v>
      </c>
      <c r="E989" s="5">
        <v>99.5</v>
      </c>
      <c r="F989" s="5">
        <v>196.7</v>
      </c>
      <c r="G989" s="5">
        <v>98.2</v>
      </c>
      <c r="H989" s="5">
        <v>98.1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99.4</v>
      </c>
      <c r="D990" s="5">
        <v>0.1</v>
      </c>
      <c r="E990" s="5">
        <v>98.5</v>
      </c>
      <c r="F990" s="5">
        <v>196.1</v>
      </c>
      <c r="G990" s="5">
        <v>97.8</v>
      </c>
      <c r="H990" s="5">
        <v>97.7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98.3</v>
      </c>
      <c r="D991" s="5">
        <v>0.1</v>
      </c>
      <c r="E991" s="5">
        <v>98.5</v>
      </c>
      <c r="F991" s="5">
        <v>196.1</v>
      </c>
      <c r="G991" s="5">
        <v>97.8</v>
      </c>
      <c r="H991" s="5">
        <v>97.7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98.3</v>
      </c>
      <c r="D992" s="5">
        <v>0.1</v>
      </c>
      <c r="E992" s="5">
        <v>99.2</v>
      </c>
      <c r="F992" s="5">
        <v>197.9</v>
      </c>
      <c r="G992" s="5">
        <v>98.7</v>
      </c>
      <c r="H992" s="5">
        <v>98.6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99.1</v>
      </c>
      <c r="D993" s="5">
        <v>0.1</v>
      </c>
      <c r="E993" s="5">
        <v>99.2</v>
      </c>
      <c r="F993" s="5">
        <v>197.9</v>
      </c>
      <c r="G993" s="5">
        <v>98.7</v>
      </c>
      <c r="H993" s="5">
        <v>98.6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99.1</v>
      </c>
      <c r="D994" s="5">
        <v>0.1</v>
      </c>
      <c r="E994" s="5">
        <v>99.2</v>
      </c>
      <c r="F994" s="5">
        <v>197.9</v>
      </c>
      <c r="G994" s="5">
        <v>98.7</v>
      </c>
      <c r="H994" s="5">
        <v>98.6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99.1</v>
      </c>
      <c r="D995" s="5">
        <v>0.1</v>
      </c>
      <c r="E995" s="5">
        <v>99.2</v>
      </c>
      <c r="F995" s="5">
        <v>197.9</v>
      </c>
      <c r="G995" s="5">
        <v>98.7</v>
      </c>
      <c r="H995" s="5">
        <v>98.6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104.5</v>
      </c>
      <c r="D996" s="5">
        <v>0.1</v>
      </c>
      <c r="E996" s="5">
        <v>104.6</v>
      </c>
      <c r="F996" s="5">
        <v>208.1</v>
      </c>
      <c r="G996" s="5">
        <v>103.9</v>
      </c>
      <c r="H996" s="5">
        <v>103.7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104.5</v>
      </c>
      <c r="D997" s="5">
        <v>0.1</v>
      </c>
      <c r="E997" s="5">
        <v>104.6</v>
      </c>
      <c r="F997" s="5">
        <v>208.1</v>
      </c>
      <c r="G997" s="5">
        <v>103.9</v>
      </c>
      <c r="H997" s="5">
        <v>103.7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104.8</v>
      </c>
      <c r="D998" s="5">
        <v>0.1</v>
      </c>
      <c r="E998" s="5">
        <v>105</v>
      </c>
      <c r="F998" s="5">
        <v>209.1</v>
      </c>
      <c r="G998" s="5">
        <v>104.6</v>
      </c>
      <c r="H998" s="5">
        <v>104.6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104.8</v>
      </c>
      <c r="D999" s="5">
        <v>0.1</v>
      </c>
      <c r="E999" s="5">
        <v>105</v>
      </c>
      <c r="F999" s="5">
        <v>209.1</v>
      </c>
      <c r="G999" s="5">
        <v>104.6</v>
      </c>
      <c r="H999" s="5">
        <v>104.6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99.5</v>
      </c>
      <c r="D1000" s="5">
        <v>0.1</v>
      </c>
      <c r="E1000" s="5">
        <v>99.7</v>
      </c>
      <c r="F1000" s="5">
        <v>199</v>
      </c>
      <c r="G1000" s="5">
        <v>99.3</v>
      </c>
      <c r="H1000" s="5">
        <v>99.2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99.5</v>
      </c>
      <c r="D1001" s="5">
        <v>0.1</v>
      </c>
      <c r="E1001" s="5">
        <v>99.7</v>
      </c>
      <c r="F1001" s="5">
        <v>199</v>
      </c>
      <c r="G1001" s="5">
        <v>99.3</v>
      </c>
      <c r="H1001" s="5">
        <v>99.2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99.2</v>
      </c>
      <c r="D1002" s="5">
        <v>0.1</v>
      </c>
      <c r="E1002" s="5">
        <v>99.4</v>
      </c>
      <c r="F1002" s="5">
        <v>198.1</v>
      </c>
      <c r="G1002" s="5">
        <v>98.8</v>
      </c>
      <c r="H1002" s="5">
        <v>98.7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99.2</v>
      </c>
      <c r="D1003" s="5">
        <v>0.1</v>
      </c>
      <c r="E1003" s="5">
        <v>99.4</v>
      </c>
      <c r="F1003" s="5">
        <v>198.1</v>
      </c>
      <c r="G1003" s="5">
        <v>98.8</v>
      </c>
      <c r="H1003" s="5">
        <v>98.7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99.2</v>
      </c>
      <c r="D1004" s="5">
        <v>0.1</v>
      </c>
      <c r="E1004" s="5">
        <v>99.4</v>
      </c>
      <c r="F1004" s="5">
        <v>198.1</v>
      </c>
      <c r="G1004" s="5">
        <v>98.8</v>
      </c>
      <c r="H1004" s="5">
        <v>98.7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99.2</v>
      </c>
      <c r="D1005" s="5">
        <v>0.1</v>
      </c>
      <c r="E1005" s="5">
        <v>99.4</v>
      </c>
      <c r="F1005" s="5">
        <v>198.1</v>
      </c>
      <c r="G1005" s="5">
        <v>98.8</v>
      </c>
      <c r="H1005" s="5">
        <v>98.7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97.9</v>
      </c>
      <c r="D1006" s="5">
        <v>0.1</v>
      </c>
      <c r="E1006" s="5">
        <v>98</v>
      </c>
      <c r="F1006" s="5">
        <v>196.5</v>
      </c>
      <c r="G1006" s="5">
        <v>98</v>
      </c>
      <c r="H1006" s="5">
        <v>97.8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97.9</v>
      </c>
      <c r="D1007" s="5">
        <v>0.1</v>
      </c>
      <c r="E1007" s="5">
        <v>98</v>
      </c>
      <c r="F1007" s="5">
        <v>196.5</v>
      </c>
      <c r="G1007" s="5">
        <v>98</v>
      </c>
      <c r="H1007" s="5">
        <v>97.8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99.3</v>
      </c>
      <c r="D1008" s="5">
        <v>0.1</v>
      </c>
      <c r="E1008" s="5">
        <v>99.5</v>
      </c>
      <c r="F1008" s="5">
        <v>198.6</v>
      </c>
      <c r="G1008" s="5">
        <v>99.1</v>
      </c>
      <c r="H1008" s="5">
        <v>99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99.3</v>
      </c>
      <c r="D1009" s="5">
        <v>0.1</v>
      </c>
      <c r="E1009" s="5">
        <v>99.5</v>
      </c>
      <c r="F1009" s="5">
        <v>198.6</v>
      </c>
      <c r="G1009" s="5">
        <v>99.1</v>
      </c>
      <c r="H1009" s="5">
        <v>99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99.4</v>
      </c>
      <c r="D1010" s="5">
        <v>0.1</v>
      </c>
      <c r="E1010" s="5">
        <v>99.5</v>
      </c>
      <c r="F1010" s="5">
        <v>199.5</v>
      </c>
      <c r="G1010" s="5">
        <v>99.5</v>
      </c>
      <c r="H1010" s="5">
        <v>99.4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99.4</v>
      </c>
      <c r="D1011" s="5">
        <v>0.1</v>
      </c>
      <c r="E1011" s="5">
        <v>99.5</v>
      </c>
      <c r="F1011" s="5">
        <v>199.5</v>
      </c>
      <c r="G1011" s="5">
        <v>99.5</v>
      </c>
      <c r="H1011" s="5">
        <v>99.4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103.3</v>
      </c>
      <c r="D1012" s="5">
        <v>0.1</v>
      </c>
      <c r="E1012" s="5">
        <v>103.4</v>
      </c>
      <c r="F1012" s="5">
        <v>206.3</v>
      </c>
      <c r="G1012" s="5">
        <v>101.4</v>
      </c>
      <c r="H1012" s="5">
        <v>100.3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103.3</v>
      </c>
      <c r="D1013" s="5">
        <v>0.1</v>
      </c>
      <c r="E1013" s="5">
        <v>103.4</v>
      </c>
      <c r="F1013" s="5">
        <v>206.3</v>
      </c>
      <c r="G1013" s="5">
        <v>101.4</v>
      </c>
      <c r="H1013" s="5">
        <v>100.3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103.3</v>
      </c>
      <c r="D1014" s="5">
        <v>0.1</v>
      </c>
      <c r="E1014" s="5">
        <v>103.4</v>
      </c>
      <c r="F1014" s="5">
        <v>206.3</v>
      </c>
      <c r="G1014" s="5">
        <v>101.4</v>
      </c>
      <c r="H1014" s="5">
        <v>100.3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103.3</v>
      </c>
      <c r="D1015" s="5">
        <v>0.1</v>
      </c>
      <c r="E1015" s="5">
        <v>103.4</v>
      </c>
      <c r="F1015" s="5">
        <v>206.3</v>
      </c>
      <c r="G1015" s="5">
        <v>101.4</v>
      </c>
      <c r="H1015" s="5">
        <v>100.3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99.3</v>
      </c>
      <c r="D1016" s="5">
        <v>0.1</v>
      </c>
      <c r="E1016" s="5">
        <v>99.5</v>
      </c>
      <c r="F1016" s="5">
        <v>198.5</v>
      </c>
      <c r="G1016" s="5">
        <v>98.5</v>
      </c>
      <c r="H1016" s="5">
        <v>98.3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99.3</v>
      </c>
      <c r="D1017" s="5">
        <v>0.1</v>
      </c>
      <c r="E1017" s="5">
        <v>99.5</v>
      </c>
      <c r="F1017" s="5">
        <v>198.5</v>
      </c>
      <c r="G1017" s="5">
        <v>98.5</v>
      </c>
      <c r="H1017" s="5">
        <v>98.3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99.3</v>
      </c>
      <c r="D1018" s="5">
        <v>0.1</v>
      </c>
      <c r="E1018" s="5">
        <v>99.4</v>
      </c>
      <c r="F1018" s="5">
        <v>198.8</v>
      </c>
      <c r="G1018" s="5">
        <v>99.5</v>
      </c>
      <c r="H1018" s="5">
        <v>99.8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99.3</v>
      </c>
      <c r="D1019" s="5">
        <v>0.1</v>
      </c>
      <c r="E1019" s="5">
        <v>99.4</v>
      </c>
      <c r="F1019" s="5">
        <v>198.8</v>
      </c>
      <c r="G1019" s="5">
        <v>99.5</v>
      </c>
      <c r="H1019" s="5">
        <v>99.8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100.2</v>
      </c>
      <c r="D1020" s="5">
        <v>0.1</v>
      </c>
      <c r="E1020" s="5">
        <v>100.4</v>
      </c>
      <c r="F1020" s="5">
        <v>199.4</v>
      </c>
      <c r="G1020" s="5">
        <v>99.5</v>
      </c>
      <c r="H1020" s="5">
        <v>99.3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100.2</v>
      </c>
      <c r="D1021" s="5">
        <v>0.1</v>
      </c>
      <c r="E1021" s="5">
        <v>100.4</v>
      </c>
      <c r="F1021" s="5">
        <v>199.4</v>
      </c>
      <c r="G1021" s="5">
        <v>99.5</v>
      </c>
      <c r="H1021" s="5">
        <v>99.3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99.3</v>
      </c>
      <c r="D1022" s="5">
        <v>0.1</v>
      </c>
      <c r="E1022" s="5">
        <v>99.5</v>
      </c>
      <c r="F1022" s="5">
        <v>198.2</v>
      </c>
      <c r="G1022" s="5">
        <v>98.9</v>
      </c>
      <c r="H1022" s="5">
        <v>98.8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99.3</v>
      </c>
      <c r="D1023" s="5">
        <v>0.1</v>
      </c>
      <c r="E1023" s="5">
        <v>99.5</v>
      </c>
      <c r="F1023" s="5">
        <v>198.2</v>
      </c>
      <c r="G1023" s="5">
        <v>98.9</v>
      </c>
      <c r="H1023" s="5">
        <v>98.8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99.3</v>
      </c>
      <c r="D1024" s="5">
        <v>0.1</v>
      </c>
      <c r="E1024" s="5">
        <v>99.5</v>
      </c>
      <c r="F1024" s="5">
        <v>198.2</v>
      </c>
      <c r="G1024" s="5">
        <v>98.9</v>
      </c>
      <c r="H1024" s="5">
        <v>98.8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99.3</v>
      </c>
      <c r="D1025" s="5">
        <v>0.1</v>
      </c>
      <c r="E1025" s="5">
        <v>99.5</v>
      </c>
      <c r="F1025" s="5">
        <v>198.2</v>
      </c>
      <c r="G1025" s="5">
        <v>98.9</v>
      </c>
      <c r="H1025" s="5">
        <v>98.8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104.3</v>
      </c>
      <c r="D1026" s="5">
        <v>0.1</v>
      </c>
      <c r="E1026" s="5">
        <v>104.5</v>
      </c>
      <c r="F1026" s="5">
        <v>208.1</v>
      </c>
      <c r="G1026" s="5">
        <v>103.8</v>
      </c>
      <c r="H1026" s="5">
        <v>103.7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104.3</v>
      </c>
      <c r="D1027" s="5">
        <v>0.1</v>
      </c>
      <c r="E1027" s="5">
        <v>104.5</v>
      </c>
      <c r="F1027" s="5">
        <v>208.1</v>
      </c>
      <c r="G1027" s="5">
        <v>103.8</v>
      </c>
      <c r="H1027" s="5">
        <v>103.7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104.7</v>
      </c>
      <c r="D1028" s="5">
        <v>0.1</v>
      </c>
      <c r="E1028" s="5">
        <v>104.9</v>
      </c>
      <c r="F1028" s="5">
        <v>208.4</v>
      </c>
      <c r="G1028" s="5">
        <v>104</v>
      </c>
      <c r="H1028" s="5">
        <v>103.9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104.7</v>
      </c>
      <c r="D1029" s="5">
        <v>0.1</v>
      </c>
      <c r="E1029" s="5">
        <v>104.9</v>
      </c>
      <c r="F1029" s="5">
        <v>208.4</v>
      </c>
      <c r="G1029" s="5">
        <v>104</v>
      </c>
      <c r="H1029" s="5">
        <v>103.9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103.5</v>
      </c>
      <c r="D1030" s="5">
        <v>0.1</v>
      </c>
      <c r="E1030" s="5">
        <v>103.7</v>
      </c>
      <c r="F1030" s="5">
        <v>207.6</v>
      </c>
      <c r="G1030" s="5">
        <v>103.7</v>
      </c>
      <c r="H1030" s="5">
        <v>103.5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103.5</v>
      </c>
      <c r="D1031" s="5">
        <v>0.1</v>
      </c>
      <c r="E1031" s="5">
        <v>103.7</v>
      </c>
      <c r="F1031" s="5">
        <v>207.6</v>
      </c>
      <c r="G1031" s="5">
        <v>103.7</v>
      </c>
      <c r="H1031" s="5">
        <v>103.5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103.1</v>
      </c>
      <c r="D1032" s="5">
        <v>0.1</v>
      </c>
      <c r="E1032" s="5">
        <v>103.2</v>
      </c>
      <c r="F1032" s="5">
        <v>206.4</v>
      </c>
      <c r="G1032" s="5">
        <v>102.9</v>
      </c>
      <c r="H1032" s="5">
        <v>102.7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103.1</v>
      </c>
      <c r="D1033" s="5">
        <v>0.1</v>
      </c>
      <c r="E1033" s="5">
        <v>103.2</v>
      </c>
      <c r="F1033" s="5">
        <v>206.4</v>
      </c>
      <c r="G1033" s="5">
        <v>102.9</v>
      </c>
      <c r="H1033" s="5">
        <v>102.7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103.1</v>
      </c>
      <c r="D1034" s="5">
        <v>0.1</v>
      </c>
      <c r="E1034" s="5">
        <v>103.2</v>
      </c>
      <c r="F1034" s="5">
        <v>206.4</v>
      </c>
      <c r="G1034" s="5">
        <v>102.9</v>
      </c>
      <c r="H1034" s="5">
        <v>102.7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103.1</v>
      </c>
      <c r="D1035" s="5">
        <v>0.1</v>
      </c>
      <c r="E1035" s="5">
        <v>103.2</v>
      </c>
      <c r="F1035" s="5">
        <v>206.4</v>
      </c>
      <c r="G1035" s="5">
        <v>102.9</v>
      </c>
      <c r="H1035" s="5">
        <v>102.7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100.8</v>
      </c>
      <c r="D1036" s="5">
        <v>0.1</v>
      </c>
      <c r="E1036" s="5">
        <v>100.9</v>
      </c>
      <c r="F1036" s="5">
        <v>201.4</v>
      </c>
      <c r="G1036" s="5">
        <v>100.5</v>
      </c>
      <c r="H1036" s="5">
        <v>100.4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100.8</v>
      </c>
      <c r="D1037" s="5">
        <v>0.1</v>
      </c>
      <c r="E1037" s="5">
        <v>100.9</v>
      </c>
      <c r="F1037" s="5">
        <v>201.4</v>
      </c>
      <c r="G1037" s="5">
        <v>100.5</v>
      </c>
      <c r="H1037" s="5">
        <v>100.4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101.5</v>
      </c>
      <c r="D1038" s="5">
        <v>0.1</v>
      </c>
      <c r="E1038" s="5">
        <v>101.7</v>
      </c>
      <c r="F1038" s="5">
        <v>203.5</v>
      </c>
      <c r="G1038" s="5">
        <v>101.6</v>
      </c>
      <c r="H1038" s="5">
        <v>101.5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101.5</v>
      </c>
      <c r="D1039" s="5">
        <v>0.1</v>
      </c>
      <c r="E1039" s="5">
        <v>101.7</v>
      </c>
      <c r="F1039" s="5">
        <v>203.5</v>
      </c>
      <c r="G1039" s="5">
        <v>101.6</v>
      </c>
      <c r="H1039" s="5">
        <v>101.5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101.5</v>
      </c>
      <c r="D1040" s="5">
        <v>0.1</v>
      </c>
      <c r="E1040" s="5">
        <v>101.6</v>
      </c>
      <c r="F1040" s="5">
        <v>203.3</v>
      </c>
      <c r="G1040" s="5">
        <v>101.5</v>
      </c>
      <c r="H1040" s="5">
        <v>101.3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101.5</v>
      </c>
      <c r="D1041" s="5">
        <v>0.1</v>
      </c>
      <c r="E1041" s="5">
        <v>101.6</v>
      </c>
      <c r="F1041" s="5">
        <v>203.3</v>
      </c>
      <c r="G1041" s="5">
        <v>101.5</v>
      </c>
      <c r="H1041" s="5">
        <v>101.3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100.7</v>
      </c>
      <c r="D1042" s="5">
        <v>0.1</v>
      </c>
      <c r="E1042" s="5">
        <v>100.8</v>
      </c>
      <c r="F1042" s="5">
        <v>201.4</v>
      </c>
      <c r="G1042" s="5">
        <v>100.5</v>
      </c>
      <c r="H1042" s="5">
        <v>100.5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100.7</v>
      </c>
      <c r="D1043" s="5">
        <v>0.1</v>
      </c>
      <c r="E1043" s="5">
        <v>100.8</v>
      </c>
      <c r="F1043" s="5">
        <v>201.4</v>
      </c>
      <c r="G1043" s="5">
        <v>100.5</v>
      </c>
      <c r="H1043" s="5">
        <v>100.5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100.7</v>
      </c>
      <c r="D1044" s="5">
        <v>0.1</v>
      </c>
      <c r="E1044" s="5">
        <v>100.8</v>
      </c>
      <c r="F1044" s="5">
        <v>201.4</v>
      </c>
      <c r="G1044" s="5">
        <v>100.5</v>
      </c>
      <c r="H1044" s="5">
        <v>100.5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100.7</v>
      </c>
      <c r="D1045" s="5">
        <v>0.1</v>
      </c>
      <c r="E1045" s="5">
        <v>100.8</v>
      </c>
      <c r="F1045" s="5">
        <v>201.4</v>
      </c>
      <c r="G1045" s="5">
        <v>100.5</v>
      </c>
      <c r="H1045" s="5">
        <v>100.5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102.7</v>
      </c>
      <c r="D1046" s="5">
        <v>0.1</v>
      </c>
      <c r="E1046" s="5">
        <v>102.8</v>
      </c>
      <c r="F1046" s="5">
        <v>205</v>
      </c>
      <c r="G1046" s="5">
        <v>102.3</v>
      </c>
      <c r="H1046" s="5">
        <v>102.2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102.7</v>
      </c>
      <c r="D1047" s="5">
        <v>0.1</v>
      </c>
      <c r="E1047" s="5">
        <v>102.8</v>
      </c>
      <c r="F1047" s="5">
        <v>205</v>
      </c>
      <c r="G1047" s="5">
        <v>102.3</v>
      </c>
      <c r="H1047" s="5">
        <v>102.2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103.5</v>
      </c>
      <c r="D1048" s="5">
        <v>0.1</v>
      </c>
      <c r="E1048" s="5">
        <v>103.7</v>
      </c>
      <c r="F1048" s="5">
        <v>206.1</v>
      </c>
      <c r="G1048" s="5">
        <v>102.9</v>
      </c>
      <c r="H1048" s="5">
        <v>102.8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103.5</v>
      </c>
      <c r="D1049" s="5">
        <v>0.1</v>
      </c>
      <c r="E1049" s="5">
        <v>103.7</v>
      </c>
      <c r="F1049" s="5">
        <v>206.1</v>
      </c>
      <c r="G1049" s="5">
        <v>102.9</v>
      </c>
      <c r="H1049" s="5">
        <v>102.8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103.4</v>
      </c>
      <c r="D1050" s="5">
        <v>0.1</v>
      </c>
      <c r="E1050" s="5">
        <v>103.6</v>
      </c>
      <c r="F1050" s="5">
        <v>206.1</v>
      </c>
      <c r="G1050" s="5">
        <v>102.8</v>
      </c>
      <c r="H1050" s="5">
        <v>102.8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103.4</v>
      </c>
      <c r="D1051" s="5">
        <v>0.1</v>
      </c>
      <c r="E1051" s="5">
        <v>103.6</v>
      </c>
      <c r="F1051" s="5">
        <v>206.1</v>
      </c>
      <c r="G1051" s="5">
        <v>102.8</v>
      </c>
      <c r="H1051" s="5">
        <v>102.8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103.1</v>
      </c>
      <c r="D1052" s="5">
        <v>0.1</v>
      </c>
      <c r="E1052" s="5">
        <v>103.3</v>
      </c>
      <c r="F1052" s="5">
        <v>206.7</v>
      </c>
      <c r="G1052" s="5">
        <v>103.1</v>
      </c>
      <c r="H1052" s="5">
        <v>102.7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103.1</v>
      </c>
      <c r="D1053" s="5">
        <v>0.1</v>
      </c>
      <c r="E1053" s="5">
        <v>103.3</v>
      </c>
      <c r="F1053" s="5">
        <v>206.7</v>
      </c>
      <c r="G1053" s="5">
        <v>103.1</v>
      </c>
      <c r="H1053" s="5">
        <v>102.7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103.1</v>
      </c>
      <c r="D1054" s="5">
        <v>0.1</v>
      </c>
      <c r="E1054" s="5">
        <v>103.3</v>
      </c>
      <c r="F1054" s="5">
        <v>206.7</v>
      </c>
      <c r="G1054" s="5">
        <v>103.1</v>
      </c>
      <c r="H1054" s="5">
        <v>102.7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103.1</v>
      </c>
      <c r="D1055" s="5">
        <v>0.1</v>
      </c>
      <c r="E1055" s="5">
        <v>103.3</v>
      </c>
      <c r="F1055" s="5">
        <v>206.7</v>
      </c>
      <c r="G1055" s="5">
        <v>103.1</v>
      </c>
      <c r="H1055" s="5">
        <v>102.7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103</v>
      </c>
      <c r="D1056" s="5">
        <v>0.1</v>
      </c>
      <c r="E1056" s="5">
        <v>103.1</v>
      </c>
      <c r="F1056" s="5">
        <v>206.4</v>
      </c>
      <c r="G1056" s="5">
        <v>103</v>
      </c>
      <c r="H1056" s="5">
        <v>102.8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103</v>
      </c>
      <c r="D1057" s="5">
        <v>0.1</v>
      </c>
      <c r="E1057" s="5">
        <v>103.1</v>
      </c>
      <c r="F1057" s="5">
        <v>206.4</v>
      </c>
      <c r="G1057" s="5">
        <v>103</v>
      </c>
      <c r="H1057" s="5">
        <v>102.8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102.8</v>
      </c>
      <c r="D1058" s="5">
        <v>0.1</v>
      </c>
      <c r="E1058" s="5">
        <v>103</v>
      </c>
      <c r="F1058" s="5">
        <v>206.7</v>
      </c>
      <c r="G1058" s="5">
        <v>103.1</v>
      </c>
      <c r="H1058" s="5">
        <v>103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102.8</v>
      </c>
      <c r="D1059" s="5">
        <v>0.1</v>
      </c>
      <c r="E1059" s="5">
        <v>103</v>
      </c>
      <c r="F1059" s="5">
        <v>206.7</v>
      </c>
      <c r="G1059" s="5">
        <v>103.1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103.4</v>
      </c>
      <c r="D1060" s="5">
        <v>0.1</v>
      </c>
      <c r="E1060" s="5">
        <v>103.5</v>
      </c>
      <c r="F1060" s="5">
        <v>205.7</v>
      </c>
      <c r="G1060" s="5">
        <v>102.6</v>
      </c>
      <c r="H1060" s="5">
        <v>102.5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103.4</v>
      </c>
      <c r="D1061" s="5">
        <v>0.1</v>
      </c>
      <c r="E1061" s="5">
        <v>103.5</v>
      </c>
      <c r="F1061" s="5">
        <v>205.7</v>
      </c>
      <c r="G1061" s="5">
        <v>102.6</v>
      </c>
      <c r="H1061" s="5">
        <v>102.5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102.6</v>
      </c>
      <c r="D1062" s="5">
        <v>0.1</v>
      </c>
      <c r="E1062" s="5">
        <v>102.7</v>
      </c>
      <c r="F1062" s="5">
        <v>205.8</v>
      </c>
      <c r="G1062" s="5">
        <v>102.6</v>
      </c>
      <c r="H1062" s="5">
        <v>102.5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102.6</v>
      </c>
      <c r="D1063" s="5">
        <v>0.1</v>
      </c>
      <c r="E1063" s="5">
        <v>102.7</v>
      </c>
      <c r="F1063" s="5">
        <v>205.8</v>
      </c>
      <c r="G1063" s="5">
        <v>102.6</v>
      </c>
      <c r="H1063" s="5">
        <v>102.5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102.6</v>
      </c>
      <c r="D1064" s="5">
        <v>0.1</v>
      </c>
      <c r="E1064" s="5">
        <v>102.7</v>
      </c>
      <c r="F1064" s="5">
        <v>205.8</v>
      </c>
      <c r="G1064" s="5">
        <v>102.6</v>
      </c>
      <c r="H1064" s="5">
        <v>102.5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102.6</v>
      </c>
      <c r="D1065" s="5">
        <v>0.1</v>
      </c>
      <c r="E1065" s="5">
        <v>102.7</v>
      </c>
      <c r="F1065" s="5">
        <v>205.8</v>
      </c>
      <c r="G1065" s="5">
        <v>102.6</v>
      </c>
      <c r="H1065" s="5">
        <v>102.5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102.4</v>
      </c>
      <c r="D1066" s="5">
        <v>0.1</v>
      </c>
      <c r="E1066" s="5">
        <v>102.5</v>
      </c>
      <c r="F1066" s="5">
        <v>206.3</v>
      </c>
      <c r="G1066" s="5">
        <v>102.9</v>
      </c>
      <c r="H1066" s="5">
        <v>102.7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102.4</v>
      </c>
      <c r="D1067" s="5">
        <v>0.1</v>
      </c>
      <c r="E1067" s="5">
        <v>102.5</v>
      </c>
      <c r="F1067" s="5">
        <v>206.3</v>
      </c>
      <c r="G1067" s="5">
        <v>102.9</v>
      </c>
      <c r="H1067" s="5">
        <v>102.7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102.6</v>
      </c>
      <c r="D1068" s="5">
        <v>0.1</v>
      </c>
      <c r="E1068" s="5">
        <v>102.7</v>
      </c>
      <c r="F1068" s="5">
        <v>204.5</v>
      </c>
      <c r="G1068" s="5">
        <v>102</v>
      </c>
      <c r="H1068" s="5">
        <v>101.9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102.6</v>
      </c>
      <c r="D1069" s="5">
        <v>0.1</v>
      </c>
      <c r="E1069" s="5">
        <v>102.7</v>
      </c>
      <c r="F1069" s="5">
        <v>204.5</v>
      </c>
      <c r="G1069" s="5">
        <v>102</v>
      </c>
      <c r="H1069" s="5">
        <v>101.9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102.3</v>
      </c>
      <c r="D1070" s="5">
        <v>0.1</v>
      </c>
      <c r="E1070" s="5">
        <v>102.4</v>
      </c>
      <c r="F1070" s="5">
        <v>204.7</v>
      </c>
      <c r="G1070" s="5">
        <v>102.1</v>
      </c>
      <c r="H1070" s="5">
        <v>102.1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102.3</v>
      </c>
      <c r="D1071" s="5">
        <v>0.1</v>
      </c>
      <c r="E1071" s="5">
        <v>102.4</v>
      </c>
      <c r="F1071" s="5">
        <v>204.7</v>
      </c>
      <c r="G1071" s="5">
        <v>102.1</v>
      </c>
      <c r="H1071" s="5">
        <v>102.1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98.4</v>
      </c>
      <c r="D1072" s="5">
        <v>0.1</v>
      </c>
      <c r="E1072" s="5">
        <v>98.6</v>
      </c>
      <c r="F1072" s="5">
        <v>203</v>
      </c>
      <c r="G1072" s="5">
        <v>100.8</v>
      </c>
      <c r="H1072" s="5">
        <v>100.2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98.4</v>
      </c>
      <c r="D1073" s="5">
        <v>0.1</v>
      </c>
      <c r="E1073" s="5">
        <v>98.6</v>
      </c>
      <c r="F1073" s="5">
        <v>203</v>
      </c>
      <c r="G1073" s="5">
        <v>100.8</v>
      </c>
      <c r="H1073" s="5">
        <v>100.2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98.4</v>
      </c>
      <c r="D1074" s="5">
        <v>0.1</v>
      </c>
      <c r="E1074" s="5">
        <v>98.6</v>
      </c>
      <c r="F1074" s="5">
        <v>203</v>
      </c>
      <c r="G1074" s="5">
        <v>100.8</v>
      </c>
      <c r="H1074" s="5">
        <v>100.2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98.4</v>
      </c>
      <c r="D1075" s="5">
        <v>0.1</v>
      </c>
      <c r="E1075" s="5">
        <v>98.6</v>
      </c>
      <c r="F1075" s="5">
        <v>203</v>
      </c>
      <c r="G1075" s="5">
        <v>100.8</v>
      </c>
      <c r="H1075" s="5">
        <v>100.2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103.3</v>
      </c>
      <c r="D1076" s="5">
        <v>0.1</v>
      </c>
      <c r="E1076" s="5">
        <v>103.4</v>
      </c>
      <c r="F1076" s="5">
        <v>206.2</v>
      </c>
      <c r="G1076" s="5">
        <v>102.9</v>
      </c>
      <c r="H1076" s="5">
        <v>102.8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103.3</v>
      </c>
      <c r="D1077" s="5">
        <v>0.1</v>
      </c>
      <c r="E1077" s="5">
        <v>103.4</v>
      </c>
      <c r="F1077" s="5">
        <v>206.2</v>
      </c>
      <c r="G1077" s="5">
        <v>102.9</v>
      </c>
      <c r="H1077" s="5">
        <v>102.8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102.7</v>
      </c>
      <c r="D1078" s="5">
        <v>0.1</v>
      </c>
      <c r="E1078" s="5">
        <v>102.9</v>
      </c>
      <c r="F1078" s="5">
        <v>205.4</v>
      </c>
      <c r="G1078" s="5">
        <v>102.5</v>
      </c>
      <c r="H1078" s="5">
        <v>102.3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102.7</v>
      </c>
      <c r="D1079" s="5">
        <v>0.1</v>
      </c>
      <c r="E1079" s="5">
        <v>102.9</v>
      </c>
      <c r="F1079" s="5">
        <v>205.4</v>
      </c>
      <c r="G1079" s="5">
        <v>102.5</v>
      </c>
      <c r="H1079" s="5">
        <v>102.3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102.3</v>
      </c>
      <c r="D1080" s="5">
        <v>0.1</v>
      </c>
      <c r="E1080" s="5">
        <v>102.4</v>
      </c>
      <c r="F1080" s="5">
        <v>204.9</v>
      </c>
      <c r="G1080" s="5">
        <v>102.2</v>
      </c>
      <c r="H1080" s="5">
        <v>102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102.3</v>
      </c>
      <c r="D1081" s="5">
        <v>0.1</v>
      </c>
      <c r="E1081" s="5">
        <v>102.4</v>
      </c>
      <c r="F1081" s="5">
        <v>204.9</v>
      </c>
      <c r="G1081" s="5">
        <v>102.2</v>
      </c>
      <c r="H1081" s="5">
        <v>102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103.1</v>
      </c>
      <c r="D1082" s="5">
        <v>0.1</v>
      </c>
      <c r="E1082" s="5">
        <v>103.2</v>
      </c>
      <c r="F1082" s="5">
        <v>204.8</v>
      </c>
      <c r="G1082" s="5">
        <v>102.2</v>
      </c>
      <c r="H1082" s="5">
        <v>102.1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103.1</v>
      </c>
      <c r="D1083" s="5">
        <v>0.1</v>
      </c>
      <c r="E1083" s="5">
        <v>103.2</v>
      </c>
      <c r="F1083" s="5">
        <v>204.8</v>
      </c>
      <c r="G1083" s="5">
        <v>102.2</v>
      </c>
      <c r="H1083" s="5">
        <v>102.1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103.1</v>
      </c>
      <c r="D1084" s="5">
        <v>0.1</v>
      </c>
      <c r="E1084" s="5">
        <v>103.2</v>
      </c>
      <c r="F1084" s="5">
        <v>204.8</v>
      </c>
      <c r="G1084" s="5">
        <v>102.2</v>
      </c>
      <c r="H1084" s="5">
        <v>102.1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103.1</v>
      </c>
      <c r="D1085" s="5">
        <v>0.1</v>
      </c>
      <c r="E1085" s="5">
        <v>103.2</v>
      </c>
      <c r="F1085" s="5">
        <v>204.8</v>
      </c>
      <c r="G1085" s="5">
        <v>102.2</v>
      </c>
      <c r="H1085" s="5">
        <v>102.5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101.5</v>
      </c>
      <c r="D1086" s="5">
        <v>0.1</v>
      </c>
      <c r="E1086" s="5">
        <v>101.7</v>
      </c>
      <c r="F1086" s="5">
        <v>205.8</v>
      </c>
      <c r="G1086" s="5">
        <v>102.7</v>
      </c>
      <c r="H1086" s="5">
        <v>102.5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101.5</v>
      </c>
      <c r="D1087" s="5">
        <v>0.1</v>
      </c>
      <c r="E1087" s="5">
        <v>101.7</v>
      </c>
      <c r="F1087" s="5">
        <v>205.8</v>
      </c>
      <c r="G1087" s="5">
        <v>102.7</v>
      </c>
      <c r="H1087" s="5">
        <v>102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204.7</v>
      </c>
      <c r="G1088" s="5">
        <v>102.2</v>
      </c>
      <c r="H1088" s="5">
        <v>102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204.7</v>
      </c>
      <c r="G1089" s="5">
        <v>102.2</v>
      </c>
      <c r="H1089" s="5">
        <v>102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102.7</v>
      </c>
      <c r="D1090" s="5">
        <v>0.1</v>
      </c>
      <c r="E1090" s="5">
        <v>102.8</v>
      </c>
      <c r="F1090" s="5">
        <v>205.2</v>
      </c>
      <c r="G1090" s="5">
        <v>102.5</v>
      </c>
      <c r="H1090" s="5">
        <v>102.6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102.7</v>
      </c>
      <c r="D1091" s="5">
        <v>0.1</v>
      </c>
      <c r="E1091" s="5">
        <v>102.8</v>
      </c>
      <c r="F1091" s="5">
        <v>205.2</v>
      </c>
      <c r="G1091" s="5">
        <v>102.5</v>
      </c>
      <c r="H1091" s="5">
        <v>102.6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101.9</v>
      </c>
      <c r="D1092" s="5">
        <v>0.1</v>
      </c>
      <c r="E1092" s="5">
        <v>102.1</v>
      </c>
      <c r="F1092" s="5">
        <v>203.5</v>
      </c>
      <c r="G1092" s="5">
        <v>101.5</v>
      </c>
      <c r="H1092" s="5">
        <v>101.4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101.9</v>
      </c>
      <c r="D1093" s="5">
        <v>0.1</v>
      </c>
      <c r="E1093" s="5">
        <v>102.1</v>
      </c>
      <c r="F1093" s="5">
        <v>203.5</v>
      </c>
      <c r="G1093" s="5">
        <v>101.5</v>
      </c>
      <c r="H1093" s="5">
        <v>101.4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101.9</v>
      </c>
      <c r="D1094" s="5">
        <v>0.1</v>
      </c>
      <c r="E1094" s="5">
        <v>102.1</v>
      </c>
      <c r="F1094" s="5">
        <v>203.5</v>
      </c>
      <c r="G1094" s="5">
        <v>101.5</v>
      </c>
      <c r="H1094" s="5">
        <v>101.4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101.5</v>
      </c>
      <c r="D1095" s="5">
        <v>0.1</v>
      </c>
      <c r="E1095" s="5">
        <v>101.6</v>
      </c>
      <c r="F1095" s="5">
        <v>203.7</v>
      </c>
      <c r="G1095" s="5">
        <v>101.6</v>
      </c>
      <c r="H1095" s="5">
        <v>101.4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101.5</v>
      </c>
      <c r="D1096" s="5">
        <v>0.1</v>
      </c>
      <c r="E1096" s="5">
        <v>101.6</v>
      </c>
      <c r="F1096" s="5">
        <v>203.7</v>
      </c>
      <c r="G1096" s="5">
        <v>101.6</v>
      </c>
      <c r="H1096" s="5">
        <v>101.4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101.9</v>
      </c>
      <c r="D1097" s="5">
        <v>0.1</v>
      </c>
      <c r="E1097" s="5">
        <v>102.1</v>
      </c>
      <c r="F1097" s="5">
        <v>204.4</v>
      </c>
      <c r="G1097" s="5">
        <v>101.9</v>
      </c>
      <c r="H1097" s="5">
        <v>101.8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101.9</v>
      </c>
      <c r="D1098" s="5">
        <v>0.1</v>
      </c>
      <c r="E1098" s="5">
        <v>102.1</v>
      </c>
      <c r="F1098" s="5">
        <v>204.4</v>
      </c>
      <c r="G1098" s="5">
        <v>101.9</v>
      </c>
      <c r="H1098" s="5">
        <v>101.8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102.7</v>
      </c>
      <c r="D1099" s="5">
        <v>0.1</v>
      </c>
      <c r="E1099" s="5">
        <v>102.9</v>
      </c>
      <c r="F1099" s="5">
        <v>206.2</v>
      </c>
      <c r="G1099" s="5">
        <v>102.9</v>
      </c>
      <c r="H1099" s="5">
        <v>102.7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102.7</v>
      </c>
      <c r="D1100" s="5">
        <v>0.1</v>
      </c>
      <c r="E1100" s="5">
        <v>102.9</v>
      </c>
      <c r="F1100" s="5">
        <v>206.2</v>
      </c>
      <c r="G1100" s="5">
        <v>102.9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102.5</v>
      </c>
      <c r="D1101" s="5">
        <v>0.1</v>
      </c>
      <c r="E1101" s="5">
        <v>102.7</v>
      </c>
      <c r="F1101" s="5">
        <v>204.8</v>
      </c>
      <c r="G1101" s="5">
        <v>102.2</v>
      </c>
      <c r="H1101" s="5">
        <v>102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102.5</v>
      </c>
      <c r="D1102" s="5">
        <v>0.1</v>
      </c>
      <c r="E1102" s="5">
        <v>102.7</v>
      </c>
      <c r="F1102" s="5">
        <v>204.8</v>
      </c>
      <c r="G1102" s="5">
        <v>102.2</v>
      </c>
      <c r="H1102" s="5">
        <v>102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102.5</v>
      </c>
      <c r="D1103" s="5">
        <v>0.1</v>
      </c>
      <c r="E1103" s="5">
        <v>102.7</v>
      </c>
      <c r="F1103" s="5">
        <v>204.8</v>
      </c>
      <c r="G1103" s="5">
        <v>102.2</v>
      </c>
      <c r="H1103" s="5">
        <v>102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102.5</v>
      </c>
      <c r="D1104" s="5">
        <v>0.1</v>
      </c>
      <c r="E1104" s="5">
        <v>102.7</v>
      </c>
      <c r="F1104" s="5">
        <v>204.8</v>
      </c>
      <c r="G1104" s="5">
        <v>102.2</v>
      </c>
      <c r="H1104" s="5">
        <v>102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98.8</v>
      </c>
      <c r="D1105" s="5">
        <v>0.1</v>
      </c>
      <c r="E1105" s="5">
        <v>98.9</v>
      </c>
      <c r="F1105" s="5">
        <v>203.7</v>
      </c>
      <c r="G1105" s="5">
        <v>101.7</v>
      </c>
      <c r="H1105" s="5">
        <v>101.5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98.8</v>
      </c>
      <c r="D1106" s="5">
        <v>0.1</v>
      </c>
      <c r="E1106" s="5">
        <v>98.9</v>
      </c>
      <c r="F1106" s="5">
        <v>203.7</v>
      </c>
      <c r="G1106" s="5">
        <v>101.7</v>
      </c>
      <c r="H1106" s="5">
        <v>101.5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102.7</v>
      </c>
      <c r="D1107" s="5">
        <v>0.1</v>
      </c>
      <c r="E1107" s="5">
        <v>102.8</v>
      </c>
      <c r="F1107" s="5">
        <v>200</v>
      </c>
      <c r="G1107" s="5">
        <v>99.9</v>
      </c>
      <c r="H1107" s="5">
        <v>100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102.7</v>
      </c>
      <c r="D1108" s="5">
        <v>0.1</v>
      </c>
      <c r="E1108" s="5">
        <v>102.8</v>
      </c>
      <c r="F1108" s="5">
        <v>200</v>
      </c>
      <c r="G1108" s="5">
        <v>99.9</v>
      </c>
      <c r="H1108" s="5">
        <v>100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97.3</v>
      </c>
      <c r="D1109" s="5">
        <v>0.1</v>
      </c>
      <c r="E1109" s="5">
        <v>97.4</v>
      </c>
      <c r="F1109" s="5">
        <v>196.6</v>
      </c>
      <c r="G1109" s="5">
        <v>98.5</v>
      </c>
      <c r="H1109" s="5">
        <v>100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97.3</v>
      </c>
      <c r="D1110" s="5">
        <v>0.1</v>
      </c>
      <c r="E1110" s="5">
        <v>97.4</v>
      </c>
      <c r="F1110" s="5">
        <v>196.6</v>
      </c>
      <c r="G1110" s="5">
        <v>98.5</v>
      </c>
      <c r="H1110" s="5">
        <v>100.8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103.2</v>
      </c>
      <c r="D1111" s="5">
        <v>0.1</v>
      </c>
      <c r="E1111" s="5">
        <v>103.4</v>
      </c>
      <c r="F1111" s="5">
        <v>205.7</v>
      </c>
      <c r="G1111" s="5">
        <v>98.5</v>
      </c>
      <c r="H1111" s="5">
        <v>100.8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103.2</v>
      </c>
      <c r="D1112" s="5">
        <v>0.1</v>
      </c>
      <c r="E1112" s="5">
        <v>103.4</v>
      </c>
      <c r="F1112" s="5">
        <v>205.7</v>
      </c>
      <c r="G1112" s="5">
        <v>102.6</v>
      </c>
      <c r="H1112" s="5">
        <v>102.4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103.2</v>
      </c>
      <c r="D1113" s="5">
        <v>0.1</v>
      </c>
      <c r="E1113" s="5">
        <v>103.4</v>
      </c>
      <c r="F1113" s="5">
        <v>205.7</v>
      </c>
      <c r="G1113" s="5">
        <v>102.6</v>
      </c>
      <c r="H1113" s="5">
        <v>102.4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103.2</v>
      </c>
      <c r="D1114" s="5">
        <v>0.1</v>
      </c>
      <c r="E1114" s="5">
        <v>103.4</v>
      </c>
      <c r="F1114" s="5">
        <v>205.7</v>
      </c>
      <c r="G1114" s="5">
        <v>102.6</v>
      </c>
      <c r="H1114" s="5">
        <v>102.4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102.3</v>
      </c>
      <c r="D1115" s="5">
        <v>0.1</v>
      </c>
      <c r="E1115" s="5">
        <v>102.4</v>
      </c>
      <c r="F1115" s="5">
        <v>204.3</v>
      </c>
      <c r="G1115" s="5">
        <v>102.6</v>
      </c>
      <c r="H1115" s="5">
        <v>102.4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102.3</v>
      </c>
      <c r="D1116" s="5">
        <v>0.1</v>
      </c>
      <c r="E1116" s="5">
        <v>102.4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100.5</v>
      </c>
      <c r="D1117" s="5">
        <v>0.1</v>
      </c>
      <c r="E1117" s="5">
        <v>102.4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100.5</v>
      </c>
      <c r="D1118" s="5">
        <v>0.1</v>
      </c>
      <c r="E1118" s="5">
        <v>100.7</v>
      </c>
      <c r="F1118" s="5">
        <v>195.1</v>
      </c>
      <c r="G1118" s="5">
        <v>97.5</v>
      </c>
      <c r="H1118" s="5">
        <v>97.5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100.5</v>
      </c>
      <c r="D1119" s="5">
        <v>0.1</v>
      </c>
      <c r="E1119" s="5">
        <v>100.7</v>
      </c>
      <c r="F1119" s="5">
        <v>195.1</v>
      </c>
      <c r="G1119" s="5">
        <v>97.5</v>
      </c>
      <c r="H1119" s="5">
        <v>97.5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102.4</v>
      </c>
      <c r="D1120" s="5">
        <v>0.1</v>
      </c>
      <c r="E1120" s="5">
        <v>102.5</v>
      </c>
      <c r="F1120" s="5">
        <v>204.3</v>
      </c>
      <c r="G1120" s="5">
        <v>102</v>
      </c>
      <c r="H1120" s="5">
        <v>101.9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102.4</v>
      </c>
      <c r="D1121" s="5">
        <v>0.1</v>
      </c>
      <c r="E1121" s="5">
        <v>102.5</v>
      </c>
      <c r="F1121" s="5">
        <v>204.3</v>
      </c>
      <c r="G1121" s="5">
        <v>102</v>
      </c>
      <c r="H1121" s="5">
        <v>101.9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96</v>
      </c>
      <c r="D1122" s="5">
        <v>0.1</v>
      </c>
      <c r="E1122" s="5">
        <v>96.2</v>
      </c>
      <c r="F1122" s="5">
        <v>192</v>
      </c>
      <c r="G1122" s="5">
        <v>95.8</v>
      </c>
      <c r="H1122" s="5">
        <v>95.7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96</v>
      </c>
      <c r="D1123" s="5">
        <v>0.1</v>
      </c>
      <c r="E1123" s="5">
        <v>96.2</v>
      </c>
      <c r="F1123" s="5">
        <v>192</v>
      </c>
      <c r="G1123" s="5">
        <v>95.8</v>
      </c>
      <c r="H1123" s="5">
        <v>95.7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96</v>
      </c>
      <c r="D1124" s="5">
        <v>0.1</v>
      </c>
      <c r="E1124" s="5">
        <v>96.2</v>
      </c>
      <c r="F1124" s="5">
        <v>192</v>
      </c>
      <c r="G1124" s="5">
        <v>95.8</v>
      </c>
      <c r="H1124" s="5">
        <v>95.7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96</v>
      </c>
      <c r="D1125" s="5">
        <v>0.1</v>
      </c>
      <c r="E1125" s="5">
        <v>96.2</v>
      </c>
      <c r="F1125" s="5">
        <v>192</v>
      </c>
      <c r="G1125" s="5">
        <v>99.7</v>
      </c>
      <c r="H1125" s="5">
        <v>99.5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99.9</v>
      </c>
      <c r="D1126" s="5">
        <v>0.1</v>
      </c>
      <c r="E1126" s="5">
        <v>100</v>
      </c>
      <c r="F1126" s="5">
        <v>199.9</v>
      </c>
      <c r="G1126" s="5">
        <v>99.7</v>
      </c>
      <c r="H1126" s="5">
        <v>99.5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99.9</v>
      </c>
      <c r="D1127" s="5">
        <v>0.1</v>
      </c>
      <c r="E1127" s="5">
        <v>100</v>
      </c>
      <c r="F1127" s="5">
        <v>199.9</v>
      </c>
      <c r="G1127" s="5">
        <v>99.7</v>
      </c>
      <c r="H1127" s="5">
        <v>99.5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101.6</v>
      </c>
      <c r="D1128" s="5">
        <v>0.1</v>
      </c>
      <c r="E1128" s="5">
        <v>101.8</v>
      </c>
      <c r="F1128" s="5">
        <v>200.9</v>
      </c>
      <c r="G1128" s="5">
        <v>100.2</v>
      </c>
      <c r="H1128" s="5">
        <v>100.1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101.6</v>
      </c>
      <c r="D1129" s="5">
        <v>0.1</v>
      </c>
      <c r="E1129" s="5">
        <v>101.8</v>
      </c>
      <c r="F1129" s="5">
        <v>200.9</v>
      </c>
      <c r="G1129" s="5">
        <v>100.2</v>
      </c>
      <c r="H1129" s="5">
        <v>100.1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100.8</v>
      </c>
      <c r="D1130" s="5">
        <v>0.1</v>
      </c>
      <c r="E1130" s="5">
        <v>101</v>
      </c>
      <c r="F1130" s="5">
        <v>201.9</v>
      </c>
      <c r="G1130" s="5">
        <v>100.6</v>
      </c>
      <c r="H1130" s="5">
        <v>100.2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100.8</v>
      </c>
      <c r="D1131" s="5">
        <v>0.1</v>
      </c>
      <c r="E1131" s="5">
        <v>101</v>
      </c>
      <c r="F1131" s="5">
        <v>201.9</v>
      </c>
      <c r="G1131" s="5">
        <v>100.6</v>
      </c>
      <c r="H1131" s="5">
        <v>100.2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101.4</v>
      </c>
      <c r="D1132" s="5">
        <v>0.1</v>
      </c>
      <c r="E1132" s="5">
        <v>101.5</v>
      </c>
      <c r="F1132" s="5">
        <v>202.9</v>
      </c>
      <c r="G1132" s="5">
        <v>101.2</v>
      </c>
      <c r="H1132" s="5">
        <v>101.1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101.4</v>
      </c>
      <c r="D1133" s="5">
        <v>0.1</v>
      </c>
      <c r="E1133" s="5">
        <v>101.5</v>
      </c>
      <c r="F1133" s="5">
        <v>202.9</v>
      </c>
      <c r="G1133" s="5">
        <v>101.2</v>
      </c>
      <c r="H1133" s="5">
        <v>101.1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101.4</v>
      </c>
      <c r="D1134" s="5">
        <v>0.1</v>
      </c>
      <c r="E1134" s="5">
        <v>101.5</v>
      </c>
      <c r="F1134" s="5">
        <v>202.9</v>
      </c>
      <c r="G1134" s="5">
        <v>101.2</v>
      </c>
      <c r="H1134" s="5">
        <v>101.1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102.2</v>
      </c>
      <c r="D1135" s="5">
        <v>0.1</v>
      </c>
      <c r="E1135" s="5">
        <v>102.4</v>
      </c>
      <c r="F1135" s="5">
        <v>204</v>
      </c>
      <c r="G1135" s="5">
        <v>101.8</v>
      </c>
      <c r="H1135" s="5">
        <v>101.6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102.2</v>
      </c>
      <c r="D1136" s="5">
        <v>0.1</v>
      </c>
      <c r="E1136" s="5">
        <v>102.4</v>
      </c>
      <c r="F1136" s="5">
        <v>204</v>
      </c>
      <c r="G1136" s="5">
        <v>101.8</v>
      </c>
      <c r="H1136" s="5">
        <v>101.6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204.5</v>
      </c>
      <c r="G1137" s="5">
        <v>102.1</v>
      </c>
      <c r="H1137" s="5">
        <v>102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204.5</v>
      </c>
      <c r="G1138" s="5">
        <v>102.1</v>
      </c>
      <c r="H1138" s="5">
        <v>102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102.7</v>
      </c>
      <c r="D1139" s="5">
        <v>0.1</v>
      </c>
      <c r="E1139" s="5">
        <v>102.8</v>
      </c>
      <c r="F1139" s="5">
        <v>205.5</v>
      </c>
      <c r="G1139" s="5">
        <v>102.6</v>
      </c>
      <c r="H1139" s="5">
        <v>102.4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102.7</v>
      </c>
      <c r="D1140" s="5">
        <v>0.1</v>
      </c>
      <c r="E1140" s="5">
        <v>102.8</v>
      </c>
      <c r="F1140" s="5">
        <v>205.5</v>
      </c>
      <c r="G1140" s="5">
        <v>102.6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100.9</v>
      </c>
      <c r="D1141" s="5">
        <v>0.1</v>
      </c>
      <c r="E1141" s="5">
        <v>101.1</v>
      </c>
      <c r="F1141" s="5">
        <v>202.2</v>
      </c>
      <c r="G1141" s="5">
        <v>100.9</v>
      </c>
      <c r="H1141" s="5">
        <v>100.7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101.7</v>
      </c>
      <c r="D1142" s="5">
        <v>0.1</v>
      </c>
      <c r="E1142" s="5">
        <v>101.8</v>
      </c>
      <c r="F1142" s="5">
        <v>202.3</v>
      </c>
      <c r="G1142" s="5">
        <v>100.9</v>
      </c>
      <c r="H1142" s="5">
        <v>100.8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101.7</v>
      </c>
      <c r="D1143" s="5">
        <v>0.1</v>
      </c>
      <c r="E1143" s="5">
        <v>101.8</v>
      </c>
      <c r="F1143" s="5">
        <v>202.3</v>
      </c>
      <c r="G1143" s="5">
        <v>101</v>
      </c>
      <c r="H1143" s="5">
        <v>100.8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101.5</v>
      </c>
      <c r="D1144" s="5">
        <v>0.1</v>
      </c>
      <c r="E1144" s="5">
        <v>101.7</v>
      </c>
      <c r="F1144" s="5">
        <v>202.9</v>
      </c>
      <c r="G1144" s="5">
        <v>101</v>
      </c>
      <c r="H1144" s="5">
        <v>100.8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101.8</v>
      </c>
      <c r="D1145" s="5">
        <v>0.1</v>
      </c>
      <c r="E1145" s="5">
        <v>102</v>
      </c>
      <c r="F1145" s="5">
        <v>204.2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101.8</v>
      </c>
      <c r="D1146" s="5">
        <v>0.1</v>
      </c>
      <c r="E1146" s="5">
        <v>102</v>
      </c>
      <c r="F1146" s="5">
        <v>204.2</v>
      </c>
      <c r="G1146" s="5">
        <v>102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102.2</v>
      </c>
      <c r="D1147" s="5">
        <v>0.1</v>
      </c>
      <c r="E1147" s="5">
        <v>102.4</v>
      </c>
      <c r="F1147" s="5">
        <v>204.1</v>
      </c>
      <c r="G1147" s="5">
        <v>101.8</v>
      </c>
      <c r="H1147" s="5">
        <v>101.7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102.2</v>
      </c>
      <c r="D1148" s="5">
        <v>0.1</v>
      </c>
      <c r="E1148" s="5">
        <v>102.4</v>
      </c>
      <c r="F1148" s="5">
        <v>204.1</v>
      </c>
      <c r="G1148" s="5">
        <v>101.8</v>
      </c>
      <c r="H1148" s="5">
        <v>101.7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102.2</v>
      </c>
      <c r="D1149" s="5">
        <v>0.1</v>
      </c>
      <c r="E1149" s="5">
        <v>102.4</v>
      </c>
      <c r="F1149" s="5">
        <v>204.1</v>
      </c>
      <c r="G1149" s="5">
        <v>101.8</v>
      </c>
      <c r="H1149" s="5">
        <v>101.7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102.2</v>
      </c>
      <c r="D1150" s="5">
        <v>0.1</v>
      </c>
      <c r="E1150" s="5">
        <v>102.4</v>
      </c>
      <c r="F1150" s="5">
        <v>204.1</v>
      </c>
      <c r="G1150" s="5">
        <v>101.8</v>
      </c>
      <c r="H1150" s="5">
        <v>101.7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103.3</v>
      </c>
      <c r="F1151" s="5">
        <v>205.1</v>
      </c>
      <c r="G1151" s="5">
        <v>102.4</v>
      </c>
      <c r="H1151" s="5">
        <v>102.3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103.1</v>
      </c>
      <c r="D1152" s="5">
        <v>0.1</v>
      </c>
      <c r="E1152" s="5">
        <v>103.3</v>
      </c>
      <c r="F1152" s="5">
        <v>205.1</v>
      </c>
      <c r="G1152" s="5">
        <v>102.4</v>
      </c>
      <c r="H1152" s="5">
        <v>102.3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101.7</v>
      </c>
      <c r="D1153" s="5">
        <v>0.1</v>
      </c>
      <c r="E1153" s="5">
        <v>101.8</v>
      </c>
      <c r="F1153" s="5">
        <v>204.2</v>
      </c>
      <c r="G1153" s="5">
        <v>101.8</v>
      </c>
      <c r="H1153" s="5">
        <v>101.6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101.7</v>
      </c>
      <c r="D1154" s="5">
        <v>0.1</v>
      </c>
      <c r="E1154" s="5">
        <v>101.8</v>
      </c>
      <c r="F1154" s="5">
        <v>204.2</v>
      </c>
      <c r="G1154" s="5">
        <v>101.8</v>
      </c>
      <c r="H1154" s="5">
        <v>101.6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102.2</v>
      </c>
      <c r="D1155" s="5">
        <v>0.1</v>
      </c>
      <c r="E1155" s="5">
        <v>102.4</v>
      </c>
      <c r="F1155" s="5">
        <v>204.3</v>
      </c>
      <c r="G1155" s="5">
        <v>102.2</v>
      </c>
      <c r="H1155" s="5">
        <v>101.6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102.2</v>
      </c>
      <c r="D1156" s="5">
        <v>0.1</v>
      </c>
      <c r="E1156" s="5">
        <v>102.4</v>
      </c>
      <c r="F1156" s="5">
        <v>204.3</v>
      </c>
      <c r="G1156" s="5">
        <v>102.2</v>
      </c>
      <c r="H1156" s="5">
        <v>102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102.5</v>
      </c>
      <c r="D1157" s="5">
        <v>0.1</v>
      </c>
      <c r="E1157" s="5">
        <v>102.7</v>
      </c>
      <c r="F1157" s="5">
        <v>205.2</v>
      </c>
      <c r="G1157" s="5">
        <v>102.2</v>
      </c>
      <c r="H1157" s="5">
        <v>102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102.5</v>
      </c>
      <c r="D1158" s="5">
        <v>0.1</v>
      </c>
      <c r="E1158" s="5">
        <v>102.7</v>
      </c>
      <c r="F1158" s="5">
        <v>205.2</v>
      </c>
      <c r="G1158" s="5">
        <v>102.4</v>
      </c>
      <c r="H1158" s="5">
        <v>102.2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102.5</v>
      </c>
      <c r="D1159" s="5">
        <v>0.1</v>
      </c>
      <c r="E1159" s="5">
        <v>102.7</v>
      </c>
      <c r="F1159" s="5">
        <v>205.2</v>
      </c>
      <c r="G1159" s="5">
        <v>102.4</v>
      </c>
      <c r="H1159" s="5">
        <v>102.2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102.5</v>
      </c>
      <c r="D1160" s="5">
        <v>0.1</v>
      </c>
      <c r="E1160" s="5">
        <v>102.7</v>
      </c>
      <c r="F1160" s="5">
        <v>205.2</v>
      </c>
      <c r="G1160" s="5">
        <v>102.4</v>
      </c>
      <c r="H1160" s="5">
        <v>102.2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101.5</v>
      </c>
      <c r="D1161" s="5">
        <v>0.1</v>
      </c>
      <c r="E1161" s="5">
        <v>101.6</v>
      </c>
      <c r="F1161" s="5">
        <v>203.3</v>
      </c>
      <c r="G1161" s="5">
        <v>101.5</v>
      </c>
      <c r="H1161" s="5">
        <v>102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101.5</v>
      </c>
      <c r="D1162" s="5">
        <v>0.1</v>
      </c>
      <c r="E1162" s="5">
        <v>101.6</v>
      </c>
      <c r="F1162" s="5">
        <v>203.3</v>
      </c>
      <c r="G1162" s="5">
        <v>101.5</v>
      </c>
      <c r="H1162" s="5">
        <v>102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103.1</v>
      </c>
      <c r="D1163" s="5">
        <v>0.1</v>
      </c>
      <c r="E1163" s="5">
        <v>103.3</v>
      </c>
      <c r="F1163" s="5">
        <v>204.9</v>
      </c>
      <c r="G1163" s="5">
        <v>102.2</v>
      </c>
      <c r="H1163" s="5">
        <v>101.7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103.1</v>
      </c>
      <c r="D1164" s="5">
        <v>0.1</v>
      </c>
      <c r="E1164" s="5">
        <v>103.3</v>
      </c>
      <c r="F1164" s="5">
        <v>204.9</v>
      </c>
      <c r="G1164" s="5">
        <v>102.2</v>
      </c>
      <c r="H1164" s="5">
        <v>101.7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103.1</v>
      </c>
      <c r="D1165" s="5">
        <v>0.1</v>
      </c>
      <c r="E1165" s="5">
        <v>103.2</v>
      </c>
      <c r="F1165" s="5">
        <v>205.4</v>
      </c>
      <c r="G1165" s="5">
        <v>102.5</v>
      </c>
      <c r="H1165" s="5">
        <v>102.3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103.1</v>
      </c>
      <c r="D1166" s="5">
        <v>0.1</v>
      </c>
      <c r="E1166" s="5">
        <v>103.2</v>
      </c>
      <c r="F1166" s="5">
        <v>205.4</v>
      </c>
      <c r="G1166" s="5">
        <v>102.5</v>
      </c>
      <c r="H1166" s="5">
        <v>102.3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103.1</v>
      </c>
      <c r="D1167" s="5">
        <v>0.1</v>
      </c>
      <c r="E1167" s="5">
        <v>103.2</v>
      </c>
      <c r="F1167" s="5">
        <v>205.4</v>
      </c>
      <c r="G1167" s="5">
        <v>101.2</v>
      </c>
      <c r="H1167" s="5">
        <v>101.1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101.7</v>
      </c>
      <c r="D1168" s="5">
        <v>0.1</v>
      </c>
      <c r="E1168" s="5">
        <v>101.8</v>
      </c>
      <c r="F1168" s="5">
        <v>202.8</v>
      </c>
      <c r="G1168" s="5">
        <v>101.2</v>
      </c>
      <c r="H1168" s="5">
        <v>101.1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101.7</v>
      </c>
      <c r="D1169" s="5">
        <v>0.1</v>
      </c>
      <c r="E1169" s="5">
        <v>101.8</v>
      </c>
      <c r="F1169" s="5">
        <v>202.8</v>
      </c>
      <c r="G1169" s="5">
        <v>101.2</v>
      </c>
      <c r="H1169" s="5">
        <v>101.1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101.7</v>
      </c>
      <c r="D1170" s="5">
        <v>0.1</v>
      </c>
      <c r="E1170" s="5">
        <v>101.8</v>
      </c>
      <c r="F1170" s="5">
        <v>202.8</v>
      </c>
      <c r="G1170" s="5">
        <v>101.2</v>
      </c>
      <c r="H1170" s="5">
        <v>101.1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101.2</v>
      </c>
      <c r="D1171" s="5">
        <v>0.1</v>
      </c>
      <c r="E1171" s="5">
        <v>101.4</v>
      </c>
      <c r="F1171" s="5">
        <v>203.7</v>
      </c>
      <c r="G1171" s="5">
        <v>101.6</v>
      </c>
      <c r="H1171" s="5">
        <v>101.4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101.2</v>
      </c>
      <c r="D1172" s="5">
        <v>0.1</v>
      </c>
      <c r="E1172" s="5">
        <v>101.4</v>
      </c>
      <c r="F1172" s="5">
        <v>203.7</v>
      </c>
      <c r="G1172" s="5">
        <v>101.6</v>
      </c>
      <c r="H1172" s="5">
        <v>101.4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101.6</v>
      </c>
      <c r="D1173" s="5">
        <v>0.1</v>
      </c>
      <c r="E1173" s="5">
        <v>101.8</v>
      </c>
      <c r="F1173" s="5">
        <v>203.5</v>
      </c>
      <c r="G1173" s="5">
        <v>101.5</v>
      </c>
      <c r="H1173" s="5">
        <v>101.4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101.6</v>
      </c>
      <c r="D1174" s="5">
        <v>0.1</v>
      </c>
      <c r="E1174" s="5">
        <v>101.8</v>
      </c>
      <c r="F1174" s="5">
        <v>203.5</v>
      </c>
      <c r="G1174" s="5">
        <v>101.5</v>
      </c>
      <c r="H1174" s="5">
        <v>101.4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102.1</v>
      </c>
      <c r="D1175" s="5">
        <v>0.1</v>
      </c>
      <c r="E1175" s="5">
        <v>102.1</v>
      </c>
      <c r="F1175" s="5">
        <v>203.7</v>
      </c>
      <c r="G1175" s="5">
        <v>101.6</v>
      </c>
      <c r="H1175" s="5">
        <v>101.5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102.1</v>
      </c>
      <c r="D1176" s="5">
        <v>0.1</v>
      </c>
      <c r="E1176" s="5">
        <v>102.1</v>
      </c>
      <c r="F1176" s="5">
        <v>203.7</v>
      </c>
      <c r="G1176" s="5">
        <v>101.6</v>
      </c>
      <c r="H1176" s="5">
        <v>101.5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102</v>
      </c>
      <c r="D1177" s="5">
        <v>0.1</v>
      </c>
      <c r="E1177" s="5">
        <v>102.1</v>
      </c>
      <c r="F1177" s="5">
        <v>203.5</v>
      </c>
      <c r="G1177" s="5">
        <v>101.6</v>
      </c>
      <c r="H1177" s="5">
        <v>101.5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102</v>
      </c>
      <c r="D1178" s="5">
        <v>0.1</v>
      </c>
      <c r="E1178" s="5">
        <v>102.1</v>
      </c>
      <c r="F1178" s="5">
        <v>203.5</v>
      </c>
      <c r="G1178" s="5">
        <v>101.6</v>
      </c>
      <c r="H1178" s="5">
        <v>101.5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102</v>
      </c>
      <c r="D1179" s="5">
        <v>0.1</v>
      </c>
      <c r="E1179" s="5">
        <v>102.1</v>
      </c>
      <c r="F1179" s="5">
        <v>203.5</v>
      </c>
      <c r="G1179" s="5">
        <v>101.6</v>
      </c>
      <c r="H1179" s="5">
        <v>101.5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102</v>
      </c>
      <c r="D1180" s="5">
        <v>0.1</v>
      </c>
      <c r="E1180" s="5">
        <v>102.1</v>
      </c>
      <c r="F1180" s="5">
        <v>203.5</v>
      </c>
      <c r="G1180" s="5">
        <v>101.6</v>
      </c>
      <c r="H1180" s="5">
        <v>101.5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100.8</v>
      </c>
      <c r="D1181" s="5">
        <v>0.1</v>
      </c>
      <c r="E1181" s="5">
        <v>101</v>
      </c>
      <c r="F1181" s="5">
        <v>202.2</v>
      </c>
      <c r="G1181" s="5">
        <v>100.9</v>
      </c>
      <c r="H1181" s="5">
        <v>100.8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100.5</v>
      </c>
      <c r="D1182" s="5">
        <v>0.1</v>
      </c>
      <c r="E1182" s="5">
        <v>100.7</v>
      </c>
      <c r="F1182" s="5">
        <v>197.4</v>
      </c>
      <c r="G1182" s="5">
        <v>98.7</v>
      </c>
      <c r="H1182" s="5">
        <v>98.7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100</v>
      </c>
      <c r="D1183" s="5">
        <v>0.1</v>
      </c>
      <c r="E1183" s="5">
        <v>100.2</v>
      </c>
      <c r="F1183" s="5">
        <v>200.4</v>
      </c>
      <c r="G1183" s="5">
        <v>100</v>
      </c>
      <c r="H1183" s="5">
        <v>99.8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100</v>
      </c>
      <c r="D1184" s="5">
        <v>0.1</v>
      </c>
      <c r="E1184" s="5">
        <v>100.2</v>
      </c>
      <c r="F1184" s="5">
        <v>200.4</v>
      </c>
      <c r="G1184" s="5">
        <v>100</v>
      </c>
      <c r="H1184" s="5">
        <v>99.8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100.5</v>
      </c>
      <c r="D1185" s="5">
        <v>0.1</v>
      </c>
      <c r="E1185" s="5">
        <v>100.6</v>
      </c>
      <c r="F1185" s="5">
        <v>201</v>
      </c>
      <c r="G1185" s="5">
        <v>100.3</v>
      </c>
      <c r="H1185" s="5">
        <v>100.1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100.5</v>
      </c>
      <c r="D1186" s="5">
        <v>0.1</v>
      </c>
      <c r="E1186" s="5">
        <v>100.6</v>
      </c>
      <c r="F1186" s="5">
        <v>201</v>
      </c>
      <c r="G1186" s="5">
        <v>100.3</v>
      </c>
      <c r="H1186" s="5">
        <v>100.1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98.6</v>
      </c>
      <c r="D1187" s="5">
        <v>0.1</v>
      </c>
      <c r="E1187" s="5">
        <v>98.7</v>
      </c>
      <c r="F1187" s="5">
        <v>201.3</v>
      </c>
      <c r="G1187" s="5">
        <v>100.3</v>
      </c>
      <c r="H1187" s="5">
        <v>100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98.6</v>
      </c>
      <c r="D1188" s="5">
        <v>0.1</v>
      </c>
      <c r="E1188" s="5">
        <v>98.7</v>
      </c>
      <c r="F1188" s="5">
        <v>201.3</v>
      </c>
      <c r="G1188" s="5">
        <v>100.3</v>
      </c>
      <c r="H1188" s="5">
        <v>100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98.6</v>
      </c>
      <c r="D1189" s="5">
        <v>0.1</v>
      </c>
      <c r="E1189" s="5">
        <v>98.7</v>
      </c>
      <c r="F1189" s="5">
        <v>201.3</v>
      </c>
      <c r="G1189" s="5">
        <v>100.3</v>
      </c>
      <c r="H1189" s="5">
        <v>100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98.6</v>
      </c>
      <c r="D1190" s="5">
        <v>0.1</v>
      </c>
      <c r="E1190" s="5">
        <v>98.7</v>
      </c>
      <c r="F1190" s="5">
        <v>201.3</v>
      </c>
      <c r="G1190" s="5">
        <v>100.3</v>
      </c>
      <c r="H1190" s="5">
        <v>100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98.9</v>
      </c>
      <c r="D1191" s="5">
        <v>0.1</v>
      </c>
      <c r="E1191" s="5">
        <v>99.1</v>
      </c>
      <c r="F1191" s="5">
        <v>202.9</v>
      </c>
      <c r="G1191" s="5">
        <v>101.3</v>
      </c>
      <c r="H1191" s="5">
        <v>101.1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98.9</v>
      </c>
      <c r="D1192" s="5">
        <v>0.1</v>
      </c>
      <c r="E1192" s="5">
        <v>99.1</v>
      </c>
      <c r="F1192" s="5">
        <v>202.9</v>
      </c>
      <c r="G1192" s="5">
        <v>101.3</v>
      </c>
      <c r="H1192" s="5">
        <v>101.1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100.2</v>
      </c>
      <c r="D1193" s="5">
        <v>0.1</v>
      </c>
      <c r="E1193" s="5">
        <v>100.3</v>
      </c>
      <c r="F1193" s="5">
        <v>193.3</v>
      </c>
      <c r="G1193" s="5">
        <v>96.4</v>
      </c>
      <c r="H1193" s="5">
        <v>96.3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100.2</v>
      </c>
      <c r="D1194" s="5">
        <v>0.1</v>
      </c>
      <c r="E1194" s="5">
        <v>100.3</v>
      </c>
      <c r="F1194" s="5">
        <v>193.3</v>
      </c>
      <c r="G1194" s="5">
        <v>96.4</v>
      </c>
      <c r="H1194" s="5">
        <v>96.3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102.3</v>
      </c>
      <c r="D1195" s="5">
        <v>0.1</v>
      </c>
      <c r="E1195" s="5">
        <v>102.4</v>
      </c>
      <c r="F1195" s="5">
        <v>202.8</v>
      </c>
      <c r="G1195" s="5">
        <v>100.8</v>
      </c>
      <c r="H1195" s="5">
        <v>100.8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102.3</v>
      </c>
      <c r="D1196" s="5">
        <v>0.1</v>
      </c>
      <c r="E1196" s="5">
        <v>102.4</v>
      </c>
      <c r="F1196" s="5">
        <v>202.8</v>
      </c>
      <c r="G1196" s="5">
        <v>100.8</v>
      </c>
      <c r="H1196" s="5">
        <v>100.8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97</v>
      </c>
      <c r="D1197" s="5">
        <v>0.1</v>
      </c>
      <c r="E1197" s="5">
        <v>97.2</v>
      </c>
      <c r="F1197" s="5">
        <v>194</v>
      </c>
      <c r="G1197" s="5">
        <v>96.8</v>
      </c>
      <c r="H1197" s="5">
        <v>96.6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97</v>
      </c>
      <c r="D1198" s="5">
        <v>0.1</v>
      </c>
      <c r="E1198" s="5">
        <v>97.2</v>
      </c>
      <c r="F1198" s="5">
        <v>194</v>
      </c>
      <c r="G1198" s="5">
        <v>96.8</v>
      </c>
      <c r="H1198" s="5">
        <v>96.6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97</v>
      </c>
      <c r="D1199" s="5">
        <v>0.1</v>
      </c>
      <c r="E1199" s="5">
        <v>97.2</v>
      </c>
      <c r="F1199" s="5">
        <v>194</v>
      </c>
      <c r="G1199" s="5">
        <v>96.8</v>
      </c>
      <c r="H1199" s="5">
        <v>96.6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97</v>
      </c>
      <c r="D1200" s="5">
        <v>0.1</v>
      </c>
      <c r="E1200" s="5">
        <v>97.2</v>
      </c>
      <c r="F1200" s="5">
        <v>194</v>
      </c>
      <c r="G1200" s="5">
        <v>96.8</v>
      </c>
      <c r="H1200" s="5">
        <v>102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102.3</v>
      </c>
      <c r="D1201" s="5">
        <v>0.1</v>
      </c>
      <c r="E1201" s="5">
        <v>102.4</v>
      </c>
      <c r="F1201" s="5">
        <v>204.7</v>
      </c>
      <c r="G1201" s="5">
        <v>102.1</v>
      </c>
      <c r="H1201" s="5">
        <v>102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102.3</v>
      </c>
      <c r="D1202" s="5">
        <v>0.1</v>
      </c>
      <c r="E1202" s="5">
        <v>102.4</v>
      </c>
      <c r="F1202" s="5">
        <v>204.7</v>
      </c>
      <c r="G1202" s="5">
        <v>102.1</v>
      </c>
      <c r="H1202" s="5">
        <v>102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101.1</v>
      </c>
      <c r="D1203" s="5">
        <v>0.1</v>
      </c>
      <c r="E1203" s="5">
        <v>101.2</v>
      </c>
      <c r="F1203" s="5">
        <v>202.4</v>
      </c>
      <c r="G1203" s="5">
        <v>101</v>
      </c>
      <c r="H1203" s="5">
        <v>100.8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101.1</v>
      </c>
      <c r="D1204" s="5">
        <v>0.1</v>
      </c>
      <c r="E1204" s="5">
        <v>101.2</v>
      </c>
      <c r="F1204" s="5">
        <v>202.4</v>
      </c>
      <c r="G1204" s="5">
        <v>101</v>
      </c>
      <c r="H1204" s="5">
        <v>100.8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100.7</v>
      </c>
      <c r="D1205" s="5">
        <v>0.1</v>
      </c>
      <c r="E1205" s="5">
        <v>100.8</v>
      </c>
      <c r="F1205" s="5">
        <v>202.3</v>
      </c>
      <c r="G1205" s="5">
        <v>100.9</v>
      </c>
      <c r="H1205" s="5">
        <v>100.8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100.7</v>
      </c>
      <c r="D1206" s="5">
        <v>0.1</v>
      </c>
      <c r="E1206" s="5">
        <v>100.8</v>
      </c>
      <c r="F1206" s="5">
        <v>202.3</v>
      </c>
      <c r="G1206" s="5">
        <v>100.9</v>
      </c>
      <c r="H1206" s="5">
        <v>100.8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100.5</v>
      </c>
      <c r="D1207" s="5">
        <v>0.1</v>
      </c>
      <c r="E1207" s="5">
        <v>100.6</v>
      </c>
      <c r="F1207" s="5">
        <v>201.7</v>
      </c>
      <c r="G1207" s="5">
        <v>100.6</v>
      </c>
      <c r="H1207" s="5">
        <v>100.5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100.5</v>
      </c>
      <c r="D1208" s="5">
        <v>0.1</v>
      </c>
      <c r="E1208" s="5">
        <v>100.6</v>
      </c>
      <c r="F1208" s="5">
        <v>201.7</v>
      </c>
      <c r="G1208" s="5">
        <v>100.6</v>
      </c>
      <c r="H1208" s="5">
        <v>100.5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100.5</v>
      </c>
      <c r="D1209" s="5">
        <v>0.1</v>
      </c>
      <c r="E1209" s="5">
        <v>100.6</v>
      </c>
      <c r="F1209" s="5">
        <v>201.7</v>
      </c>
      <c r="G1209" s="5">
        <v>100.6</v>
      </c>
      <c r="H1209" s="5">
        <v>100.5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100.5</v>
      </c>
      <c r="D1210" s="5">
        <v>0.1</v>
      </c>
      <c r="E1210" s="5">
        <v>100.7</v>
      </c>
      <c r="F1210" s="5">
        <v>201.8</v>
      </c>
      <c r="G1210" s="5">
        <v>100.7</v>
      </c>
      <c r="H1210" s="5">
        <v>100.5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100.5</v>
      </c>
      <c r="D1211" s="5">
        <v>0.1</v>
      </c>
      <c r="E1211" s="5">
        <v>100.7</v>
      </c>
      <c r="F1211" s="5">
        <v>201.8</v>
      </c>
      <c r="G1211" s="5">
        <v>100.7</v>
      </c>
      <c r="H1211" s="5">
        <v>100.5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98.9</v>
      </c>
      <c r="D1212" s="5">
        <v>0.1</v>
      </c>
      <c r="E1212" s="5">
        <v>99.1</v>
      </c>
      <c r="F1212" s="5">
        <v>201</v>
      </c>
      <c r="G1212" s="5">
        <v>100.3</v>
      </c>
      <c r="H1212" s="5">
        <v>100.1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98.9</v>
      </c>
      <c r="D1213" s="5">
        <v>0.1</v>
      </c>
      <c r="E1213" s="5">
        <v>99.1</v>
      </c>
      <c r="F1213" s="5">
        <v>201</v>
      </c>
      <c r="G1213" s="5">
        <v>100.3</v>
      </c>
      <c r="H1213" s="5">
        <v>100.1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101.4</v>
      </c>
      <c r="D1214" s="5">
        <v>0.1</v>
      </c>
      <c r="E1214" s="5">
        <v>101.5</v>
      </c>
      <c r="F1214" s="5">
        <v>201.6</v>
      </c>
      <c r="G1214" s="5">
        <v>100</v>
      </c>
      <c r="H1214" s="5">
        <v>100.1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101.4</v>
      </c>
      <c r="D1215" s="5">
        <v>0.1</v>
      </c>
      <c r="E1215" s="5">
        <v>101.5</v>
      </c>
      <c r="F1215" s="5">
        <v>201.6</v>
      </c>
      <c r="G1215" s="5">
        <v>100</v>
      </c>
      <c r="H1215" s="5">
        <v>99.7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101.4</v>
      </c>
      <c r="D1216" s="5">
        <v>0.1</v>
      </c>
      <c r="E1216" s="5">
        <v>101.5</v>
      </c>
      <c r="F1216" s="5">
        <v>201.6</v>
      </c>
      <c r="G1216" s="5">
        <v>100</v>
      </c>
      <c r="H1216" s="5">
        <v>99.7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101.4</v>
      </c>
      <c r="D1217" s="5">
        <v>0.1</v>
      </c>
      <c r="E1217" s="5">
        <v>101.5</v>
      </c>
      <c r="F1217" s="5">
        <v>201.7</v>
      </c>
      <c r="G1217" s="5">
        <v>100.2</v>
      </c>
      <c r="H1217" s="5">
        <v>98.7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101.4</v>
      </c>
      <c r="D1218" s="5">
        <v>0.1</v>
      </c>
      <c r="E1218" s="5">
        <v>101.5</v>
      </c>
      <c r="F1218" s="5">
        <v>201.7</v>
      </c>
      <c r="G1218" s="5">
        <v>100.2</v>
      </c>
      <c r="H1218" s="5">
        <v>98.7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101.4</v>
      </c>
      <c r="D1219" s="5">
        <v>0.1</v>
      </c>
      <c r="E1219" s="5">
        <v>101.5</v>
      </c>
      <c r="F1219" s="5">
        <v>201.7</v>
      </c>
      <c r="G1219" s="5">
        <v>100.2</v>
      </c>
      <c r="H1219" s="5">
        <v>98.7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101.4</v>
      </c>
      <c r="D1220" s="5">
        <v>0.1</v>
      </c>
      <c r="E1220" s="5">
        <v>101.5</v>
      </c>
      <c r="F1220" s="5">
        <v>201.7</v>
      </c>
      <c r="G1220" s="5">
        <v>100.2</v>
      </c>
      <c r="H1220" s="5">
        <v>98.7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100.2</v>
      </c>
      <c r="D1221" s="5">
        <v>0.1</v>
      </c>
      <c r="E1221" s="5">
        <v>100.3</v>
      </c>
      <c r="F1221" s="5">
        <v>199.5</v>
      </c>
      <c r="G1221" s="5">
        <v>99.5</v>
      </c>
      <c r="H1221" s="5">
        <v>99.4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100.2</v>
      </c>
      <c r="D1222" s="5">
        <v>0.1</v>
      </c>
      <c r="E1222" s="5">
        <v>100.3</v>
      </c>
      <c r="F1222" s="5">
        <v>199.5</v>
      </c>
      <c r="G1222" s="5">
        <v>99.5</v>
      </c>
      <c r="H1222" s="5">
        <v>99.4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100</v>
      </c>
      <c r="D1223" s="5">
        <v>0.1</v>
      </c>
      <c r="E1223" s="5">
        <v>100.1</v>
      </c>
      <c r="F1223" s="5">
        <v>199.6</v>
      </c>
      <c r="G1223" s="5">
        <v>99.6</v>
      </c>
      <c r="H1223" s="5">
        <v>99.4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102</v>
      </c>
      <c r="D1224" s="5">
        <v>0.1</v>
      </c>
      <c r="E1224" s="5">
        <v>102.1</v>
      </c>
      <c r="F1224" s="5">
        <v>203.6</v>
      </c>
      <c r="G1224" s="5">
        <v>101.6</v>
      </c>
      <c r="H1224" s="5">
        <v>101.5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96.8</v>
      </c>
      <c r="D1225" s="5">
        <v>0.1</v>
      </c>
      <c r="E1225" s="5">
        <v>101.2</v>
      </c>
      <c r="F1225" s="5">
        <v>193.6</v>
      </c>
      <c r="G1225" s="5">
        <v>96.4</v>
      </c>
      <c r="H1225" s="5">
        <v>96.1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96.8</v>
      </c>
      <c r="D1226" s="5">
        <v>0.1</v>
      </c>
      <c r="E1226" s="5">
        <v>97</v>
      </c>
      <c r="F1226" s="5">
        <v>194.2</v>
      </c>
      <c r="G1226" s="5">
        <v>97</v>
      </c>
      <c r="H1226" s="5">
        <v>97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96.8</v>
      </c>
      <c r="D1227" s="5">
        <v>0.1</v>
      </c>
      <c r="E1227" s="5">
        <v>97</v>
      </c>
      <c r="F1227" s="5">
        <v>194.2</v>
      </c>
      <c r="G1227" s="5">
        <v>97</v>
      </c>
      <c r="H1227" s="5">
        <v>97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96.8</v>
      </c>
      <c r="D1228" s="5">
        <v>0.1</v>
      </c>
      <c r="E1228" s="5">
        <v>97</v>
      </c>
      <c r="F1228" s="5">
        <v>194.2</v>
      </c>
      <c r="G1228" s="5">
        <v>97</v>
      </c>
      <c r="H1228" s="5">
        <v>97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96.8</v>
      </c>
      <c r="D1229" s="5">
        <v>0.1</v>
      </c>
      <c r="E1229" s="5">
        <v>97</v>
      </c>
      <c r="F1229" s="5">
        <v>194.2</v>
      </c>
      <c r="G1229" s="5">
        <v>97</v>
      </c>
      <c r="H1229" s="5">
        <v>97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92.8</v>
      </c>
      <c r="D1230" s="5">
        <v>0.1</v>
      </c>
      <c r="E1230" s="5">
        <v>92.9</v>
      </c>
      <c r="F1230" s="5">
        <v>197.2</v>
      </c>
      <c r="G1230" s="5">
        <v>98.4</v>
      </c>
      <c r="H1230" s="5">
        <v>98.3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92.8</v>
      </c>
      <c r="D1231" s="5">
        <v>0.1</v>
      </c>
      <c r="E1231" s="5">
        <v>92.9</v>
      </c>
      <c r="F1231" s="5">
        <v>197.2</v>
      </c>
      <c r="G1231" s="5">
        <v>98.4</v>
      </c>
      <c r="H1231" s="5">
        <v>98.3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92.8</v>
      </c>
      <c r="D1232" s="5">
        <v>0.1</v>
      </c>
      <c r="E1232" s="5">
        <v>92.9</v>
      </c>
      <c r="F1232" s="5">
        <v>197.2</v>
      </c>
      <c r="G1232" s="5">
        <v>98.4</v>
      </c>
      <c r="H1232" s="5">
        <v>98.3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92.8</v>
      </c>
      <c r="D1233" s="5">
        <v>0.1</v>
      </c>
      <c r="E1233" s="5">
        <v>92.9</v>
      </c>
      <c r="F1233" s="5">
        <v>197.2</v>
      </c>
      <c r="G1233" s="5">
        <v>98.4</v>
      </c>
      <c r="H1233" s="5">
        <v>97.9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98.3</v>
      </c>
      <c r="D1234" s="5">
        <v>0.1</v>
      </c>
      <c r="E1234" s="5">
        <v>98.5</v>
      </c>
      <c r="F1234" s="5">
        <v>196.3</v>
      </c>
      <c r="G1234" s="5">
        <v>98</v>
      </c>
      <c r="H1234" s="5">
        <v>97.9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98.3</v>
      </c>
      <c r="D1235" s="5">
        <v>0.1</v>
      </c>
      <c r="E1235" s="5">
        <v>98.5</v>
      </c>
      <c r="F1235" s="5">
        <v>196.3</v>
      </c>
      <c r="G1235" s="5">
        <v>98</v>
      </c>
      <c r="H1235" s="5">
        <v>97.9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98.1</v>
      </c>
      <c r="D1236" s="5">
        <v>0.1</v>
      </c>
      <c r="E1236" s="5">
        <v>98.3</v>
      </c>
      <c r="F1236" s="5">
        <v>195.7</v>
      </c>
      <c r="G1236" s="5">
        <v>97.7</v>
      </c>
      <c r="H1236" s="5">
        <v>97.5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98.1</v>
      </c>
      <c r="D1237" s="5">
        <v>0.1</v>
      </c>
      <c r="E1237" s="5">
        <v>98.3</v>
      </c>
      <c r="F1237" s="5">
        <v>195.7</v>
      </c>
      <c r="G1237" s="5">
        <v>97.7</v>
      </c>
      <c r="H1237" s="5">
        <v>97.5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95.1</v>
      </c>
      <c r="D1238" s="5">
        <v>0.1</v>
      </c>
      <c r="E1238" s="5">
        <v>95.3</v>
      </c>
      <c r="F1238" s="5">
        <v>189.1</v>
      </c>
      <c r="G1238" s="5">
        <v>94.4</v>
      </c>
      <c r="H1238" s="5">
        <v>94.3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95.1</v>
      </c>
      <c r="D1239" s="5">
        <v>0.1</v>
      </c>
      <c r="E1239" s="5">
        <v>95.3</v>
      </c>
      <c r="F1239" s="5">
        <v>189.1</v>
      </c>
      <c r="G1239" s="5">
        <v>94.4</v>
      </c>
      <c r="H1239" s="5">
        <v>94.3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94.5</v>
      </c>
      <c r="D1240" s="5">
        <v>0.1</v>
      </c>
      <c r="E1240" s="5">
        <v>94.7</v>
      </c>
      <c r="F1240" s="5">
        <v>188.5</v>
      </c>
      <c r="G1240" s="5">
        <v>94.1</v>
      </c>
      <c r="H1240" s="5">
        <v>93.9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94.5</v>
      </c>
      <c r="D1241" s="5">
        <v>0.1</v>
      </c>
      <c r="E1241" s="5">
        <v>94.7</v>
      </c>
      <c r="F1241" s="5">
        <v>188.5</v>
      </c>
      <c r="G1241" s="5">
        <v>94.1</v>
      </c>
      <c r="H1241" s="5">
        <v>93.9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94.5</v>
      </c>
      <c r="D1242" s="5">
        <v>0.1</v>
      </c>
      <c r="E1242" s="5">
        <v>94.7</v>
      </c>
      <c r="F1242" s="5">
        <v>188.5</v>
      </c>
      <c r="G1242" s="5">
        <v>94.1</v>
      </c>
      <c r="H1242" s="5">
        <v>93.9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94.4</v>
      </c>
      <c r="D1243" s="5">
        <v>0.1</v>
      </c>
      <c r="E1243" s="5">
        <v>94.5</v>
      </c>
      <c r="F1243" s="5">
        <v>192.4</v>
      </c>
      <c r="G1243" s="5">
        <v>95.5</v>
      </c>
      <c r="H1243" s="5">
        <v>94.9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94.4</v>
      </c>
      <c r="D1244" s="5">
        <v>0.1</v>
      </c>
      <c r="E1244" s="5">
        <v>94.5</v>
      </c>
      <c r="F1244" s="5">
        <v>192.4</v>
      </c>
      <c r="G1244" s="5">
        <v>95.5</v>
      </c>
      <c r="H1244" s="5">
        <v>94.9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97.6</v>
      </c>
      <c r="D1245" s="5">
        <v>0.1</v>
      </c>
      <c r="E1245" s="5">
        <v>97.7</v>
      </c>
      <c r="F1245" s="5">
        <v>194.7</v>
      </c>
      <c r="G1245" s="5">
        <v>97.1</v>
      </c>
      <c r="H1245" s="5">
        <v>96.9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97.6</v>
      </c>
      <c r="D1246" s="5">
        <v>0.1</v>
      </c>
      <c r="E1246" s="5">
        <v>97.7</v>
      </c>
      <c r="F1246" s="5">
        <v>194.7</v>
      </c>
      <c r="G1246" s="5">
        <v>97.1</v>
      </c>
      <c r="H1246" s="5">
        <v>96.9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96.8</v>
      </c>
      <c r="D1247" s="5">
        <v>0.1</v>
      </c>
      <c r="E1247" s="5">
        <v>97</v>
      </c>
      <c r="F1247" s="5">
        <v>194.4</v>
      </c>
      <c r="G1247" s="5">
        <v>97</v>
      </c>
      <c r="H1247" s="5">
        <v>96.9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96.8</v>
      </c>
      <c r="D1248" s="5">
        <v>0.1</v>
      </c>
      <c r="E1248" s="5">
        <v>97</v>
      </c>
      <c r="F1248" s="5">
        <v>194.4</v>
      </c>
      <c r="G1248" s="5">
        <v>97</v>
      </c>
      <c r="H1248" s="5">
        <v>96.9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100.4</v>
      </c>
      <c r="D1249" s="5">
        <v>0.1</v>
      </c>
      <c r="E1249" s="5">
        <v>100.5</v>
      </c>
      <c r="F1249" s="5">
        <v>192.2</v>
      </c>
      <c r="G1249" s="5">
        <v>95.8</v>
      </c>
      <c r="H1249" s="5">
        <v>95.6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100.4</v>
      </c>
      <c r="D1250" s="5">
        <v>0.1</v>
      </c>
      <c r="E1250" s="5">
        <v>100.5</v>
      </c>
      <c r="F1250" s="5">
        <v>192.2</v>
      </c>
      <c r="G1250" s="5">
        <v>95.8</v>
      </c>
      <c r="H1250" s="5">
        <v>95.6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100.4</v>
      </c>
      <c r="D1251" s="5">
        <v>0.1</v>
      </c>
      <c r="E1251" s="5">
        <v>100.5</v>
      </c>
      <c r="F1251" s="5">
        <v>192.2</v>
      </c>
      <c r="G1251" s="5">
        <v>95.8</v>
      </c>
      <c r="H1251" s="5">
        <v>95.6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100.4</v>
      </c>
      <c r="D1252" s="5">
        <v>0.1</v>
      </c>
      <c r="E1252" s="5">
        <v>100.5</v>
      </c>
      <c r="F1252" s="5">
        <v>192.2</v>
      </c>
      <c r="G1252" s="5">
        <v>95.8</v>
      </c>
      <c r="H1252" s="5">
        <v>95.6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96.9</v>
      </c>
      <c r="D1253" s="5">
        <v>0.1</v>
      </c>
      <c r="E1253" s="5">
        <v>97</v>
      </c>
      <c r="F1253" s="5">
        <v>190.4</v>
      </c>
      <c r="G1253" s="5">
        <v>95.2</v>
      </c>
      <c r="H1253" s="5">
        <v>95.3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96.9</v>
      </c>
      <c r="D1254" s="5">
        <v>0.1</v>
      </c>
      <c r="E1254" s="5">
        <v>97</v>
      </c>
      <c r="F1254" s="5">
        <v>190.4</v>
      </c>
      <c r="G1254" s="5">
        <v>95.2</v>
      </c>
      <c r="H1254" s="5">
        <v>95.3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93.2</v>
      </c>
      <c r="D1255" s="5">
        <v>0.1</v>
      </c>
      <c r="E1255" s="5">
        <v>93.3</v>
      </c>
      <c r="F1255" s="5">
        <v>189.3</v>
      </c>
      <c r="G1255" s="5">
        <v>94.3</v>
      </c>
      <c r="H1255" s="5">
        <v>94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93.2</v>
      </c>
      <c r="D1256" s="5">
        <v>0.1</v>
      </c>
      <c r="E1256" s="5">
        <v>93.3</v>
      </c>
      <c r="F1256" s="5">
        <v>189.3</v>
      </c>
      <c r="G1256" s="5">
        <v>94.3</v>
      </c>
      <c r="H1256" s="5">
        <v>94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95.4</v>
      </c>
      <c r="D1257" s="5">
        <v>0.1</v>
      </c>
      <c r="E1257" s="5">
        <v>95.5</v>
      </c>
      <c r="F1257" s="5">
        <v>191.5</v>
      </c>
      <c r="G1257" s="5">
        <v>95.5</v>
      </c>
      <c r="H1257" s="5">
        <v>95.3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95.4</v>
      </c>
      <c r="D1258" s="5">
        <v>0.1</v>
      </c>
      <c r="E1258" s="5">
        <v>95.5</v>
      </c>
      <c r="F1258" s="5">
        <v>191.5</v>
      </c>
      <c r="G1258" s="5">
        <v>95.5</v>
      </c>
      <c r="H1258" s="5">
        <v>95.3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97.3</v>
      </c>
      <c r="D1259" s="5">
        <v>0.1</v>
      </c>
      <c r="E1259" s="5">
        <v>97.5</v>
      </c>
      <c r="F1259" s="5">
        <v>194.8</v>
      </c>
      <c r="G1259" s="5">
        <v>97.2</v>
      </c>
      <c r="H1259" s="5">
        <v>97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97.3</v>
      </c>
      <c r="D1260" s="5">
        <v>0.1</v>
      </c>
      <c r="E1260" s="5">
        <v>97.5</v>
      </c>
      <c r="F1260" s="5">
        <v>194.8</v>
      </c>
      <c r="G1260" s="5">
        <v>97.2</v>
      </c>
      <c r="H1260" s="5">
        <v>97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97.3</v>
      </c>
      <c r="D1261" s="5">
        <v>0.1</v>
      </c>
      <c r="E1261" s="5">
        <v>97.5</v>
      </c>
      <c r="F1261" s="5">
        <v>194.8</v>
      </c>
      <c r="G1261" s="5">
        <v>97.2</v>
      </c>
      <c r="H1261" s="5">
        <v>97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97.3</v>
      </c>
      <c r="D1262" s="5">
        <v>0.1</v>
      </c>
      <c r="E1262" s="5">
        <v>97.5</v>
      </c>
      <c r="F1262" s="5">
        <v>194.8</v>
      </c>
      <c r="G1262" s="5">
        <v>97.2</v>
      </c>
      <c r="H1262" s="5">
        <v>97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97.5</v>
      </c>
      <c r="D1263" s="5">
        <v>0.1</v>
      </c>
      <c r="E1263" s="5">
        <v>97.6</v>
      </c>
      <c r="F1263" s="5">
        <v>194.8</v>
      </c>
      <c r="G1263" s="5">
        <v>97.1</v>
      </c>
      <c r="H1263" s="5">
        <v>96.9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97.5</v>
      </c>
      <c r="D1264" s="5">
        <v>0.1</v>
      </c>
      <c r="E1264" s="5">
        <v>97.6</v>
      </c>
      <c r="F1264" s="5">
        <v>194.8</v>
      </c>
      <c r="G1264" s="5">
        <v>97.1</v>
      </c>
      <c r="H1264" s="5">
        <v>96.9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102.5</v>
      </c>
      <c r="D1265" s="5">
        <v>0.1</v>
      </c>
      <c r="E1265" s="5">
        <v>102.6</v>
      </c>
      <c r="F1265" s="5">
        <v>205.2</v>
      </c>
      <c r="G1265" s="5">
        <v>101.7</v>
      </c>
      <c r="H1265" s="5">
        <v>101.6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102.5</v>
      </c>
      <c r="D1266" s="5">
        <v>0.1</v>
      </c>
      <c r="E1266" s="5">
        <v>102.6</v>
      </c>
      <c r="F1266" s="5">
        <v>205.2</v>
      </c>
      <c r="G1266" s="5">
        <v>101.7</v>
      </c>
      <c r="H1266" s="5">
        <v>101.6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</v>
      </c>
      <c r="D1267" s="5">
        <v>0.1</v>
      </c>
      <c r="E1267" s="5">
        <v>101.1</v>
      </c>
      <c r="F1267" s="5">
        <v>205.5</v>
      </c>
      <c r="G1267" s="5">
        <v>101.8</v>
      </c>
      <c r="H1267" s="5">
        <v>101.2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</v>
      </c>
      <c r="D1268" s="5">
        <v>0.1</v>
      </c>
      <c r="E1268" s="5">
        <v>101.1</v>
      </c>
      <c r="F1268" s="5">
        <v>205.5</v>
      </c>
      <c r="G1268" s="5">
        <v>101.8</v>
      </c>
      <c r="H1268" s="5">
        <v>101.2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101.8</v>
      </c>
      <c r="D1269" s="5">
        <v>0.1</v>
      </c>
      <c r="E1269" s="5">
        <v>102</v>
      </c>
      <c r="F1269" s="5">
        <v>204.7</v>
      </c>
      <c r="G1269" s="5">
        <v>102.2</v>
      </c>
      <c r="H1269" s="5">
        <v>100.6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93.6</v>
      </c>
      <c r="D1270" s="5">
        <v>0.1</v>
      </c>
      <c r="E1270" s="5">
        <v>100.6</v>
      </c>
      <c r="F1270" s="5">
        <v>186.5</v>
      </c>
      <c r="G1270" s="5">
        <v>93</v>
      </c>
      <c r="H1270" s="5">
        <v>92.9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93.6</v>
      </c>
      <c r="D1271" s="5">
        <v>0.1</v>
      </c>
      <c r="E1271" s="5">
        <v>93.8</v>
      </c>
      <c r="F1271" s="5">
        <v>187.1</v>
      </c>
      <c r="G1271" s="5">
        <v>93.3</v>
      </c>
      <c r="H1271" s="5">
        <v>93.2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93.6</v>
      </c>
      <c r="D1272" s="5">
        <v>0.1</v>
      </c>
      <c r="E1272" s="5">
        <v>93.8</v>
      </c>
      <c r="F1272" s="5">
        <v>187.1</v>
      </c>
      <c r="G1272" s="5">
        <v>93.3</v>
      </c>
      <c r="H1272" s="5">
        <v>93.2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93.6</v>
      </c>
      <c r="D1273" s="5">
        <v>0.1</v>
      </c>
      <c r="E1273" s="5">
        <v>93.8</v>
      </c>
      <c r="F1273" s="5">
        <v>187.1</v>
      </c>
      <c r="G1273" s="5">
        <v>93.3</v>
      </c>
      <c r="H1273" s="5">
        <v>93.2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93.4</v>
      </c>
      <c r="D1274" s="5">
        <v>0.1</v>
      </c>
      <c r="E1274" s="5">
        <v>93.5</v>
      </c>
      <c r="F1274" s="5">
        <v>187.5</v>
      </c>
      <c r="G1274" s="5">
        <v>93.5</v>
      </c>
      <c r="H1274" s="5">
        <v>93.3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93.4</v>
      </c>
      <c r="D1275" s="5">
        <v>0.1</v>
      </c>
      <c r="E1275" s="5">
        <v>93.5</v>
      </c>
      <c r="F1275" s="5">
        <v>187.5</v>
      </c>
      <c r="G1275" s="5">
        <v>93.5</v>
      </c>
      <c r="H1275" s="5">
        <v>93.3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92.4</v>
      </c>
      <c r="D1276" s="5">
        <v>0</v>
      </c>
      <c r="E1276" s="5">
        <v>92.5</v>
      </c>
      <c r="F1276" s="5">
        <v>183.6</v>
      </c>
      <c r="G1276" s="5">
        <v>91.6</v>
      </c>
      <c r="H1276" s="5">
        <v>91.6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92.4</v>
      </c>
      <c r="D1277" s="5">
        <v>0</v>
      </c>
      <c r="E1277" s="5">
        <v>92.5</v>
      </c>
      <c r="F1277" s="5">
        <v>183.6</v>
      </c>
      <c r="G1277" s="5">
        <v>91.6</v>
      </c>
      <c r="H1277" s="5">
        <v>91.6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97.4</v>
      </c>
      <c r="D1278" s="5">
        <v>0.1</v>
      </c>
      <c r="E1278" s="5">
        <v>97.6</v>
      </c>
      <c r="F1278" s="5">
        <v>194.2</v>
      </c>
      <c r="G1278" s="5">
        <v>96.9</v>
      </c>
      <c r="H1278" s="5">
        <v>96.7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97.4</v>
      </c>
      <c r="D1279" s="5">
        <v>0.1</v>
      </c>
      <c r="E1279" s="5">
        <v>97.6</v>
      </c>
      <c r="F1279" s="5">
        <v>194.2</v>
      </c>
      <c r="G1279" s="5">
        <v>96.9</v>
      </c>
      <c r="H1279" s="5">
        <v>96.7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101.8</v>
      </c>
      <c r="D1280" s="5">
        <v>0.1</v>
      </c>
      <c r="E1280" s="5">
        <v>101.9</v>
      </c>
      <c r="F1280" s="5">
        <v>201.9</v>
      </c>
      <c r="G1280" s="5">
        <v>100.8</v>
      </c>
      <c r="H1280" s="5">
        <v>100.8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101.8</v>
      </c>
      <c r="D1281" s="5">
        <v>0.1</v>
      </c>
      <c r="E1281" s="5">
        <v>101.9</v>
      </c>
      <c r="F1281" s="5">
        <v>201.9</v>
      </c>
      <c r="G1281" s="5">
        <v>100.8</v>
      </c>
      <c r="H1281" s="5">
        <v>100.8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101.7</v>
      </c>
      <c r="D1282" s="5">
        <v>0.1</v>
      </c>
      <c r="E1282" s="5">
        <v>101.8</v>
      </c>
      <c r="F1282" s="5">
        <v>204.2</v>
      </c>
      <c r="G1282" s="5">
        <v>101.8</v>
      </c>
      <c r="H1282" s="5">
        <v>101.7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102.4</v>
      </c>
      <c r="D1283" s="5">
        <v>0.1</v>
      </c>
      <c r="E1283" s="5">
        <v>102.5</v>
      </c>
      <c r="F1283" s="5">
        <v>204</v>
      </c>
      <c r="G1283" s="5">
        <v>101.8</v>
      </c>
      <c r="H1283" s="5">
        <v>101.7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102.4</v>
      </c>
      <c r="D1284" s="5">
        <v>0.1</v>
      </c>
      <c r="E1284" s="5">
        <v>102.5</v>
      </c>
      <c r="F1284" s="5">
        <v>204</v>
      </c>
      <c r="G1284" s="5">
        <v>101.8</v>
      </c>
      <c r="H1284" s="5">
        <v>101.7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102.4</v>
      </c>
      <c r="D1285" s="5">
        <v>0.1</v>
      </c>
      <c r="E1285" s="5">
        <v>102.5</v>
      </c>
      <c r="F1285" s="5">
        <v>204</v>
      </c>
      <c r="G1285" s="5">
        <v>101.8</v>
      </c>
      <c r="H1285" s="5">
        <v>101.7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102.4</v>
      </c>
      <c r="D1286" s="5">
        <v>0.1</v>
      </c>
      <c r="E1286" s="5">
        <v>102.5</v>
      </c>
      <c r="F1286" s="5">
        <v>204</v>
      </c>
      <c r="G1286" s="5">
        <v>101.8</v>
      </c>
      <c r="H1286" s="5">
        <v>101.7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101.4</v>
      </c>
      <c r="D1287" s="5">
        <v>0.1</v>
      </c>
      <c r="E1287" s="5">
        <v>101.5</v>
      </c>
      <c r="F1287" s="5">
        <v>203.8</v>
      </c>
      <c r="G1287" s="5">
        <v>101.6</v>
      </c>
      <c r="H1287" s="5">
        <v>101.4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101.4</v>
      </c>
      <c r="D1288" s="5">
        <v>0.1</v>
      </c>
      <c r="E1288" s="5">
        <v>101.5</v>
      </c>
      <c r="F1288" s="5">
        <v>203.8</v>
      </c>
      <c r="G1288" s="5">
        <v>101.6</v>
      </c>
      <c r="H1288" s="5">
        <v>101.4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101.2</v>
      </c>
      <c r="D1289" s="5">
        <v>0.1</v>
      </c>
      <c r="E1289" s="5">
        <v>101.3</v>
      </c>
      <c r="F1289" s="5">
        <v>202.7</v>
      </c>
      <c r="G1289" s="5">
        <v>101.1</v>
      </c>
      <c r="H1289" s="5">
        <v>101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101.2</v>
      </c>
      <c r="D1290" s="5">
        <v>0.1</v>
      </c>
      <c r="E1290" s="5">
        <v>101.3</v>
      </c>
      <c r="F1290" s="5">
        <v>202.7</v>
      </c>
      <c r="G1290" s="5">
        <v>101.1</v>
      </c>
      <c r="H1290" s="5">
        <v>101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101.5</v>
      </c>
      <c r="D1291" s="5">
        <v>0.1</v>
      </c>
      <c r="E1291" s="5">
        <v>101.6</v>
      </c>
      <c r="F1291" s="5">
        <v>203.2</v>
      </c>
      <c r="G1291" s="5">
        <v>101.3</v>
      </c>
      <c r="H1291" s="5">
        <v>101.2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101.5</v>
      </c>
      <c r="D1292" s="5">
        <v>0.1</v>
      </c>
      <c r="E1292" s="5">
        <v>101.6</v>
      </c>
      <c r="F1292" s="5">
        <v>203.2</v>
      </c>
      <c r="G1292" s="5">
        <v>101.3</v>
      </c>
      <c r="H1292" s="5">
        <v>101.2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102.6</v>
      </c>
      <c r="D1293" s="5">
        <v>0.1</v>
      </c>
      <c r="E1293" s="5">
        <v>102.7</v>
      </c>
      <c r="F1293" s="5">
        <v>204.1</v>
      </c>
      <c r="G1293" s="5">
        <v>101.9</v>
      </c>
      <c r="H1293" s="5">
        <v>101.8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102.6</v>
      </c>
      <c r="D1294" s="5">
        <v>0.1</v>
      </c>
      <c r="E1294" s="5">
        <v>102.7</v>
      </c>
      <c r="F1294" s="5">
        <v>204.1</v>
      </c>
      <c r="G1294" s="5">
        <v>101.9</v>
      </c>
      <c r="H1294" s="5">
        <v>101.8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102.6</v>
      </c>
      <c r="D1295" s="5">
        <v>0.1</v>
      </c>
      <c r="E1295" s="5">
        <v>102.7</v>
      </c>
      <c r="F1295" s="5">
        <v>204.1</v>
      </c>
      <c r="G1295" s="5">
        <v>101.9</v>
      </c>
      <c r="H1295" s="5">
        <v>101.8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102.6</v>
      </c>
      <c r="D1296" s="5">
        <v>0.1</v>
      </c>
      <c r="E1296" s="5">
        <v>102.7</v>
      </c>
      <c r="F1296" s="5">
        <v>204.1</v>
      </c>
      <c r="G1296" s="5">
        <v>101.9</v>
      </c>
      <c r="H1296" s="5">
        <v>101.8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102.4</v>
      </c>
      <c r="D1297" s="5">
        <v>0.1</v>
      </c>
      <c r="E1297" s="5">
        <v>102.4</v>
      </c>
      <c r="F1297" s="5">
        <v>204.5</v>
      </c>
      <c r="G1297" s="5">
        <v>102.1</v>
      </c>
      <c r="H1297" s="5">
        <v>101.9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102.4</v>
      </c>
      <c r="D1298" s="5">
        <v>0.1</v>
      </c>
      <c r="E1298" s="5">
        <v>102.4</v>
      </c>
      <c r="F1298" s="5">
        <v>204.5</v>
      </c>
      <c r="G1298" s="5">
        <v>102.1</v>
      </c>
      <c r="H1298" s="5">
        <v>101.9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102.5</v>
      </c>
      <c r="D1299" s="5">
        <v>0.1</v>
      </c>
      <c r="E1299" s="5">
        <v>102.7</v>
      </c>
      <c r="F1299" s="5">
        <v>204.5</v>
      </c>
      <c r="G1299" s="5">
        <v>102</v>
      </c>
      <c r="H1299" s="5">
        <v>101.9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102.5</v>
      </c>
      <c r="D1300" s="5">
        <v>0.1</v>
      </c>
      <c r="E1300" s="5">
        <v>102.7</v>
      </c>
      <c r="F1300" s="5">
        <v>204.5</v>
      </c>
      <c r="G1300" s="5">
        <v>102</v>
      </c>
      <c r="H1300" s="5">
        <v>101.9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102.6</v>
      </c>
      <c r="D1301" s="5">
        <v>0.1</v>
      </c>
      <c r="E1301" s="5">
        <v>102.7</v>
      </c>
      <c r="F1301" s="5">
        <v>204.4</v>
      </c>
      <c r="G1301" s="5">
        <v>102</v>
      </c>
      <c r="H1301" s="5">
        <v>101.9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102.7</v>
      </c>
      <c r="D1302" s="5">
        <v>0.1</v>
      </c>
      <c r="E1302" s="5">
        <v>102.8</v>
      </c>
      <c r="F1302" s="5">
        <v>204</v>
      </c>
      <c r="G1302" s="5">
        <v>102.2</v>
      </c>
      <c r="H1302" s="5">
        <v>102.3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102.7</v>
      </c>
      <c r="D1303" s="5">
        <v>0.1</v>
      </c>
      <c r="E1303" s="5">
        <v>102.8</v>
      </c>
      <c r="F1303" s="5">
        <v>204</v>
      </c>
      <c r="G1303" s="5">
        <v>102.2</v>
      </c>
      <c r="H1303" s="5">
        <v>102.3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102.1</v>
      </c>
      <c r="D1304" s="5">
        <v>0.1</v>
      </c>
      <c r="E1304" s="5">
        <v>102.3</v>
      </c>
      <c r="F1304" s="5">
        <v>203.5</v>
      </c>
      <c r="G1304" s="5">
        <v>101.5</v>
      </c>
      <c r="H1304" s="5">
        <v>101.3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102.1</v>
      </c>
      <c r="D1305" s="5">
        <v>0.1</v>
      </c>
      <c r="E1305" s="5">
        <v>102.3</v>
      </c>
      <c r="F1305" s="5">
        <v>203.5</v>
      </c>
      <c r="G1305" s="5">
        <v>101.5</v>
      </c>
      <c r="H1305" s="5">
        <v>101.3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102.7</v>
      </c>
      <c r="D1306" s="5">
        <v>0.1</v>
      </c>
      <c r="E1306" s="5">
        <v>102.9</v>
      </c>
      <c r="F1306" s="5">
        <v>205.2</v>
      </c>
      <c r="G1306" s="5">
        <v>102.4</v>
      </c>
      <c r="H1306" s="5">
        <v>102.3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102.7</v>
      </c>
      <c r="D1307" s="5">
        <v>0.1</v>
      </c>
      <c r="E1307" s="5">
        <v>102.9</v>
      </c>
      <c r="F1307" s="5">
        <v>205.2</v>
      </c>
      <c r="G1307" s="5">
        <v>102.4</v>
      </c>
      <c r="H1307" s="5">
        <v>102.3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102.7</v>
      </c>
      <c r="D1308" s="5">
        <v>0.1</v>
      </c>
      <c r="E1308" s="5">
        <v>102.9</v>
      </c>
      <c r="F1308" s="5">
        <v>205.2</v>
      </c>
      <c r="G1308" s="5">
        <v>102.4</v>
      </c>
      <c r="H1308" s="5">
        <v>102.3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102.7</v>
      </c>
      <c r="D1309" s="5">
        <v>0.1</v>
      </c>
      <c r="E1309" s="5">
        <v>102.9</v>
      </c>
      <c r="F1309" s="5">
        <v>205.2</v>
      </c>
      <c r="G1309" s="5">
        <v>102.4</v>
      </c>
      <c r="H1309" s="5">
        <v>102.3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102.7</v>
      </c>
      <c r="D1310" s="5">
        <v>0.1</v>
      </c>
      <c r="E1310" s="5">
        <v>102.9</v>
      </c>
      <c r="F1310" s="5">
        <v>205.8</v>
      </c>
      <c r="G1310" s="5">
        <v>102.6</v>
      </c>
      <c r="H1310" s="5">
        <v>102.5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102.7</v>
      </c>
      <c r="D1311" s="5">
        <v>0.1</v>
      </c>
      <c r="E1311" s="5">
        <v>102.9</v>
      </c>
      <c r="F1311" s="5">
        <v>205.8</v>
      </c>
      <c r="G1311" s="5">
        <v>102.6</v>
      </c>
      <c r="H1311" s="5">
        <v>102.5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102.9</v>
      </c>
      <c r="D1312" s="5">
        <v>0.1</v>
      </c>
      <c r="E1312" s="5">
        <v>103.1</v>
      </c>
      <c r="F1312" s="5">
        <v>204.6</v>
      </c>
      <c r="G1312" s="5">
        <v>102</v>
      </c>
      <c r="H1312" s="5">
        <v>101.9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102.9</v>
      </c>
      <c r="D1313" s="5">
        <v>0.1</v>
      </c>
      <c r="E1313" s="5">
        <v>103.1</v>
      </c>
      <c r="F1313" s="5">
        <v>204.6</v>
      </c>
      <c r="G1313" s="5">
        <v>102</v>
      </c>
      <c r="H1313" s="5">
        <v>101.9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102.8</v>
      </c>
      <c r="D1314" s="5">
        <v>0.1</v>
      </c>
      <c r="E1314" s="5">
        <v>103</v>
      </c>
      <c r="F1314" s="5">
        <v>204.8</v>
      </c>
      <c r="G1314" s="5">
        <v>102.2</v>
      </c>
      <c r="H1314" s="5">
        <v>102.1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102.8</v>
      </c>
      <c r="D1315" s="5">
        <v>0.1</v>
      </c>
      <c r="E1315" s="5">
        <v>103</v>
      </c>
      <c r="F1315" s="5">
        <v>204.8</v>
      </c>
      <c r="G1315" s="5">
        <v>102.2</v>
      </c>
      <c r="H1315" s="5">
        <v>102.1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101.7</v>
      </c>
      <c r="D1316" s="5">
        <v>0.1</v>
      </c>
      <c r="E1316" s="5">
        <v>101.8</v>
      </c>
      <c r="F1316" s="5">
        <v>204.5</v>
      </c>
      <c r="G1316" s="5">
        <v>102</v>
      </c>
      <c r="H1316" s="5">
        <v>101.8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101.7</v>
      </c>
      <c r="D1317" s="5">
        <v>0.1</v>
      </c>
      <c r="E1317" s="5">
        <v>101.8</v>
      </c>
      <c r="F1317" s="5">
        <v>204.5</v>
      </c>
      <c r="G1317" s="5">
        <v>102</v>
      </c>
      <c r="H1317" s="5">
        <v>101.8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101.7</v>
      </c>
      <c r="D1318" s="5">
        <v>0.1</v>
      </c>
      <c r="E1318" s="5">
        <v>101.8</v>
      </c>
      <c r="F1318" s="5">
        <v>204.5</v>
      </c>
      <c r="G1318" s="5">
        <v>102</v>
      </c>
      <c r="H1318" s="5">
        <v>101.8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101.7</v>
      </c>
      <c r="D1319" s="5">
        <v>0.1</v>
      </c>
      <c r="E1319" s="5">
        <v>101.8</v>
      </c>
      <c r="F1319" s="5">
        <v>204.5</v>
      </c>
      <c r="G1319" s="5">
        <v>102</v>
      </c>
      <c r="H1319" s="5">
        <v>101.8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103.1</v>
      </c>
      <c r="D1320" s="5">
        <v>0.1</v>
      </c>
      <c r="E1320" s="5">
        <v>103.1</v>
      </c>
      <c r="F1320" s="5">
        <v>205.2</v>
      </c>
      <c r="G1320" s="5">
        <v>102.4</v>
      </c>
      <c r="H1320" s="5">
        <v>102.2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103.1</v>
      </c>
      <c r="D1321" s="5">
        <v>0.1</v>
      </c>
      <c r="E1321" s="5">
        <v>103.1</v>
      </c>
      <c r="F1321" s="5">
        <v>205.2</v>
      </c>
      <c r="G1321" s="5">
        <v>102.4</v>
      </c>
      <c r="H1321" s="5">
        <v>102.2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102.1</v>
      </c>
      <c r="D1322" s="5">
        <v>0.1</v>
      </c>
      <c r="E1322" s="5">
        <v>102.3</v>
      </c>
      <c r="F1322" s="5">
        <v>203.3</v>
      </c>
      <c r="G1322" s="5">
        <v>101.5</v>
      </c>
      <c r="H1322" s="5">
        <v>101.3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102.1</v>
      </c>
      <c r="D1323" s="5">
        <v>0.1</v>
      </c>
      <c r="E1323" s="5">
        <v>102.3</v>
      </c>
      <c r="F1323" s="5">
        <v>203.3</v>
      </c>
      <c r="G1323" s="5">
        <v>101.5</v>
      </c>
      <c r="H1323" s="5">
        <v>101.3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101.1</v>
      </c>
      <c r="D1324" s="5">
        <v>0.1</v>
      </c>
      <c r="E1324" s="5">
        <v>101.2</v>
      </c>
      <c r="F1324" s="5">
        <v>199.5</v>
      </c>
      <c r="G1324" s="5">
        <v>99.7</v>
      </c>
      <c r="H1324" s="5">
        <v>98.9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101.1</v>
      </c>
      <c r="D1325" s="5">
        <v>0.1</v>
      </c>
      <c r="E1325" s="5">
        <v>101.2</v>
      </c>
      <c r="F1325" s="5">
        <v>199.5</v>
      </c>
      <c r="G1325" s="5">
        <v>99.7</v>
      </c>
      <c r="H1325" s="5">
        <v>98.9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97.2</v>
      </c>
      <c r="D1326" s="5">
        <v>0.1</v>
      </c>
      <c r="E1326" s="5">
        <v>97.3</v>
      </c>
      <c r="F1326" s="5">
        <v>193.4</v>
      </c>
      <c r="G1326" s="5">
        <v>96.4</v>
      </c>
      <c r="H1326" s="5">
        <v>96.3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97.2</v>
      </c>
      <c r="D1327" s="5">
        <v>0.1</v>
      </c>
      <c r="E1327" s="5">
        <v>97.3</v>
      </c>
      <c r="F1327" s="5">
        <v>193.4</v>
      </c>
      <c r="G1327" s="5">
        <v>96.4</v>
      </c>
      <c r="H1327" s="5">
        <v>96.3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97.2</v>
      </c>
      <c r="D1328" s="5">
        <v>0.1</v>
      </c>
      <c r="E1328" s="5">
        <v>97.3</v>
      </c>
      <c r="F1328" s="5">
        <v>193.4</v>
      </c>
      <c r="G1328" s="5">
        <v>96.4</v>
      </c>
      <c r="H1328" s="5">
        <v>96.3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97.2</v>
      </c>
      <c r="D1329" s="5">
        <v>0.1</v>
      </c>
      <c r="E1329" s="5">
        <v>97.3</v>
      </c>
      <c r="F1329" s="5">
        <v>193.4</v>
      </c>
      <c r="G1329" s="5">
        <v>96.4</v>
      </c>
      <c r="H1329" s="5">
        <v>96.3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101.9</v>
      </c>
      <c r="D1330" s="5">
        <v>0.1</v>
      </c>
      <c r="E1330" s="5">
        <v>102.1</v>
      </c>
      <c r="F1330" s="5">
        <v>202.5</v>
      </c>
      <c r="G1330" s="5">
        <v>101.1</v>
      </c>
      <c r="H1330" s="5">
        <v>101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101.9</v>
      </c>
      <c r="D1331" s="5">
        <v>0.1</v>
      </c>
      <c r="E1331" s="5">
        <v>102.1</v>
      </c>
      <c r="F1331" s="5">
        <v>202.5</v>
      </c>
      <c r="G1331" s="5">
        <v>101.1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99.1</v>
      </c>
      <c r="D1332" s="5">
        <v>0.1</v>
      </c>
      <c r="E1332" s="5">
        <v>99.2</v>
      </c>
      <c r="F1332" s="5">
        <v>193.9</v>
      </c>
      <c r="G1332" s="5">
        <v>96.7</v>
      </c>
      <c r="H1332" s="5">
        <v>96.7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99.1</v>
      </c>
      <c r="D1333" s="5">
        <v>0.1</v>
      </c>
      <c r="E1333" s="5">
        <v>99.2</v>
      </c>
      <c r="F1333" s="5">
        <v>193.9</v>
      </c>
      <c r="G1333" s="5">
        <v>96.7</v>
      </c>
      <c r="H1333" s="5">
        <v>96.7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95.9</v>
      </c>
      <c r="D1334" s="5">
        <v>0.1</v>
      </c>
      <c r="E1334" s="5">
        <v>96</v>
      </c>
      <c r="F1334" s="5">
        <v>201</v>
      </c>
      <c r="G1334" s="5">
        <v>100</v>
      </c>
      <c r="H1334" s="5">
        <v>99.2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95.9</v>
      </c>
      <c r="D1335" s="5">
        <v>0.1</v>
      </c>
      <c r="E1335" s="5">
        <v>96</v>
      </c>
      <c r="F1335" s="5">
        <v>201</v>
      </c>
      <c r="G1335" s="5">
        <v>100</v>
      </c>
      <c r="H1335" s="5">
        <v>99.2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101.6</v>
      </c>
      <c r="D1336" s="5">
        <v>0.1</v>
      </c>
      <c r="E1336" s="5">
        <v>101.7</v>
      </c>
      <c r="F1336" s="5">
        <v>194.3</v>
      </c>
      <c r="G1336" s="5">
        <v>97</v>
      </c>
      <c r="H1336" s="5">
        <v>97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101.6</v>
      </c>
      <c r="D1337" s="5">
        <v>0.1</v>
      </c>
      <c r="E1337" s="5">
        <v>101.7</v>
      </c>
      <c r="F1337" s="5">
        <v>194.3</v>
      </c>
      <c r="G1337" s="5">
        <v>97</v>
      </c>
      <c r="H1337" s="5">
        <v>97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101.6</v>
      </c>
      <c r="D1338" s="5">
        <v>0.1</v>
      </c>
      <c r="E1338" s="5">
        <v>101.7</v>
      </c>
      <c r="F1338" s="5">
        <v>194.3</v>
      </c>
      <c r="G1338" s="5">
        <v>97</v>
      </c>
      <c r="H1338" s="5">
        <v>97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101.6</v>
      </c>
      <c r="D1339" s="5">
        <v>0.1</v>
      </c>
      <c r="E1339" s="5">
        <v>101.7</v>
      </c>
      <c r="F1339" s="5">
        <v>194.3</v>
      </c>
      <c r="G1339" s="5">
        <v>97</v>
      </c>
      <c r="H1339" s="5">
        <v>97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101.8</v>
      </c>
      <c r="D1340" s="5">
        <v>0.1</v>
      </c>
      <c r="E1340" s="5">
        <v>101.8</v>
      </c>
      <c r="F1340" s="5">
        <v>203.4</v>
      </c>
      <c r="G1340" s="5">
        <v>101.4</v>
      </c>
      <c r="H1340" s="5">
        <v>101.3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101.8</v>
      </c>
      <c r="D1341" s="5">
        <v>0.1</v>
      </c>
      <c r="E1341" s="5">
        <v>101.8</v>
      </c>
      <c r="F1341" s="5">
        <v>203.4</v>
      </c>
      <c r="G1341" s="5">
        <v>101.4</v>
      </c>
      <c r="H1341" s="5">
        <v>101.3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101.2</v>
      </c>
      <c r="D1342" s="5">
        <v>0.1</v>
      </c>
      <c r="E1342" s="5">
        <v>101.4</v>
      </c>
      <c r="F1342" s="5">
        <v>201.8</v>
      </c>
      <c r="G1342" s="5">
        <v>100.7</v>
      </c>
      <c r="H1342" s="5">
        <v>100.6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101.2</v>
      </c>
      <c r="D1343" s="5">
        <v>0.1</v>
      </c>
      <c r="E1343" s="5">
        <v>101.4</v>
      </c>
      <c r="F1343" s="5">
        <v>201.8</v>
      </c>
      <c r="G1343" s="5">
        <v>100.7</v>
      </c>
      <c r="H1343" s="5">
        <v>100.6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101.4</v>
      </c>
      <c r="D1344" s="5">
        <v>0.1</v>
      </c>
      <c r="E1344" s="5">
        <v>101.5</v>
      </c>
      <c r="F1344" s="5">
        <v>202.3</v>
      </c>
      <c r="G1344" s="5">
        <v>101</v>
      </c>
      <c r="H1344" s="5">
        <v>100.9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0</v>
      </c>
      <c r="D1345" s="5">
        <v>101.4</v>
      </c>
      <c r="E1345" s="5">
        <v>101.5</v>
      </c>
      <c r="F1345" s="5">
        <v>202.3</v>
      </c>
      <c r="G1345" s="5">
        <v>101</v>
      </c>
      <c r="H1345" s="5">
        <v>100.9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101.3</v>
      </c>
      <c r="D1346" s="5">
        <v>0.1</v>
      </c>
      <c r="E1346" s="5">
        <v>101.5</v>
      </c>
      <c r="F1346" s="5">
        <v>202.3</v>
      </c>
      <c r="G1346" s="5">
        <v>100.9</v>
      </c>
      <c r="H1346" s="5">
        <v>100.8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101.3</v>
      </c>
      <c r="D1347" s="5">
        <v>0.1</v>
      </c>
      <c r="E1347" s="5">
        <v>101.5</v>
      </c>
      <c r="F1347" s="5">
        <v>202.3</v>
      </c>
      <c r="G1347" s="5">
        <v>100.9</v>
      </c>
      <c r="H1347" s="5">
        <v>100.8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101.3</v>
      </c>
      <c r="D1348" s="5">
        <v>0.1</v>
      </c>
      <c r="E1348" s="5">
        <v>101.5</v>
      </c>
      <c r="F1348" s="5">
        <v>202.3</v>
      </c>
      <c r="G1348" s="5">
        <v>100.9</v>
      </c>
      <c r="H1348" s="5">
        <v>100.8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102.1</v>
      </c>
      <c r="D1349" s="5">
        <v>0.1</v>
      </c>
      <c r="E1349" s="5">
        <v>102.2</v>
      </c>
      <c r="F1349" s="5">
        <v>203.1</v>
      </c>
      <c r="G1349" s="5">
        <v>101.3</v>
      </c>
      <c r="H1349" s="5">
        <v>101.2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102.1</v>
      </c>
      <c r="D1350" s="5">
        <v>0.1</v>
      </c>
      <c r="E1350" s="5">
        <v>102.2</v>
      </c>
      <c r="F1350" s="5">
        <v>203.1</v>
      </c>
      <c r="G1350" s="5">
        <v>101.3</v>
      </c>
      <c r="H1350" s="5">
        <v>101.2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97.8</v>
      </c>
      <c r="D1351" s="5">
        <v>0.1</v>
      </c>
      <c r="E1351" s="5">
        <v>98</v>
      </c>
      <c r="F1351" s="5">
        <v>192.5</v>
      </c>
      <c r="G1351" s="5">
        <v>96.2</v>
      </c>
      <c r="H1351" s="5">
        <v>96.1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97.8</v>
      </c>
      <c r="D1352" s="5">
        <v>0.1</v>
      </c>
      <c r="E1352" s="5">
        <v>98</v>
      </c>
      <c r="F1352" s="5">
        <v>192.5</v>
      </c>
      <c r="G1352" s="5">
        <v>96.2</v>
      </c>
      <c r="H1352" s="5">
        <v>96.1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97.8</v>
      </c>
      <c r="D1353" s="5">
        <v>0.1</v>
      </c>
      <c r="E1353" s="5">
        <v>99.7</v>
      </c>
      <c r="F1353" s="5">
        <v>193.9</v>
      </c>
      <c r="G1353" s="5">
        <v>96.7</v>
      </c>
      <c r="H1353" s="5">
        <v>96.3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99.5</v>
      </c>
      <c r="D1354" s="5">
        <v>0.1</v>
      </c>
      <c r="E1354" s="5">
        <v>99.7</v>
      </c>
      <c r="F1354" s="5">
        <v>193.9</v>
      </c>
      <c r="G1354" s="5">
        <v>96.7</v>
      </c>
      <c r="H1354" s="5">
        <v>96.3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99.5</v>
      </c>
      <c r="D1355" s="5">
        <v>0.1</v>
      </c>
      <c r="E1355" s="5">
        <v>99.7</v>
      </c>
      <c r="F1355" s="5">
        <v>194.1</v>
      </c>
      <c r="G1355" s="5">
        <v>96.8</v>
      </c>
      <c r="H1355" s="5">
        <v>96.6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97.3</v>
      </c>
      <c r="D1356" s="5">
        <v>0.1</v>
      </c>
      <c r="E1356" s="5">
        <v>97.5</v>
      </c>
      <c r="F1356" s="5">
        <v>194.1</v>
      </c>
      <c r="G1356" s="5">
        <v>96.8</v>
      </c>
      <c r="H1356" s="5">
        <v>96.6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97.3</v>
      </c>
      <c r="D1357" s="5">
        <v>0.1</v>
      </c>
      <c r="E1357" s="5">
        <v>97.5</v>
      </c>
      <c r="F1357" s="5">
        <v>194.1</v>
      </c>
      <c r="G1357" s="5">
        <v>96.8</v>
      </c>
      <c r="H1357" s="5">
        <v>96.6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97.3</v>
      </c>
      <c r="D1358" s="5">
        <v>0.1</v>
      </c>
      <c r="E1358" s="5">
        <v>97.5</v>
      </c>
      <c r="F1358" s="5">
        <v>194.1</v>
      </c>
      <c r="G1358" s="5">
        <v>96.8</v>
      </c>
      <c r="H1358" s="5">
        <v>96.6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97.5</v>
      </c>
      <c r="D1359" s="5">
        <v>0.1</v>
      </c>
      <c r="E1359" s="5">
        <v>97.6</v>
      </c>
      <c r="F1359" s="5">
        <v>194.9</v>
      </c>
      <c r="G1359" s="5">
        <v>96.8</v>
      </c>
      <c r="H1359" s="5">
        <v>96.6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97.5</v>
      </c>
      <c r="D1360" s="5">
        <v>0.1</v>
      </c>
      <c r="E1360" s="5">
        <v>97.6</v>
      </c>
      <c r="F1360" s="5">
        <v>194.9</v>
      </c>
      <c r="G1360" s="5">
        <v>97.4</v>
      </c>
      <c r="H1360" s="5">
        <v>97.4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97.3</v>
      </c>
      <c r="D1361" s="5">
        <v>0.1</v>
      </c>
      <c r="E1361" s="5">
        <v>97.6</v>
      </c>
      <c r="F1361" s="5">
        <v>194.9</v>
      </c>
      <c r="G1361" s="5">
        <v>97.4</v>
      </c>
      <c r="H1361" s="5">
        <v>97.4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97.3</v>
      </c>
      <c r="D1362" s="5">
        <v>0.1</v>
      </c>
      <c r="E1362" s="5">
        <v>97.4</v>
      </c>
      <c r="F1362" s="5">
        <v>194.6</v>
      </c>
      <c r="G1362" s="5">
        <v>97.1</v>
      </c>
      <c r="H1362" s="5">
        <v>97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97.3</v>
      </c>
      <c r="D1363" s="5">
        <v>0.1</v>
      </c>
      <c r="E1363" s="5">
        <v>97.4</v>
      </c>
      <c r="F1363" s="5">
        <v>194.6</v>
      </c>
      <c r="G1363" s="5">
        <v>97.1</v>
      </c>
      <c r="H1363" s="5">
        <v>97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94.8</v>
      </c>
      <c r="D1364" s="5">
        <v>0.1</v>
      </c>
      <c r="E1364" s="5">
        <v>95</v>
      </c>
      <c r="F1364" s="5">
        <v>189.4</v>
      </c>
      <c r="G1364" s="5">
        <v>94.5</v>
      </c>
      <c r="H1364" s="5">
        <v>94.3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94.8</v>
      </c>
      <c r="D1365" s="5">
        <v>0.1</v>
      </c>
      <c r="E1365" s="5">
        <v>95</v>
      </c>
      <c r="F1365" s="5">
        <v>189.4</v>
      </c>
      <c r="G1365" s="5">
        <v>94.5</v>
      </c>
      <c r="H1365" s="5">
        <v>94.3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96.7</v>
      </c>
      <c r="D1366" s="5">
        <v>0.1</v>
      </c>
      <c r="E1366" s="5">
        <v>96.8</v>
      </c>
      <c r="F1366" s="5">
        <v>192.6</v>
      </c>
      <c r="G1366" s="5">
        <v>96.1</v>
      </c>
      <c r="H1366" s="5">
        <v>95.9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96.7</v>
      </c>
      <c r="D1367" s="5">
        <v>0.1</v>
      </c>
      <c r="E1367" s="5">
        <v>96.8</v>
      </c>
      <c r="F1367" s="5">
        <v>192.6</v>
      </c>
      <c r="G1367" s="5">
        <v>96.1</v>
      </c>
      <c r="H1367" s="5">
        <v>95.9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96.7</v>
      </c>
      <c r="D1368" s="5">
        <v>0.1</v>
      </c>
      <c r="E1368" s="5">
        <v>96.8</v>
      </c>
      <c r="F1368" s="5">
        <v>192.6</v>
      </c>
      <c r="G1368" s="5">
        <v>96.1</v>
      </c>
      <c r="H1368" s="5">
        <v>95.9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96.7</v>
      </c>
      <c r="D1369" s="5">
        <v>0.1</v>
      </c>
      <c r="E1369" s="5">
        <v>96.8</v>
      </c>
      <c r="F1369" s="5">
        <v>192.6</v>
      </c>
      <c r="G1369" s="5">
        <v>96.1</v>
      </c>
      <c r="H1369" s="5">
        <v>95.9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96.7</v>
      </c>
      <c r="D1370" s="5">
        <v>0.1</v>
      </c>
      <c r="E1370" s="5">
        <v>96.8</v>
      </c>
      <c r="F1370" s="5">
        <v>192.6</v>
      </c>
      <c r="G1370" s="5">
        <v>96.1</v>
      </c>
      <c r="H1370" s="5">
        <v>95.9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96.7</v>
      </c>
      <c r="D1371" s="5">
        <v>0.1</v>
      </c>
      <c r="E1371" s="5">
        <v>96.8</v>
      </c>
      <c r="F1371" s="5">
        <v>192.6</v>
      </c>
      <c r="G1371" s="5">
        <v>96.1</v>
      </c>
      <c r="H1371" s="5">
        <v>95.9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96.1</v>
      </c>
      <c r="D1372" s="5">
        <v>0.1</v>
      </c>
      <c r="E1372" s="5">
        <v>96.3</v>
      </c>
      <c r="F1372" s="5">
        <v>191.5</v>
      </c>
      <c r="G1372" s="5">
        <v>95.4</v>
      </c>
      <c r="H1372" s="5">
        <v>95.1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96.1</v>
      </c>
      <c r="D1373" s="5">
        <v>0.1</v>
      </c>
      <c r="E1373" s="5">
        <v>96.3</v>
      </c>
      <c r="F1373" s="5">
        <v>191.5</v>
      </c>
      <c r="G1373" s="5">
        <v>95.4</v>
      </c>
      <c r="H1373" s="5">
        <v>95.1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96</v>
      </c>
      <c r="D1374" s="5">
        <v>0.1</v>
      </c>
      <c r="E1374" s="5">
        <v>96.1</v>
      </c>
      <c r="F1374" s="5">
        <v>192.4</v>
      </c>
      <c r="G1374" s="5">
        <v>96</v>
      </c>
      <c r="H1374" s="5">
        <v>95.7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96</v>
      </c>
      <c r="D1375" s="5">
        <v>0.1</v>
      </c>
      <c r="E1375" s="5">
        <v>96.1</v>
      </c>
      <c r="F1375" s="5">
        <v>192.4</v>
      </c>
      <c r="G1375" s="5">
        <v>96</v>
      </c>
      <c r="H1375" s="5">
        <v>95.7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101.1</v>
      </c>
      <c r="D1376" s="5">
        <v>0.1</v>
      </c>
      <c r="E1376" s="5">
        <v>101.2</v>
      </c>
      <c r="F1376" s="5">
        <v>201</v>
      </c>
      <c r="G1376" s="5">
        <v>100.3</v>
      </c>
      <c r="H1376" s="5">
        <v>100.2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101.1</v>
      </c>
      <c r="D1377" s="5">
        <v>0.1</v>
      </c>
      <c r="E1377" s="5">
        <v>101.2</v>
      </c>
      <c r="F1377" s="5">
        <v>201</v>
      </c>
      <c r="G1377" s="5">
        <v>100.3</v>
      </c>
      <c r="H1377" s="5">
        <v>100.2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101.1</v>
      </c>
      <c r="D1378" s="5">
        <v>0.1</v>
      </c>
      <c r="E1378" s="5">
        <v>101.2</v>
      </c>
      <c r="F1378" s="5">
        <v>201</v>
      </c>
      <c r="G1378" s="5">
        <v>100.3</v>
      </c>
      <c r="H1378" s="5">
        <v>100.2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97</v>
      </c>
      <c r="D1379" s="5">
        <v>0.1</v>
      </c>
      <c r="E1379" s="5">
        <v>97.1</v>
      </c>
      <c r="F1379" s="5">
        <v>194.5</v>
      </c>
      <c r="G1379" s="5">
        <v>97.1</v>
      </c>
      <c r="H1379" s="5">
        <v>97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97</v>
      </c>
      <c r="D1380" s="5">
        <v>0.1</v>
      </c>
      <c r="E1380" s="5">
        <v>97.1</v>
      </c>
      <c r="F1380" s="5">
        <v>194.5</v>
      </c>
      <c r="G1380" s="5">
        <v>97.1</v>
      </c>
      <c r="H1380" s="5">
        <v>97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103.5</v>
      </c>
      <c r="D1381" s="5">
        <v>0.1</v>
      </c>
      <c r="E1381" s="5">
        <v>103.7</v>
      </c>
      <c r="F1381" s="5">
        <v>206.8</v>
      </c>
      <c r="G1381" s="5">
        <v>103.2</v>
      </c>
      <c r="H1381" s="5">
        <v>103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103.5</v>
      </c>
      <c r="D1382" s="5">
        <v>0.1</v>
      </c>
      <c r="E1382" s="5">
        <v>103.7</v>
      </c>
      <c r="F1382" s="5">
        <v>206.8</v>
      </c>
      <c r="G1382" s="5">
        <v>103.2</v>
      </c>
      <c r="H1382" s="5">
        <v>103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103.1</v>
      </c>
      <c r="D1383" s="5">
        <v>0.1</v>
      </c>
      <c r="E1383" s="5">
        <v>103.3</v>
      </c>
      <c r="F1383" s="5">
        <v>206.2</v>
      </c>
      <c r="G1383" s="5">
        <v>102.9</v>
      </c>
      <c r="H1383" s="5">
        <v>102.7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103.1</v>
      </c>
      <c r="D1384" s="5">
        <v>0.1</v>
      </c>
      <c r="E1384" s="5">
        <v>103.3</v>
      </c>
      <c r="F1384" s="5">
        <v>206.2</v>
      </c>
      <c r="G1384" s="5">
        <v>102.9</v>
      </c>
      <c r="H1384" s="5">
        <v>102.7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102.8</v>
      </c>
      <c r="D1385" s="5">
        <v>0.1</v>
      </c>
      <c r="E1385" s="5">
        <v>103</v>
      </c>
      <c r="F1385" s="5">
        <v>205.3</v>
      </c>
      <c r="G1385" s="5">
        <v>102.4</v>
      </c>
      <c r="H1385" s="5">
        <v>102.3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102.8</v>
      </c>
      <c r="D1386" s="5">
        <v>0.1</v>
      </c>
      <c r="E1386" s="5">
        <v>103</v>
      </c>
      <c r="F1386" s="5">
        <v>205.3</v>
      </c>
      <c r="G1386" s="5">
        <v>102.4</v>
      </c>
      <c r="H1386" s="5">
        <v>102.3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102.8</v>
      </c>
      <c r="D1387" s="5">
        <v>0.1</v>
      </c>
      <c r="E1387" s="5">
        <v>103</v>
      </c>
      <c r="F1387" s="5">
        <v>205.3</v>
      </c>
      <c r="G1387" s="5">
        <v>102.4</v>
      </c>
      <c r="H1387" s="5">
        <v>102.3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102.8</v>
      </c>
      <c r="D1388" s="5">
        <v>0.1</v>
      </c>
      <c r="E1388" s="5">
        <v>103</v>
      </c>
      <c r="F1388" s="5">
        <v>205.3</v>
      </c>
      <c r="G1388" s="5">
        <v>102.4</v>
      </c>
      <c r="H1388" s="5">
        <v>102.3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102.6</v>
      </c>
      <c r="D1389" s="5">
        <v>0.1</v>
      </c>
      <c r="E1389" s="5">
        <v>102.7</v>
      </c>
      <c r="F1389" s="5">
        <v>204.6</v>
      </c>
      <c r="G1389" s="5">
        <v>102.1</v>
      </c>
      <c r="H1389" s="5">
        <v>101.9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104.4</v>
      </c>
      <c r="D1390" s="5">
        <v>0.1</v>
      </c>
      <c r="E1390" s="5">
        <v>104.6</v>
      </c>
      <c r="F1390" s="5">
        <v>200.8</v>
      </c>
      <c r="G1390" s="5">
        <v>100.4</v>
      </c>
      <c r="H1390" s="5">
        <v>103.4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104.4</v>
      </c>
      <c r="D1391" s="5">
        <v>0.1</v>
      </c>
      <c r="E1391" s="5">
        <v>104.6</v>
      </c>
      <c r="F1391" s="5">
        <v>200.8</v>
      </c>
      <c r="G1391" s="5">
        <v>100.4</v>
      </c>
      <c r="H1391" s="5">
        <v>103.4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98.6</v>
      </c>
      <c r="D1392" s="5">
        <v>0.1</v>
      </c>
      <c r="E1392" s="5">
        <v>98.7</v>
      </c>
      <c r="F1392" s="5">
        <v>196</v>
      </c>
      <c r="G1392" s="5">
        <v>99.1</v>
      </c>
      <c r="H1392" s="5">
        <v>101.1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98.6</v>
      </c>
      <c r="D1393" s="5">
        <v>0.1</v>
      </c>
      <c r="E1393" s="5">
        <v>98.7</v>
      </c>
      <c r="F1393" s="5">
        <v>196</v>
      </c>
      <c r="G1393" s="5">
        <v>99.1</v>
      </c>
      <c r="H1393" s="5">
        <v>101.1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104.1</v>
      </c>
      <c r="D1394" s="5">
        <v>0.1</v>
      </c>
      <c r="E1394" s="5">
        <v>104.3</v>
      </c>
      <c r="F1394" s="5">
        <v>197.4</v>
      </c>
      <c r="G1394" s="5">
        <v>98.3</v>
      </c>
      <c r="H1394" s="5">
        <v>99.8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104.1</v>
      </c>
      <c r="D1395" s="5">
        <v>0.1</v>
      </c>
      <c r="E1395" s="5">
        <v>104.3</v>
      </c>
      <c r="F1395" s="5">
        <v>197.4</v>
      </c>
      <c r="G1395" s="5">
        <v>98.3</v>
      </c>
      <c r="H1395" s="5">
        <v>99.8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104.1</v>
      </c>
      <c r="D1396" s="5">
        <v>0.1</v>
      </c>
      <c r="E1396" s="5">
        <v>104.3</v>
      </c>
      <c r="F1396" s="5">
        <v>197.4</v>
      </c>
      <c r="G1396" s="5">
        <v>98.3</v>
      </c>
      <c r="H1396" s="5">
        <v>99.8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104.1</v>
      </c>
      <c r="D1397" s="5">
        <v>0.1</v>
      </c>
      <c r="E1397" s="5">
        <v>104.3</v>
      </c>
      <c r="F1397" s="5">
        <v>197.4</v>
      </c>
      <c r="G1397" s="5">
        <v>98.3</v>
      </c>
      <c r="H1397" s="5">
        <v>99.8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104.1</v>
      </c>
      <c r="D1398" s="5">
        <v>0.1</v>
      </c>
      <c r="E1398" s="5">
        <v>104.3</v>
      </c>
      <c r="F1398" s="5">
        <v>207.3</v>
      </c>
      <c r="G1398" s="5">
        <v>103.5</v>
      </c>
      <c r="H1398" s="5">
        <v>103.3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104.1</v>
      </c>
      <c r="D1399" s="5">
        <v>0.1</v>
      </c>
      <c r="E1399" s="5">
        <v>104.3</v>
      </c>
      <c r="F1399" s="5">
        <v>207.3</v>
      </c>
      <c r="G1399" s="5">
        <v>103.5</v>
      </c>
      <c r="H1399" s="5">
        <v>103.3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99.3</v>
      </c>
      <c r="D1400" s="5">
        <v>0.1</v>
      </c>
      <c r="E1400" s="5">
        <v>99.4</v>
      </c>
      <c r="F1400" s="5">
        <v>196.7</v>
      </c>
      <c r="G1400" s="5">
        <v>98.1</v>
      </c>
      <c r="H1400" s="5">
        <v>97.8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99.3</v>
      </c>
      <c r="D1401" s="5">
        <v>0.1</v>
      </c>
      <c r="E1401" s="5">
        <v>99.4</v>
      </c>
      <c r="F1401" s="5">
        <v>196.7</v>
      </c>
      <c r="G1401" s="5">
        <v>98.1</v>
      </c>
      <c r="H1401" s="5">
        <v>97.8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99.7</v>
      </c>
      <c r="D1402" s="5">
        <v>0.1</v>
      </c>
      <c r="E1402" s="5">
        <v>99.9</v>
      </c>
      <c r="F1402" s="5">
        <v>196.5</v>
      </c>
      <c r="G1402" s="5">
        <v>98</v>
      </c>
      <c r="H1402" s="5">
        <v>97.8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99.7</v>
      </c>
      <c r="D1403" s="5">
        <v>0.1</v>
      </c>
      <c r="E1403" s="5">
        <v>99.9</v>
      </c>
      <c r="F1403" s="5">
        <v>196.5</v>
      </c>
      <c r="G1403" s="5">
        <v>98</v>
      </c>
      <c r="H1403" s="5">
        <v>97.8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97.6</v>
      </c>
      <c r="D1404" s="5">
        <v>0.1</v>
      </c>
      <c r="E1404" s="5">
        <v>97.8</v>
      </c>
      <c r="F1404" s="5">
        <v>197.3</v>
      </c>
      <c r="G1404" s="5">
        <v>98.4</v>
      </c>
      <c r="H1404" s="5">
        <v>98.2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97.6</v>
      </c>
      <c r="D1405" s="5">
        <v>0.1</v>
      </c>
      <c r="E1405" s="5">
        <v>97.8</v>
      </c>
      <c r="F1405" s="5">
        <v>197.3</v>
      </c>
      <c r="G1405" s="5">
        <v>98.4</v>
      </c>
      <c r="H1405" s="5">
        <v>98.2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97.6</v>
      </c>
      <c r="D1406" s="5">
        <v>0.1</v>
      </c>
      <c r="E1406" s="5">
        <v>97.8</v>
      </c>
      <c r="F1406" s="5">
        <v>197.3</v>
      </c>
      <c r="G1406" s="5">
        <v>98.4</v>
      </c>
      <c r="H1406" s="5">
        <v>98.2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97.6</v>
      </c>
      <c r="D1407" s="5">
        <v>0.1</v>
      </c>
      <c r="E1407" s="5">
        <v>97.8</v>
      </c>
      <c r="F1407" s="5">
        <v>197.3</v>
      </c>
      <c r="G1407" s="5">
        <v>98.4</v>
      </c>
      <c r="H1407" s="5">
        <v>98.2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102.5</v>
      </c>
      <c r="D1408" s="5">
        <v>0.1</v>
      </c>
      <c r="E1408" s="5">
        <v>102.6</v>
      </c>
      <c r="F1408" s="5">
        <v>206.9</v>
      </c>
      <c r="G1408" s="5">
        <v>102.9</v>
      </c>
      <c r="H1408" s="5">
        <v>102.5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102.5</v>
      </c>
      <c r="D1409" s="5">
        <v>0.1</v>
      </c>
      <c r="E1409" s="5">
        <v>102.6</v>
      </c>
      <c r="F1409" s="5">
        <v>206.9</v>
      </c>
      <c r="G1409" s="5">
        <v>102.9</v>
      </c>
      <c r="H1409" s="5">
        <v>102.5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104.3</v>
      </c>
      <c r="D1410" s="5">
        <v>0.1</v>
      </c>
      <c r="E1410" s="5">
        <v>104.4</v>
      </c>
      <c r="F1410" s="5">
        <v>204.8</v>
      </c>
      <c r="G1410" s="5">
        <v>102.4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104.3</v>
      </c>
      <c r="D1411" s="5">
        <v>0.1</v>
      </c>
      <c r="E1411" s="5">
        <v>104.4</v>
      </c>
      <c r="F1411" s="5">
        <v>204.8</v>
      </c>
      <c r="G1411" s="5">
        <v>102.4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100.5</v>
      </c>
      <c r="D1412" s="5">
        <v>0.1</v>
      </c>
      <c r="E1412" s="5">
        <v>100.6</v>
      </c>
      <c r="F1412" s="5">
        <v>199.5</v>
      </c>
      <c r="G1412" s="5">
        <v>99.6</v>
      </c>
      <c r="H1412" s="5">
        <v>99.4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100.5</v>
      </c>
      <c r="D1413" s="5">
        <v>0.1</v>
      </c>
      <c r="E1413" s="5">
        <v>100.6</v>
      </c>
      <c r="F1413" s="5">
        <v>199.5</v>
      </c>
      <c r="G1413" s="5">
        <v>99.6</v>
      </c>
      <c r="H1413" s="5">
        <v>99.4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98.6</v>
      </c>
      <c r="D1414" s="5">
        <v>0.1</v>
      </c>
      <c r="E1414" s="5">
        <v>98.7</v>
      </c>
      <c r="F1414" s="5">
        <v>196.8</v>
      </c>
      <c r="G1414" s="5">
        <v>98.3</v>
      </c>
      <c r="H1414" s="5">
        <v>98.2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98.6</v>
      </c>
      <c r="D1415" s="5">
        <v>0.1</v>
      </c>
      <c r="E1415" s="5">
        <v>98.7</v>
      </c>
      <c r="F1415" s="5">
        <v>196.8</v>
      </c>
      <c r="G1415" s="5">
        <v>98.3</v>
      </c>
      <c r="H1415" s="5">
        <v>98.2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98.6</v>
      </c>
      <c r="D1416" s="5">
        <v>0.1</v>
      </c>
      <c r="E1416" s="5">
        <v>98.7</v>
      </c>
      <c r="F1416" s="5">
        <v>196.8</v>
      </c>
      <c r="G1416" s="5">
        <v>98.3</v>
      </c>
      <c r="H1416" s="5">
        <v>98.2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98.6</v>
      </c>
      <c r="D1417" s="5">
        <v>0.1</v>
      </c>
      <c r="E1417" s="5">
        <v>98.7</v>
      </c>
      <c r="F1417" s="5">
        <v>196.8</v>
      </c>
      <c r="G1417" s="5">
        <v>98.3</v>
      </c>
      <c r="H1417" s="5">
        <v>98.2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100</v>
      </c>
      <c r="D1418" s="5">
        <v>0.1</v>
      </c>
      <c r="E1418" s="5">
        <v>100.2</v>
      </c>
      <c r="F1418" s="5">
        <v>197.3</v>
      </c>
      <c r="G1418" s="5">
        <v>98.6</v>
      </c>
      <c r="H1418" s="5">
        <v>98.6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100</v>
      </c>
      <c r="D1419" s="5">
        <v>0.1</v>
      </c>
      <c r="E1419" s="5">
        <v>100.2</v>
      </c>
      <c r="F1419" s="5">
        <v>197.3</v>
      </c>
      <c r="G1419" s="5">
        <v>98.6</v>
      </c>
      <c r="H1419" s="5">
        <v>98.6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104.3</v>
      </c>
      <c r="D1420" s="5">
        <v>0.1</v>
      </c>
      <c r="E1420" s="5">
        <v>104.5</v>
      </c>
      <c r="F1420" s="5">
        <v>208.5</v>
      </c>
      <c r="G1420" s="5">
        <v>104.1</v>
      </c>
      <c r="H1420" s="5">
        <v>103.9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104.3</v>
      </c>
      <c r="D1421" s="5">
        <v>0.1</v>
      </c>
      <c r="E1421" s="5">
        <v>104.5</v>
      </c>
      <c r="F1421" s="5">
        <v>208.5</v>
      </c>
      <c r="G1421" s="5">
        <v>104.1</v>
      </c>
      <c r="H1421" s="5">
        <v>103.9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104.7</v>
      </c>
      <c r="D1422" s="5">
        <v>0.1</v>
      </c>
      <c r="E1422" s="5">
        <v>104.9</v>
      </c>
      <c r="F1422" s="5">
        <v>207.6</v>
      </c>
      <c r="G1422" s="5">
        <v>103.6</v>
      </c>
      <c r="H1422" s="5">
        <v>103.5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104.7</v>
      </c>
      <c r="D1423" s="5">
        <v>0.1</v>
      </c>
      <c r="E1423" s="5">
        <v>104.9</v>
      </c>
      <c r="F1423" s="5">
        <v>207.6</v>
      </c>
      <c r="G1423" s="5">
        <v>103.6</v>
      </c>
      <c r="H1423" s="5">
        <v>103.5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104.6</v>
      </c>
      <c r="D1424" s="5">
        <v>0.1</v>
      </c>
      <c r="E1424" s="5">
        <v>104.7</v>
      </c>
      <c r="F1424" s="5">
        <v>208.2</v>
      </c>
      <c r="G1424" s="5">
        <v>104</v>
      </c>
      <c r="H1424" s="5">
        <v>103.8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104.6</v>
      </c>
      <c r="D1425" s="5">
        <v>0.1</v>
      </c>
      <c r="E1425" s="5">
        <v>104.7</v>
      </c>
      <c r="F1425" s="5">
        <v>208.2</v>
      </c>
      <c r="G1425" s="5">
        <v>104</v>
      </c>
      <c r="H1425" s="5">
        <v>103.8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208.2</v>
      </c>
      <c r="G1426" s="5">
        <v>104</v>
      </c>
      <c r="H1426" s="5">
        <v>103.8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104.2</v>
      </c>
      <c r="F1427" s="5">
        <v>208.1</v>
      </c>
      <c r="G1427" s="5">
        <v>103.8</v>
      </c>
      <c r="H1427" s="5">
        <v>103.6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104.2</v>
      </c>
      <c r="F1428" s="5">
        <v>208.1</v>
      </c>
      <c r="G1428" s="5">
        <v>103.8</v>
      </c>
      <c r="H1428" s="5">
        <v>103.6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103.9</v>
      </c>
      <c r="F1429" s="5">
        <v>207.1</v>
      </c>
      <c r="G1429" s="5">
        <v>103.3</v>
      </c>
      <c r="H1429" s="5">
        <v>103.2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103.7</v>
      </c>
      <c r="D1430" s="5">
        <v>0.1</v>
      </c>
      <c r="E1430" s="5">
        <v>103.9</v>
      </c>
      <c r="F1430" s="5">
        <v>207.1</v>
      </c>
      <c r="G1430" s="5">
        <v>103.3</v>
      </c>
      <c r="H1430" s="5">
        <v>103.2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103.7</v>
      </c>
      <c r="D1431" s="5">
        <v>0.1</v>
      </c>
      <c r="E1431" s="5">
        <v>103.8</v>
      </c>
      <c r="F1431" s="5">
        <v>207.9</v>
      </c>
      <c r="G1431" s="5">
        <v>103.7</v>
      </c>
      <c r="H1431" s="5">
        <v>103.6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103.8</v>
      </c>
      <c r="F1432" s="5">
        <v>207.9</v>
      </c>
      <c r="G1432" s="5">
        <v>103.7</v>
      </c>
      <c r="H1432" s="5">
        <v>103.6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104</v>
      </c>
      <c r="F1433" s="5">
        <v>207.3</v>
      </c>
      <c r="G1433" s="5">
        <v>103.5</v>
      </c>
      <c r="H1433" s="5">
        <v>103.3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104</v>
      </c>
      <c r="D1434" s="5">
        <v>0.1</v>
      </c>
      <c r="E1434" s="5">
        <v>104</v>
      </c>
      <c r="F1434" s="5">
        <v>207.3</v>
      </c>
      <c r="G1434" s="5">
        <v>103.5</v>
      </c>
      <c r="H1434" s="5">
        <v>103.3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104</v>
      </c>
      <c r="D1435" s="5">
        <v>0.1</v>
      </c>
      <c r="E1435" s="5">
        <v>104</v>
      </c>
      <c r="F1435" s="5">
        <v>207.3</v>
      </c>
      <c r="G1435" s="5">
        <v>103.5</v>
      </c>
      <c r="H1435" s="5">
        <v>103.3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</v>
      </c>
      <c r="D1436" s="5">
        <v>0.1</v>
      </c>
      <c r="E1436" s="5">
        <v>104</v>
      </c>
      <c r="F1436" s="5">
        <v>207.3</v>
      </c>
      <c r="G1436" s="5">
        <v>103.5</v>
      </c>
      <c r="H1436" s="5">
        <v>103.3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104.6</v>
      </c>
      <c r="D1437" s="5">
        <v>0.1</v>
      </c>
      <c r="E1437" s="5">
        <v>104.6</v>
      </c>
      <c r="F1437" s="5">
        <v>209.2</v>
      </c>
      <c r="G1437" s="5">
        <v>104.4</v>
      </c>
      <c r="H1437" s="5">
        <v>104.3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104.6</v>
      </c>
      <c r="D1438" s="5">
        <v>0.1</v>
      </c>
      <c r="E1438" s="5">
        <v>104.6</v>
      </c>
      <c r="F1438" s="5">
        <v>209.2</v>
      </c>
      <c r="G1438" s="5">
        <v>104.4</v>
      </c>
      <c r="H1438" s="5">
        <v>104.3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103.5</v>
      </c>
      <c r="D1439" s="5">
        <v>0.1</v>
      </c>
      <c r="E1439" s="5">
        <v>103.7</v>
      </c>
      <c r="F1439" s="5">
        <v>208.2</v>
      </c>
      <c r="G1439" s="5">
        <v>103.9</v>
      </c>
      <c r="H1439" s="5">
        <v>103.7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103.5</v>
      </c>
      <c r="D1440" s="5">
        <v>0.1</v>
      </c>
      <c r="E1440" s="5">
        <v>103.7</v>
      </c>
      <c r="F1440" s="5">
        <v>208.2</v>
      </c>
      <c r="G1440" s="5">
        <v>103.9</v>
      </c>
      <c r="H1440" s="5">
        <v>103.7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103.7</v>
      </c>
      <c r="D1441" s="5">
        <v>0.1</v>
      </c>
      <c r="E1441" s="5">
        <v>103.9</v>
      </c>
      <c r="F1441" s="5">
        <v>207.5</v>
      </c>
      <c r="G1441" s="5">
        <v>103.4</v>
      </c>
      <c r="H1441" s="5">
        <v>103.2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103.7</v>
      </c>
      <c r="D1442" s="5">
        <v>0.1</v>
      </c>
      <c r="E1442" s="5">
        <v>103.9</v>
      </c>
      <c r="F1442" s="5">
        <v>207.5</v>
      </c>
      <c r="G1442" s="5">
        <v>103.4</v>
      </c>
      <c r="H1442" s="5">
        <v>103.2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104.2</v>
      </c>
      <c r="D1443" s="5">
        <v>0.1</v>
      </c>
      <c r="E1443" s="5">
        <v>104.3</v>
      </c>
      <c r="F1443" s="5">
        <v>207.4</v>
      </c>
      <c r="G1443" s="5">
        <v>103.5</v>
      </c>
      <c r="H1443" s="5">
        <v>103.3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104.2</v>
      </c>
      <c r="D1444" s="5">
        <v>0.1</v>
      </c>
      <c r="E1444" s="5">
        <v>104.3</v>
      </c>
      <c r="F1444" s="5">
        <v>207.4</v>
      </c>
      <c r="G1444" s="5">
        <v>103.5</v>
      </c>
      <c r="H1444" s="5">
        <v>103.3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104.2</v>
      </c>
      <c r="D1445" s="5">
        <v>0.1</v>
      </c>
      <c r="E1445" s="5">
        <v>104.3</v>
      </c>
      <c r="F1445" s="5">
        <v>207.4</v>
      </c>
      <c r="G1445" s="5">
        <v>103.5</v>
      </c>
      <c r="H1445" s="5">
        <v>103.3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104.2</v>
      </c>
      <c r="D1446" s="5">
        <v>0.1</v>
      </c>
      <c r="E1446" s="5">
        <v>104.3</v>
      </c>
      <c r="F1446" s="5">
        <v>207.4</v>
      </c>
      <c r="G1446" s="5">
        <v>103.5</v>
      </c>
      <c r="H1446" s="5">
        <v>103.3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102.3</v>
      </c>
      <c r="D1447" s="5">
        <v>0.1</v>
      </c>
      <c r="E1447" s="5">
        <v>102.4</v>
      </c>
      <c r="F1447" s="5">
        <v>205</v>
      </c>
      <c r="G1447" s="5">
        <v>102.3</v>
      </c>
      <c r="H1447" s="5">
        <v>103.3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102.3</v>
      </c>
      <c r="D1448" s="5">
        <v>0.1</v>
      </c>
      <c r="E1448" s="5">
        <v>102.4</v>
      </c>
      <c r="F1448" s="5">
        <v>205</v>
      </c>
      <c r="G1448" s="5">
        <v>102.3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102.8</v>
      </c>
      <c r="D1449" s="5">
        <v>0.1</v>
      </c>
      <c r="E1449" s="5">
        <v>103</v>
      </c>
      <c r="F1449" s="5">
        <v>207</v>
      </c>
      <c r="G1449" s="5">
        <v>103.1</v>
      </c>
      <c r="H1449" s="5">
        <v>102.1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102.8</v>
      </c>
      <c r="D1450" s="5">
        <v>0.1</v>
      </c>
      <c r="E1450" s="5">
        <v>103</v>
      </c>
      <c r="F1450" s="5">
        <v>207</v>
      </c>
      <c r="G1450" s="5">
        <v>103.1</v>
      </c>
      <c r="H1450" s="5">
        <v>102.8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102.6</v>
      </c>
      <c r="D1451" s="5">
        <v>0.1</v>
      </c>
      <c r="E1451" s="5">
        <v>102.7</v>
      </c>
      <c r="F1451" s="5">
        <v>207</v>
      </c>
      <c r="G1451" s="5">
        <v>103.1</v>
      </c>
      <c r="H1451" s="5">
        <v>102.8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102.6</v>
      </c>
      <c r="D1452" s="5">
        <v>0.1</v>
      </c>
      <c r="E1452" s="5">
        <v>102.7</v>
      </c>
      <c r="F1452" s="5">
        <v>203.5</v>
      </c>
      <c r="G1452" s="5">
        <v>101.6</v>
      </c>
      <c r="H1452" s="5">
        <v>101.5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103.4</v>
      </c>
      <c r="D1453" s="5">
        <v>0.1</v>
      </c>
      <c r="E1453" s="5">
        <v>102.7</v>
      </c>
      <c r="F1453" s="5">
        <v>203.5</v>
      </c>
      <c r="G1453" s="5">
        <v>101.6</v>
      </c>
      <c r="H1453" s="5">
        <v>101.5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103.4</v>
      </c>
      <c r="D1454" s="5">
        <v>0.1</v>
      </c>
      <c r="E1454" s="5">
        <v>103.4</v>
      </c>
      <c r="F1454" s="5">
        <v>206.6</v>
      </c>
      <c r="G1454" s="5">
        <v>103.1</v>
      </c>
      <c r="H1454" s="5">
        <v>102.9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103.4</v>
      </c>
      <c r="D1455" s="5">
        <v>0.1</v>
      </c>
      <c r="E1455" s="5">
        <v>103.4</v>
      </c>
      <c r="F1455" s="5">
        <v>206.6</v>
      </c>
      <c r="G1455" s="5">
        <v>103.1</v>
      </c>
      <c r="H1455" s="5">
        <v>102.9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103.4</v>
      </c>
      <c r="D1456" s="5">
        <v>0.1</v>
      </c>
      <c r="E1456" s="5">
        <v>103.4</v>
      </c>
      <c r="F1456" s="5">
        <v>206.6</v>
      </c>
      <c r="G1456" s="5">
        <v>103.1</v>
      </c>
      <c r="H1456" s="5">
        <v>102.9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103.8</v>
      </c>
      <c r="D1457" s="5">
        <v>0.1</v>
      </c>
      <c r="E1457" s="5">
        <v>104</v>
      </c>
      <c r="F1457" s="5">
        <v>207.1</v>
      </c>
      <c r="G1457" s="5">
        <v>103.4</v>
      </c>
      <c r="H1457" s="5">
        <v>103.2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103.8</v>
      </c>
      <c r="D1458" s="5">
        <v>0.1</v>
      </c>
      <c r="E1458" s="5">
        <v>104</v>
      </c>
      <c r="F1458" s="5">
        <v>207.1</v>
      </c>
      <c r="G1458" s="5">
        <v>103.4</v>
      </c>
      <c r="H1458" s="5">
        <v>103.2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98.9</v>
      </c>
      <c r="D1459" s="5">
        <v>0.1</v>
      </c>
      <c r="E1459" s="5">
        <v>99</v>
      </c>
      <c r="F1459" s="5">
        <v>195.7</v>
      </c>
      <c r="G1459" s="5">
        <v>97.5</v>
      </c>
      <c r="H1459" s="5">
        <v>97.3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98.9</v>
      </c>
      <c r="D1460" s="5">
        <v>0.1</v>
      </c>
      <c r="E1460" s="5">
        <v>99</v>
      </c>
      <c r="F1460" s="5">
        <v>195.7</v>
      </c>
      <c r="G1460" s="5">
        <v>97.5</v>
      </c>
      <c r="H1460" s="5">
        <v>97.3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97.9</v>
      </c>
      <c r="D1461" s="5">
        <v>0.1</v>
      </c>
      <c r="E1461" s="5">
        <v>98</v>
      </c>
      <c r="F1461" s="5">
        <v>196.7</v>
      </c>
      <c r="G1461" s="5">
        <v>98.2</v>
      </c>
      <c r="H1461" s="5">
        <v>98.2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97.9</v>
      </c>
      <c r="D1462" s="5">
        <v>0.1</v>
      </c>
      <c r="E1462" s="5">
        <v>98</v>
      </c>
      <c r="F1462" s="5">
        <v>196.7</v>
      </c>
      <c r="G1462" s="5">
        <v>98.2</v>
      </c>
      <c r="H1462" s="5">
        <v>98.2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97.9</v>
      </c>
      <c r="D1463" s="5">
        <v>0.1</v>
      </c>
      <c r="E1463" s="5">
        <v>98.6</v>
      </c>
      <c r="F1463" s="5">
        <v>197</v>
      </c>
      <c r="G1463" s="5">
        <v>98.2</v>
      </c>
      <c r="H1463" s="5">
        <v>98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98.5</v>
      </c>
      <c r="D1464" s="5">
        <v>0.1</v>
      </c>
      <c r="E1464" s="5">
        <v>98.6</v>
      </c>
      <c r="F1464" s="5">
        <v>197</v>
      </c>
      <c r="G1464" s="5">
        <v>98.2</v>
      </c>
      <c r="H1464" s="5">
        <v>98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98.5</v>
      </c>
      <c r="D1465" s="5">
        <v>0.1</v>
      </c>
      <c r="E1465" s="5">
        <v>98.6</v>
      </c>
      <c r="F1465" s="5">
        <v>197</v>
      </c>
      <c r="G1465" s="5">
        <v>98.2</v>
      </c>
      <c r="H1465" s="5">
        <v>98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98.5</v>
      </c>
      <c r="D1466" s="5">
        <v>0.1</v>
      </c>
      <c r="E1466" s="5">
        <v>98.6</v>
      </c>
      <c r="F1466" s="5">
        <v>197</v>
      </c>
      <c r="G1466" s="5">
        <v>98.2</v>
      </c>
      <c r="H1466" s="5">
        <v>98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103.1</v>
      </c>
      <c r="D1467" s="5">
        <v>0.1</v>
      </c>
      <c r="E1467" s="5">
        <v>103.2</v>
      </c>
      <c r="F1467" s="5">
        <v>206.2</v>
      </c>
      <c r="G1467" s="5">
        <v>102.7</v>
      </c>
      <c r="H1467" s="5">
        <v>102.5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103.1</v>
      </c>
      <c r="D1468" s="5">
        <v>0.1</v>
      </c>
      <c r="E1468" s="5">
        <v>103.2</v>
      </c>
      <c r="F1468" s="5">
        <v>206.2</v>
      </c>
      <c r="G1468" s="5">
        <v>102.7</v>
      </c>
      <c r="H1468" s="5">
        <v>102.5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96.9</v>
      </c>
      <c r="D1469" s="5">
        <v>0.1</v>
      </c>
      <c r="E1469" s="5">
        <v>97</v>
      </c>
      <c r="F1469" s="5">
        <v>196.3</v>
      </c>
      <c r="G1469" s="5">
        <v>97.8</v>
      </c>
      <c r="H1469" s="5">
        <v>97.6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96.9</v>
      </c>
      <c r="D1470" s="5">
        <v>0.1</v>
      </c>
      <c r="E1470" s="5">
        <v>97</v>
      </c>
      <c r="F1470" s="5">
        <v>196.3</v>
      </c>
      <c r="G1470" s="5">
        <v>97.8</v>
      </c>
      <c r="H1470" s="5">
        <v>97.6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98.7</v>
      </c>
      <c r="D1471" s="5">
        <v>0.1</v>
      </c>
      <c r="E1471" s="5">
        <v>98.9</v>
      </c>
      <c r="F1471" s="5">
        <v>195.5</v>
      </c>
      <c r="G1471" s="5">
        <v>97.6</v>
      </c>
      <c r="H1471" s="5">
        <v>97.4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98.7</v>
      </c>
      <c r="D1472" s="5">
        <v>0.1</v>
      </c>
      <c r="E1472" s="5">
        <v>98.9</v>
      </c>
      <c r="F1472" s="5">
        <v>195.5</v>
      </c>
      <c r="G1472" s="5">
        <v>97.6</v>
      </c>
      <c r="H1472" s="5">
        <v>97.4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100.4</v>
      </c>
      <c r="D1473" s="5">
        <v>0.1</v>
      </c>
      <c r="E1473" s="5">
        <v>100.5</v>
      </c>
      <c r="F1473" s="5">
        <v>199.5</v>
      </c>
      <c r="G1473" s="5">
        <v>99.6</v>
      </c>
      <c r="H1473" s="5">
        <v>99.6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100.4</v>
      </c>
      <c r="D1474" s="5">
        <v>0.1</v>
      </c>
      <c r="E1474" s="5">
        <v>100.5</v>
      </c>
      <c r="F1474" s="5">
        <v>199.5</v>
      </c>
      <c r="G1474" s="5">
        <v>99.6</v>
      </c>
      <c r="H1474" s="5">
        <v>99.6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100.4</v>
      </c>
      <c r="D1475" s="5">
        <v>0.1</v>
      </c>
      <c r="E1475" s="5">
        <v>100.5</v>
      </c>
      <c r="F1475" s="5">
        <v>199.5</v>
      </c>
      <c r="G1475" s="5">
        <v>99.6</v>
      </c>
      <c r="H1475" s="5">
        <v>99.6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100.4</v>
      </c>
      <c r="D1476" s="5">
        <v>0.1</v>
      </c>
      <c r="E1476" s="5">
        <v>100.5</v>
      </c>
      <c r="F1476" s="5">
        <v>199.5</v>
      </c>
      <c r="G1476" s="5">
        <v>99.6</v>
      </c>
      <c r="H1476" s="5">
        <v>99.6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103.4</v>
      </c>
      <c r="D1477" s="5">
        <v>0.1</v>
      </c>
      <c r="E1477" s="5">
        <v>103.5</v>
      </c>
      <c r="F1477" s="5">
        <v>205.7</v>
      </c>
      <c r="G1477" s="5">
        <v>102.6</v>
      </c>
      <c r="H1477" s="5">
        <v>102.5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103.4</v>
      </c>
      <c r="D1478" s="5">
        <v>0.1</v>
      </c>
      <c r="E1478" s="5">
        <v>103.5</v>
      </c>
      <c r="F1478" s="5">
        <v>205.7</v>
      </c>
      <c r="G1478" s="5">
        <v>102.6</v>
      </c>
      <c r="H1478" s="5">
        <v>102.5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103.1</v>
      </c>
      <c r="D1479" s="5">
        <v>0.1</v>
      </c>
      <c r="E1479" s="5">
        <v>103.3</v>
      </c>
      <c r="F1479" s="5">
        <v>205.4</v>
      </c>
      <c r="G1479" s="5">
        <v>102.5</v>
      </c>
      <c r="H1479" s="5">
        <v>102.4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103.1</v>
      </c>
      <c r="D1480" s="5">
        <v>0.1</v>
      </c>
      <c r="E1480" s="5">
        <v>103.3</v>
      </c>
      <c r="F1480" s="5">
        <v>205.4</v>
      </c>
      <c r="G1480" s="5">
        <v>102.5</v>
      </c>
      <c r="H1480" s="5">
        <v>102.4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102.1</v>
      </c>
      <c r="D1481" s="5">
        <v>0.1</v>
      </c>
      <c r="E1481" s="5">
        <v>102.2</v>
      </c>
      <c r="F1481" s="5">
        <v>204.8</v>
      </c>
      <c r="G1481" s="5">
        <v>102.1</v>
      </c>
      <c r="H1481" s="5">
        <v>101.9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102.1</v>
      </c>
      <c r="D1482" s="5">
        <v>0.1</v>
      </c>
      <c r="E1482" s="5">
        <v>102.2</v>
      </c>
      <c r="F1482" s="5">
        <v>204.8</v>
      </c>
      <c r="G1482" s="5">
        <v>102.1</v>
      </c>
      <c r="H1482" s="5">
        <v>101.9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102.2</v>
      </c>
      <c r="D1483" s="5">
        <v>0.1</v>
      </c>
      <c r="E1483" s="5">
        <v>102.4</v>
      </c>
      <c r="F1483" s="5">
        <v>204.7</v>
      </c>
      <c r="G1483" s="5">
        <v>102.2</v>
      </c>
      <c r="H1483" s="5">
        <v>102.1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102.2</v>
      </c>
      <c r="D1484" s="5">
        <v>0.1</v>
      </c>
      <c r="E1484" s="5">
        <v>102.4</v>
      </c>
      <c r="F1484" s="5">
        <v>204.7</v>
      </c>
      <c r="G1484" s="5">
        <v>102.2</v>
      </c>
      <c r="H1484" s="5">
        <v>102.1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102.2</v>
      </c>
      <c r="D1485" s="5">
        <v>0.1</v>
      </c>
      <c r="E1485" s="5">
        <v>102.4</v>
      </c>
      <c r="F1485" s="5">
        <v>204.7</v>
      </c>
      <c r="G1485" s="5">
        <v>102.2</v>
      </c>
      <c r="H1485" s="5">
        <v>102.1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102.2</v>
      </c>
      <c r="D1486" s="5">
        <v>0.1</v>
      </c>
      <c r="E1486" s="5">
        <v>102.4</v>
      </c>
      <c r="F1486" s="5">
        <v>204.7</v>
      </c>
      <c r="G1486" s="5">
        <v>102.2</v>
      </c>
      <c r="H1486" s="5">
        <v>102.1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103.2</v>
      </c>
      <c r="D1487" s="5">
        <v>0.1</v>
      </c>
      <c r="E1487" s="5">
        <v>103.4</v>
      </c>
      <c r="F1487" s="5">
        <v>206.2</v>
      </c>
      <c r="G1487" s="5">
        <v>102.9</v>
      </c>
      <c r="H1487" s="5">
        <v>102.8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103.2</v>
      </c>
      <c r="D1488" s="5">
        <v>0.1</v>
      </c>
      <c r="E1488" s="5">
        <v>103.4</v>
      </c>
      <c r="F1488" s="5">
        <v>206.2</v>
      </c>
      <c r="G1488" s="5">
        <v>102.9</v>
      </c>
      <c r="H1488" s="5">
        <v>102.8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102.9</v>
      </c>
      <c r="D1489" s="5">
        <v>0.1</v>
      </c>
      <c r="E1489" s="5">
        <v>103.1</v>
      </c>
      <c r="F1489" s="5">
        <v>205.5</v>
      </c>
      <c r="G1489" s="5">
        <v>102.5</v>
      </c>
      <c r="H1489" s="5">
        <v>102.4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102.9</v>
      </c>
      <c r="D1490" s="5">
        <v>0.1</v>
      </c>
      <c r="E1490" s="5">
        <v>103.1</v>
      </c>
      <c r="F1490" s="5">
        <v>205.5</v>
      </c>
      <c r="G1490" s="5">
        <v>102.5</v>
      </c>
      <c r="H1490" s="5">
        <v>102.4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103</v>
      </c>
      <c r="D1491" s="5">
        <v>0.1</v>
      </c>
      <c r="E1491" s="5">
        <v>103.1</v>
      </c>
      <c r="F1491" s="5">
        <v>206</v>
      </c>
      <c r="G1491" s="5">
        <v>102.7</v>
      </c>
      <c r="H1491" s="5">
        <v>102.6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103</v>
      </c>
      <c r="D1492" s="5">
        <v>0.1</v>
      </c>
      <c r="E1492" s="5">
        <v>103.1</v>
      </c>
      <c r="F1492" s="5">
        <v>206</v>
      </c>
      <c r="G1492" s="5">
        <v>102.7</v>
      </c>
      <c r="H1492" s="5">
        <v>102.6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97</v>
      </c>
      <c r="D1493" s="5">
        <v>0.1</v>
      </c>
      <c r="E1493" s="5">
        <v>97</v>
      </c>
      <c r="F1493" s="5">
        <v>195.3</v>
      </c>
      <c r="G1493" s="5">
        <v>97.3</v>
      </c>
      <c r="H1493" s="5">
        <v>97.2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97</v>
      </c>
      <c r="D1494" s="5">
        <v>0.1</v>
      </c>
      <c r="E1494" s="5">
        <v>97</v>
      </c>
      <c r="F1494" s="5">
        <v>195.3</v>
      </c>
      <c r="G1494" s="5">
        <v>97.3</v>
      </c>
      <c r="H1494" s="5">
        <v>97.2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97</v>
      </c>
      <c r="D1495" s="5">
        <v>0.1</v>
      </c>
      <c r="E1495" s="5">
        <v>97</v>
      </c>
      <c r="F1495" s="5">
        <v>195.3</v>
      </c>
      <c r="G1495" s="5">
        <v>97.3</v>
      </c>
      <c r="H1495" s="5">
        <v>97.2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97</v>
      </c>
      <c r="D1496" s="5">
        <v>0.1</v>
      </c>
      <c r="E1496" s="5">
        <v>97</v>
      </c>
      <c r="F1496" s="5">
        <v>195.3</v>
      </c>
      <c r="G1496" s="5">
        <v>97.3</v>
      </c>
      <c r="H1496" s="5">
        <v>97.2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101.4</v>
      </c>
      <c r="D1497" s="5">
        <v>0.1</v>
      </c>
      <c r="E1497" s="5">
        <v>101.5</v>
      </c>
      <c r="F1497" s="5">
        <v>197</v>
      </c>
      <c r="G1497" s="5">
        <v>98.3</v>
      </c>
      <c r="H1497" s="5">
        <v>98.2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101.4</v>
      </c>
      <c r="D1498" s="5">
        <v>0.1</v>
      </c>
      <c r="E1498" s="5">
        <v>101.5</v>
      </c>
      <c r="F1498" s="5">
        <v>197</v>
      </c>
      <c r="G1498" s="5">
        <v>98.3</v>
      </c>
      <c r="H1498" s="5">
        <v>98.2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97.5</v>
      </c>
      <c r="D1499" s="5">
        <v>0.1</v>
      </c>
      <c r="E1499" s="5">
        <v>97.6</v>
      </c>
      <c r="F1499" s="5">
        <v>196.3</v>
      </c>
      <c r="G1499" s="5">
        <v>97.9</v>
      </c>
      <c r="H1499" s="5">
        <v>97.9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97.5</v>
      </c>
      <c r="D1500" s="5">
        <v>0.1</v>
      </c>
      <c r="E1500" s="5">
        <v>97.6</v>
      </c>
      <c r="F1500" s="5">
        <v>196.3</v>
      </c>
      <c r="G1500" s="5">
        <v>97.9</v>
      </c>
      <c r="H1500" s="5">
        <v>97.9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97.6</v>
      </c>
      <c r="D1501" s="5">
        <v>0.1</v>
      </c>
      <c r="E1501" s="5">
        <v>97.7</v>
      </c>
      <c r="F1501" s="5">
        <v>196</v>
      </c>
      <c r="G1501" s="5">
        <v>97.8</v>
      </c>
      <c r="H1501" s="5">
        <v>97.7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97.6</v>
      </c>
      <c r="D1502" s="5">
        <v>0.1</v>
      </c>
      <c r="E1502" s="5">
        <v>97.7</v>
      </c>
      <c r="F1502" s="5">
        <v>196</v>
      </c>
      <c r="G1502" s="5">
        <v>97.8</v>
      </c>
      <c r="H1502" s="5">
        <v>97.7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99.4</v>
      </c>
      <c r="D1503" s="5">
        <v>0.1</v>
      </c>
      <c r="E1503" s="5">
        <v>99.5</v>
      </c>
      <c r="F1503" s="5">
        <v>204</v>
      </c>
      <c r="G1503" s="5">
        <v>101.9</v>
      </c>
      <c r="H1503" s="5">
        <v>101.9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99.4</v>
      </c>
      <c r="D1504" s="5">
        <v>0.1</v>
      </c>
      <c r="E1504" s="5">
        <v>99.5</v>
      </c>
      <c r="F1504" s="5">
        <v>204</v>
      </c>
      <c r="G1504" s="5">
        <v>101.9</v>
      </c>
      <c r="H1504" s="5">
        <v>101.9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99.4</v>
      </c>
      <c r="D1505" s="5">
        <v>0.1</v>
      </c>
      <c r="E1505" s="5">
        <v>99.5</v>
      </c>
      <c r="F1505" s="5">
        <v>204</v>
      </c>
      <c r="G1505" s="5">
        <v>101.9</v>
      </c>
      <c r="H1505" s="5">
        <v>101.9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99.4</v>
      </c>
      <c r="D1506" s="5">
        <v>0.1</v>
      </c>
      <c r="E1506" s="5">
        <v>99.5</v>
      </c>
      <c r="F1506" s="5">
        <v>204</v>
      </c>
      <c r="G1506" s="5">
        <v>101.9</v>
      </c>
      <c r="H1506" s="5">
        <v>101.9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99.5</v>
      </c>
      <c r="D1507" s="5">
        <v>0.1</v>
      </c>
      <c r="E1507" s="5">
        <v>99.6</v>
      </c>
      <c r="F1507" s="5">
        <v>196.4</v>
      </c>
      <c r="G1507" s="5">
        <v>98</v>
      </c>
      <c r="H1507" s="5">
        <v>97.9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99.5</v>
      </c>
      <c r="D1508" s="5">
        <v>0.1</v>
      </c>
      <c r="E1508" s="5">
        <v>99.6</v>
      </c>
      <c r="F1508" s="5">
        <v>196.4</v>
      </c>
      <c r="G1508" s="5">
        <v>98</v>
      </c>
      <c r="H1508" s="5">
        <v>97.9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98.1</v>
      </c>
      <c r="D1509" s="5">
        <v>0.1</v>
      </c>
      <c r="E1509" s="5">
        <v>98.3</v>
      </c>
      <c r="F1509" s="5">
        <v>197.5</v>
      </c>
      <c r="G1509" s="5">
        <v>98.6</v>
      </c>
      <c r="H1509" s="5">
        <v>98.8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98.1</v>
      </c>
      <c r="D1510" s="5">
        <v>0.1</v>
      </c>
      <c r="E1510" s="5">
        <v>98.3</v>
      </c>
      <c r="F1510" s="5">
        <v>197.5</v>
      </c>
      <c r="G1510" s="5">
        <v>98.6</v>
      </c>
      <c r="H1510" s="5">
        <v>98.8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99.8</v>
      </c>
      <c r="D1511" s="5">
        <v>0.1</v>
      </c>
      <c r="E1511" s="5">
        <v>99.9</v>
      </c>
      <c r="F1511" s="5">
        <v>197.8</v>
      </c>
      <c r="G1511" s="5">
        <v>98.6</v>
      </c>
      <c r="H1511" s="5">
        <v>98.5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99.8</v>
      </c>
      <c r="D1512" s="5">
        <v>0.1</v>
      </c>
      <c r="E1512" s="5">
        <v>99.9</v>
      </c>
      <c r="F1512" s="5">
        <v>197.8</v>
      </c>
      <c r="G1512" s="5">
        <v>98.6</v>
      </c>
      <c r="H1512" s="5">
        <v>98.5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98.9</v>
      </c>
      <c r="D1513" s="5">
        <v>0.1</v>
      </c>
      <c r="E1513" s="5">
        <v>98.9</v>
      </c>
      <c r="F1513" s="5">
        <v>198</v>
      </c>
      <c r="G1513" s="5">
        <v>98.8</v>
      </c>
      <c r="H1513" s="5">
        <v>98.7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98.9</v>
      </c>
      <c r="D1514" s="5">
        <v>0.1</v>
      </c>
      <c r="E1514" s="5">
        <v>98.9</v>
      </c>
      <c r="F1514" s="5">
        <v>198</v>
      </c>
      <c r="G1514" s="5">
        <v>98.8</v>
      </c>
      <c r="H1514" s="5">
        <v>98.7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98.9</v>
      </c>
      <c r="D1515" s="5">
        <v>0.1</v>
      </c>
      <c r="E1515" s="5">
        <v>98.9</v>
      </c>
      <c r="F1515" s="5">
        <v>198</v>
      </c>
      <c r="G1515" s="5">
        <v>98.8</v>
      </c>
      <c r="H1515" s="5">
        <v>98.7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98.9</v>
      </c>
      <c r="D1516" s="5">
        <v>0.1</v>
      </c>
      <c r="E1516" s="5">
        <v>98.9</v>
      </c>
      <c r="F1516" s="5">
        <v>198</v>
      </c>
      <c r="G1516" s="5">
        <v>98.8</v>
      </c>
      <c r="H1516" s="5">
        <v>98.7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98.2</v>
      </c>
      <c r="D1517" s="5">
        <v>0.1</v>
      </c>
      <c r="E1517" s="5">
        <v>98.3</v>
      </c>
      <c r="F1517" s="5">
        <v>197.7</v>
      </c>
      <c r="G1517" s="5">
        <v>98.5</v>
      </c>
      <c r="H1517" s="5">
        <v>98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98.2</v>
      </c>
      <c r="D1518" s="5">
        <v>0.1</v>
      </c>
      <c r="E1518" s="5">
        <v>98.3</v>
      </c>
      <c r="F1518" s="5">
        <v>197.7</v>
      </c>
      <c r="G1518" s="5">
        <v>98.5</v>
      </c>
      <c r="H1518" s="5">
        <v>98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97.4</v>
      </c>
      <c r="D1519" s="5">
        <v>0.1</v>
      </c>
      <c r="E1519" s="5">
        <v>97.6</v>
      </c>
      <c r="F1519" s="5">
        <v>197.2</v>
      </c>
      <c r="G1519" s="5">
        <v>98.6</v>
      </c>
      <c r="H1519" s="5">
        <v>98.7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97.4</v>
      </c>
      <c r="D1520" s="5">
        <v>0.1</v>
      </c>
      <c r="E1520" s="5">
        <v>97.6</v>
      </c>
      <c r="F1520" s="5">
        <v>197.2</v>
      </c>
      <c r="G1520" s="5">
        <v>98.6</v>
      </c>
      <c r="H1520" s="5">
        <v>98.7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97.3</v>
      </c>
      <c r="D1521" s="5">
        <v>0.1</v>
      </c>
      <c r="E1521" s="5">
        <v>97.4</v>
      </c>
      <c r="F1521" s="5">
        <v>196</v>
      </c>
      <c r="G1521" s="5">
        <v>97.6</v>
      </c>
      <c r="H1521" s="5">
        <v>97.3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97.3</v>
      </c>
      <c r="D1522" s="5">
        <v>0.1</v>
      </c>
      <c r="E1522" s="5">
        <v>97.4</v>
      </c>
      <c r="F1522" s="5">
        <v>196</v>
      </c>
      <c r="G1522" s="5">
        <v>97.6</v>
      </c>
      <c r="H1522" s="5">
        <v>97.3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98.8</v>
      </c>
      <c r="D1523" s="5">
        <v>0.1</v>
      </c>
      <c r="E1523" s="5">
        <v>98.7</v>
      </c>
      <c r="F1523" s="5">
        <v>195.4</v>
      </c>
      <c r="G1523" s="5">
        <v>97.6</v>
      </c>
      <c r="H1523" s="5">
        <v>97.7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98.8</v>
      </c>
      <c r="D1524" s="5">
        <v>0.1</v>
      </c>
      <c r="E1524" s="5">
        <v>98.7</v>
      </c>
      <c r="F1524" s="5">
        <v>195.4</v>
      </c>
      <c r="G1524" s="5">
        <v>97.6</v>
      </c>
      <c r="H1524" s="5">
        <v>97.7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98.8</v>
      </c>
      <c r="D1525" s="5">
        <v>0.1</v>
      </c>
      <c r="E1525" s="5">
        <v>98.7</v>
      </c>
      <c r="F1525" s="5">
        <v>195.4</v>
      </c>
      <c r="G1525" s="5">
        <v>97.6</v>
      </c>
      <c r="H1525" s="5">
        <v>97.7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98.8</v>
      </c>
      <c r="D1526" s="5">
        <v>0.1</v>
      </c>
      <c r="E1526" s="5">
        <v>98.7</v>
      </c>
      <c r="F1526" s="5">
        <v>195.4</v>
      </c>
      <c r="G1526" s="5">
        <v>97.6</v>
      </c>
      <c r="H1526" s="5">
        <v>97.7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99.6</v>
      </c>
      <c r="D1527" s="5">
        <v>0.1</v>
      </c>
      <c r="E1527" s="5">
        <v>99.8</v>
      </c>
      <c r="F1527" s="5">
        <v>197</v>
      </c>
      <c r="G1527" s="5">
        <v>98.3</v>
      </c>
      <c r="H1527" s="5">
        <v>98.1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99.6</v>
      </c>
      <c r="D1528" s="5">
        <v>0.1</v>
      </c>
      <c r="E1528" s="5">
        <v>99.8</v>
      </c>
      <c r="F1528" s="5">
        <v>197</v>
      </c>
      <c r="G1528" s="5">
        <v>98.3</v>
      </c>
      <c r="H1528" s="5">
        <v>98.1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102.1</v>
      </c>
      <c r="D1529" s="5">
        <v>0.1</v>
      </c>
      <c r="E1529" s="5">
        <v>102.3</v>
      </c>
      <c r="F1529" s="5">
        <v>205.5</v>
      </c>
      <c r="G1529" s="5">
        <v>102.5</v>
      </c>
      <c r="H1529" s="5">
        <v>102.4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102.1</v>
      </c>
      <c r="D1530" s="5">
        <v>0.1</v>
      </c>
      <c r="E1530" s="5">
        <v>102.3</v>
      </c>
      <c r="F1530" s="5">
        <v>205.5</v>
      </c>
      <c r="G1530" s="5">
        <v>102.5</v>
      </c>
      <c r="H1530" s="5">
        <v>102.4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102.7</v>
      </c>
      <c r="D1531" s="5">
        <v>0.1</v>
      </c>
      <c r="E1531" s="5">
        <v>102.8</v>
      </c>
      <c r="F1531" s="5">
        <v>204.7</v>
      </c>
      <c r="G1531" s="5">
        <v>102.2</v>
      </c>
      <c r="H1531" s="5">
        <v>102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102.7</v>
      </c>
      <c r="D1532" s="5">
        <v>0.1</v>
      </c>
      <c r="E1532" s="5">
        <v>102.8</v>
      </c>
      <c r="F1532" s="5">
        <v>204.7</v>
      </c>
      <c r="G1532" s="5">
        <v>102.2</v>
      </c>
      <c r="H1532" s="5">
        <v>102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103</v>
      </c>
      <c r="D1533" s="5">
        <v>0.1</v>
      </c>
      <c r="E1533" s="5">
        <v>103.1</v>
      </c>
      <c r="F1533" s="5">
        <v>203.9</v>
      </c>
      <c r="G1533" s="5">
        <v>101.7</v>
      </c>
      <c r="H1533" s="5">
        <v>101.6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103</v>
      </c>
      <c r="D1534" s="5">
        <v>0.1</v>
      </c>
      <c r="E1534" s="5">
        <v>103.1</v>
      </c>
      <c r="F1534" s="5">
        <v>203.9</v>
      </c>
      <c r="G1534" s="5">
        <v>101.7</v>
      </c>
      <c r="H1534" s="5">
        <v>101.6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103</v>
      </c>
      <c r="D1535" s="5">
        <v>0.1</v>
      </c>
      <c r="E1535" s="5">
        <v>103.1</v>
      </c>
      <c r="F1535" s="5">
        <v>203.9</v>
      </c>
      <c r="G1535" s="5">
        <v>101.7</v>
      </c>
      <c r="H1535" s="5">
        <v>101.6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101</v>
      </c>
      <c r="D1536" s="5">
        <v>0.1</v>
      </c>
      <c r="E1536" s="5">
        <v>101.1</v>
      </c>
      <c r="F1536" s="5">
        <v>203.7</v>
      </c>
      <c r="G1536" s="5">
        <v>101.6</v>
      </c>
      <c r="H1536" s="5">
        <v>101.4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101</v>
      </c>
      <c r="D1537" s="5">
        <v>0.1</v>
      </c>
      <c r="E1537" s="5">
        <v>101.1</v>
      </c>
      <c r="F1537" s="5">
        <v>203.7</v>
      </c>
      <c r="G1537" s="5">
        <v>101.6</v>
      </c>
      <c r="H1537" s="5">
        <v>101.4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103.1</v>
      </c>
      <c r="D1538" s="5">
        <v>0.1</v>
      </c>
      <c r="E1538" s="5">
        <v>103.2</v>
      </c>
      <c r="F1538" s="5">
        <v>206.2</v>
      </c>
      <c r="G1538" s="5">
        <v>102.9</v>
      </c>
      <c r="H1538" s="5">
        <v>102.7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103.1</v>
      </c>
      <c r="D1539" s="5">
        <v>0.1</v>
      </c>
      <c r="E1539" s="5">
        <v>103.2</v>
      </c>
      <c r="F1539" s="5">
        <v>206.2</v>
      </c>
      <c r="G1539" s="5">
        <v>102.9</v>
      </c>
      <c r="H1539" s="5">
        <v>102.7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102.1</v>
      </c>
      <c r="D1540" s="5">
        <v>0.1</v>
      </c>
      <c r="E1540" s="5">
        <v>102.2</v>
      </c>
      <c r="F1540" s="5">
        <v>204.7</v>
      </c>
      <c r="G1540" s="5">
        <v>102.1</v>
      </c>
      <c r="H1540" s="5">
        <v>102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102.1</v>
      </c>
      <c r="D1541" s="5">
        <v>0.1</v>
      </c>
      <c r="E1541" s="5">
        <v>102.2</v>
      </c>
      <c r="F1541" s="5">
        <v>204.7</v>
      </c>
      <c r="G1541" s="5">
        <v>102.1</v>
      </c>
      <c r="H1541" s="5">
        <v>102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</v>
      </c>
      <c r="D1542" s="5">
        <v>0.1</v>
      </c>
      <c r="E1542" s="5">
        <v>103.1</v>
      </c>
      <c r="F1542" s="5">
        <v>205.9</v>
      </c>
      <c r="G1542" s="5">
        <v>102.7</v>
      </c>
      <c r="H1542" s="5">
        <v>102.5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</v>
      </c>
      <c r="D1543" s="5">
        <v>0.1</v>
      </c>
      <c r="E1543" s="5">
        <v>103.1</v>
      </c>
      <c r="F1543" s="5">
        <v>205.9</v>
      </c>
      <c r="G1543" s="5">
        <v>102.7</v>
      </c>
      <c r="H1543" s="5">
        <v>102.5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</v>
      </c>
      <c r="D1544" s="5">
        <v>0.1</v>
      </c>
      <c r="E1544" s="5">
        <v>103.1</v>
      </c>
      <c r="F1544" s="5">
        <v>205.9</v>
      </c>
      <c r="G1544" s="5">
        <v>102.7</v>
      </c>
      <c r="H1544" s="5">
        <v>102.5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103</v>
      </c>
      <c r="D1545" s="5">
        <v>0.1</v>
      </c>
      <c r="E1545" s="5">
        <v>103.1</v>
      </c>
      <c r="F1545" s="5">
        <v>205.9</v>
      </c>
      <c r="G1545" s="5">
        <v>102.7</v>
      </c>
      <c r="H1545" s="5">
        <v>102.5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102.7</v>
      </c>
      <c r="D1546" s="5">
        <v>0.1</v>
      </c>
      <c r="E1546" s="5">
        <v>102.8</v>
      </c>
      <c r="F1546" s="5">
        <v>205.4</v>
      </c>
      <c r="G1546" s="5">
        <v>102.7</v>
      </c>
      <c r="H1546" s="5">
        <v>102.5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102.7</v>
      </c>
      <c r="D1547" s="5">
        <v>0.1</v>
      </c>
      <c r="E1547" s="5">
        <v>102.8</v>
      </c>
      <c r="F1547" s="5">
        <v>205.4</v>
      </c>
      <c r="G1547" s="5">
        <v>102.5</v>
      </c>
      <c r="H1547" s="5">
        <v>102.3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103.3</v>
      </c>
      <c r="D1548" s="5">
        <v>0.1</v>
      </c>
      <c r="E1548" s="5">
        <v>102.8</v>
      </c>
      <c r="F1548" s="5">
        <v>205.4</v>
      </c>
      <c r="G1548" s="5">
        <v>102.5</v>
      </c>
      <c r="H1548" s="5">
        <v>102.3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103.3</v>
      </c>
      <c r="D1549" s="5">
        <v>0.1</v>
      </c>
      <c r="E1549" s="5">
        <v>103.4</v>
      </c>
      <c r="F1549" s="5">
        <v>206.5</v>
      </c>
      <c r="G1549" s="5">
        <v>103</v>
      </c>
      <c r="H1549" s="5">
        <v>102.8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103.3</v>
      </c>
      <c r="D1550" s="5">
        <v>0.1</v>
      </c>
      <c r="E1550" s="5">
        <v>103.4</v>
      </c>
      <c r="F1550" s="5">
        <v>206.5</v>
      </c>
      <c r="G1550" s="5">
        <v>103</v>
      </c>
      <c r="H1550" s="5">
        <v>102.8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103.1</v>
      </c>
      <c r="D1551" s="5">
        <v>0.1</v>
      </c>
      <c r="E1551" s="5">
        <v>103.3</v>
      </c>
      <c r="F1551" s="5">
        <v>206.2</v>
      </c>
      <c r="G1551" s="5">
        <v>102.9</v>
      </c>
      <c r="H1551" s="5">
        <v>102.7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103.1</v>
      </c>
      <c r="D1552" s="5">
        <v>0.1</v>
      </c>
      <c r="E1552" s="5">
        <v>103.3</v>
      </c>
      <c r="F1552" s="5">
        <v>206.2</v>
      </c>
      <c r="G1552" s="5">
        <v>102.9</v>
      </c>
      <c r="H1552" s="5">
        <v>102.7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103.4</v>
      </c>
      <c r="D1553" s="5">
        <v>0.1</v>
      </c>
      <c r="E1553" s="5">
        <v>103.5</v>
      </c>
      <c r="F1553" s="5">
        <v>207.1</v>
      </c>
      <c r="G1553" s="5">
        <v>103.3</v>
      </c>
      <c r="H1553" s="5">
        <v>103.2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103.4</v>
      </c>
      <c r="D1554" s="5">
        <v>0.1</v>
      </c>
      <c r="E1554" s="5">
        <v>103.5</v>
      </c>
      <c r="F1554" s="5">
        <v>207.1</v>
      </c>
      <c r="G1554" s="5">
        <v>103.3</v>
      </c>
      <c r="H1554" s="5">
        <v>103.2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103.4</v>
      </c>
      <c r="D1555" s="5">
        <v>0.1</v>
      </c>
      <c r="E1555" s="5">
        <v>103.5</v>
      </c>
      <c r="F1555" s="5">
        <v>207.1</v>
      </c>
      <c r="G1555" s="5">
        <v>103.3</v>
      </c>
      <c r="H1555" s="5">
        <v>103.2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103.4</v>
      </c>
      <c r="D1556" s="5">
        <v>0.1</v>
      </c>
      <c r="E1556" s="5">
        <v>103.5</v>
      </c>
      <c r="F1556" s="5">
        <v>207.1</v>
      </c>
      <c r="G1556" s="5">
        <v>103.3</v>
      </c>
      <c r="H1556" s="5">
        <v>103.2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</v>
      </c>
      <c r="D1557" s="5">
        <v>0.1</v>
      </c>
      <c r="E1557" s="5">
        <v>104.2</v>
      </c>
      <c r="F1557" s="5">
        <v>207.8</v>
      </c>
      <c r="G1557" s="5">
        <v>103.7</v>
      </c>
      <c r="H1557" s="5">
        <v>103.5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</v>
      </c>
      <c r="D1558" s="5">
        <v>0.1</v>
      </c>
      <c r="E1558" s="5">
        <v>104.2</v>
      </c>
      <c r="F1558" s="5">
        <v>207.8</v>
      </c>
      <c r="G1558" s="5">
        <v>103.7</v>
      </c>
      <c r="H1558" s="5">
        <v>103.5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103.3</v>
      </c>
      <c r="D1559" s="5">
        <v>0.1</v>
      </c>
      <c r="E1559" s="5">
        <v>103.4</v>
      </c>
      <c r="F1559" s="5">
        <v>206.9</v>
      </c>
      <c r="G1559" s="5">
        <v>103.2</v>
      </c>
      <c r="H1559" s="5">
        <v>103.1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103.3</v>
      </c>
      <c r="D1560" s="5">
        <v>0.1</v>
      </c>
      <c r="E1560" s="5">
        <v>103.4</v>
      </c>
      <c r="F1560" s="5">
        <v>206.9</v>
      </c>
      <c r="G1560" s="5">
        <v>103.2</v>
      </c>
      <c r="H1560" s="5">
        <v>103.1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103.5</v>
      </c>
      <c r="D1561" s="5">
        <v>0.1</v>
      </c>
      <c r="E1561" s="5">
        <v>103.7</v>
      </c>
      <c r="F1561" s="5">
        <v>206.9</v>
      </c>
      <c r="G1561" s="5">
        <v>103.2</v>
      </c>
      <c r="H1561" s="5">
        <v>103.1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103.5</v>
      </c>
      <c r="D1562" s="5">
        <v>0.1</v>
      </c>
      <c r="E1562" s="5">
        <v>103.7</v>
      </c>
      <c r="F1562" s="5">
        <v>206.9</v>
      </c>
      <c r="G1562" s="5">
        <v>103.2</v>
      </c>
      <c r="H1562" s="5">
        <v>103.1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</v>
      </c>
      <c r="D1563" s="5">
        <v>0.1</v>
      </c>
      <c r="E1563" s="5">
        <v>104.1</v>
      </c>
      <c r="F1563" s="5">
        <v>207.9</v>
      </c>
      <c r="G1563" s="5">
        <v>103.7</v>
      </c>
      <c r="H1563" s="5">
        <v>103.5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</v>
      </c>
      <c r="D1564" s="5">
        <v>0.1</v>
      </c>
      <c r="E1564" s="5">
        <v>104.1</v>
      </c>
      <c r="F1564" s="5">
        <v>207.9</v>
      </c>
      <c r="G1564" s="5">
        <v>103.7</v>
      </c>
      <c r="H1564" s="5">
        <v>103.5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</v>
      </c>
      <c r="D1565" s="5">
        <v>0.1</v>
      </c>
      <c r="E1565" s="5">
        <v>104.1</v>
      </c>
      <c r="F1565" s="5">
        <v>207.9</v>
      </c>
      <c r="G1565" s="5">
        <v>103.7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</v>
      </c>
      <c r="D1566" s="5">
        <v>0.1</v>
      </c>
      <c r="E1566" s="5">
        <v>103.7</v>
      </c>
      <c r="F1566" s="5">
        <v>206.3</v>
      </c>
      <c r="G1566" s="5">
        <v>103</v>
      </c>
      <c r="H1566" s="5">
        <v>102.9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103.5</v>
      </c>
      <c r="D1567" s="5">
        <v>0.1</v>
      </c>
      <c r="E1567" s="5">
        <v>103.7</v>
      </c>
      <c r="F1567" s="5">
        <v>206.3</v>
      </c>
      <c r="G1567" s="5">
        <v>103</v>
      </c>
      <c r="H1567" s="5">
        <v>102.9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103.5</v>
      </c>
      <c r="D1568" s="5">
        <v>0.1</v>
      </c>
      <c r="E1568" s="5">
        <v>103.7</v>
      </c>
      <c r="F1568" s="5">
        <v>206.3</v>
      </c>
      <c r="G1568" s="5">
        <v>103.8</v>
      </c>
      <c r="H1568" s="5">
        <v>103.6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104.3</v>
      </c>
      <c r="D1569" s="5">
        <v>0.1</v>
      </c>
      <c r="E1569" s="5">
        <v>104.5</v>
      </c>
      <c r="F1569" s="5">
        <v>207.9</v>
      </c>
      <c r="G1569" s="5">
        <v>103.8</v>
      </c>
      <c r="H1569" s="5">
        <v>103.6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104.3</v>
      </c>
      <c r="D1570" s="5">
        <v>0.1</v>
      </c>
      <c r="E1570" s="5">
        <v>104.5</v>
      </c>
      <c r="F1570" s="5">
        <v>207.9</v>
      </c>
      <c r="G1570" s="5">
        <v>103.8</v>
      </c>
      <c r="H1570" s="5">
        <v>103.6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103.2</v>
      </c>
      <c r="D1571" s="5">
        <v>0.1</v>
      </c>
      <c r="E1571" s="5">
        <v>103.4</v>
      </c>
      <c r="F1571" s="5">
        <v>207.3</v>
      </c>
      <c r="G1571" s="5">
        <v>103.4</v>
      </c>
      <c r="H1571" s="5">
        <v>103.2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103.2</v>
      </c>
      <c r="D1572" s="5">
        <v>0.1</v>
      </c>
      <c r="E1572" s="5">
        <v>103.4</v>
      </c>
      <c r="F1572" s="5">
        <v>207.3</v>
      </c>
      <c r="G1572" s="5">
        <v>103.4</v>
      </c>
      <c r="H1572" s="5">
        <v>103.2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103.4</v>
      </c>
      <c r="D1573" s="5">
        <v>0.1</v>
      </c>
      <c r="E1573" s="5">
        <v>103.5</v>
      </c>
      <c r="F1573" s="5">
        <v>207.3</v>
      </c>
      <c r="G1573" s="5">
        <v>103.4</v>
      </c>
      <c r="H1573" s="5">
        <v>103.1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103.4</v>
      </c>
      <c r="D1574" s="5">
        <v>0.1</v>
      </c>
      <c r="E1574" s="5">
        <v>103.5</v>
      </c>
      <c r="F1574" s="5">
        <v>207.3</v>
      </c>
      <c r="G1574" s="5">
        <v>103.4</v>
      </c>
      <c r="H1574" s="5">
        <v>103.1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103.4</v>
      </c>
      <c r="D1575" s="5">
        <v>0.1</v>
      </c>
      <c r="E1575" s="5">
        <v>103.5</v>
      </c>
      <c r="F1575" s="5">
        <v>207.3</v>
      </c>
      <c r="G1575" s="5">
        <v>103.4</v>
      </c>
      <c r="H1575" s="5">
        <v>103.1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104.1</v>
      </c>
      <c r="D1576" s="5">
        <v>0.1</v>
      </c>
      <c r="E1576" s="5">
        <v>104.3</v>
      </c>
      <c r="F1576" s="5">
        <v>208</v>
      </c>
      <c r="G1576" s="5">
        <v>103.8</v>
      </c>
      <c r="H1576" s="5">
        <v>103.6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104.1</v>
      </c>
      <c r="D1577" s="5">
        <v>0.1</v>
      </c>
      <c r="E1577" s="5">
        <v>104.3</v>
      </c>
      <c r="F1577" s="5">
        <v>208</v>
      </c>
      <c r="G1577" s="5">
        <v>103.8</v>
      </c>
      <c r="H1577" s="5">
        <v>103.6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103.4</v>
      </c>
      <c r="D1578" s="5">
        <v>0.1</v>
      </c>
      <c r="E1578" s="5">
        <v>103.6</v>
      </c>
      <c r="F1578" s="5">
        <v>206.8</v>
      </c>
      <c r="G1578" s="5">
        <v>103.2</v>
      </c>
      <c r="H1578" s="5">
        <v>103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103.4</v>
      </c>
      <c r="D1579" s="5">
        <v>0.1</v>
      </c>
      <c r="E1579" s="5">
        <v>103.6</v>
      </c>
      <c r="F1579" s="5">
        <v>206.8</v>
      </c>
      <c r="G1579" s="5">
        <v>103.2</v>
      </c>
      <c r="H1579" s="5">
        <v>103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</v>
      </c>
      <c r="D1580" s="5">
        <v>0.1</v>
      </c>
      <c r="E1580" s="5">
        <v>104.2</v>
      </c>
      <c r="F1580" s="5">
        <v>208</v>
      </c>
      <c r="G1580" s="5">
        <v>103.8</v>
      </c>
      <c r="H1580" s="5">
        <v>103.6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</v>
      </c>
      <c r="D1581" s="5">
        <v>0.1</v>
      </c>
      <c r="E1581" s="5">
        <v>104.2</v>
      </c>
      <c r="F1581" s="5">
        <v>208</v>
      </c>
      <c r="G1581" s="5">
        <v>103.8</v>
      </c>
      <c r="H1581" s="5">
        <v>103.6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</v>
      </c>
      <c r="D1582" s="5">
        <v>0.1</v>
      </c>
      <c r="E1582" s="5">
        <v>104.2</v>
      </c>
      <c r="F1582" s="5">
        <v>208.1</v>
      </c>
      <c r="G1582" s="5">
        <v>103.8</v>
      </c>
      <c r="H1582" s="5">
        <v>103.6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</v>
      </c>
      <c r="D1583" s="5">
        <v>0.1</v>
      </c>
      <c r="E1583" s="5">
        <v>104.2</v>
      </c>
      <c r="F1583" s="5">
        <v>208.1</v>
      </c>
      <c r="G1583" s="5">
        <v>103.8</v>
      </c>
      <c r="H1583" s="5">
        <v>103.6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104</v>
      </c>
      <c r="D1584" s="5">
        <v>0.1</v>
      </c>
      <c r="E1584" s="5">
        <v>104.2</v>
      </c>
      <c r="F1584" s="5">
        <v>208.1</v>
      </c>
      <c r="G1584" s="5">
        <v>103.8</v>
      </c>
      <c r="H1584" s="5">
        <v>103.6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104</v>
      </c>
      <c r="D1585" s="5">
        <v>0.1</v>
      </c>
      <c r="E1585" s="5">
        <v>104.2</v>
      </c>
      <c r="F1585" s="5">
        <v>208.1</v>
      </c>
      <c r="G1585" s="5">
        <v>103.8</v>
      </c>
      <c r="H1585" s="5">
        <v>103.6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102.8</v>
      </c>
      <c r="D1586" s="5">
        <v>0.1</v>
      </c>
      <c r="E1586" s="5">
        <v>103</v>
      </c>
      <c r="F1586" s="5">
        <v>206.1</v>
      </c>
      <c r="G1586" s="5">
        <v>102.8</v>
      </c>
      <c r="H1586" s="5">
        <v>102.6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102.8</v>
      </c>
      <c r="D1587" s="5">
        <v>0.1</v>
      </c>
      <c r="E1587" s="5">
        <v>103</v>
      </c>
      <c r="F1587" s="5">
        <v>206.1</v>
      </c>
      <c r="G1587" s="5">
        <v>102.8</v>
      </c>
      <c r="H1587" s="5">
        <v>102.6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103.5</v>
      </c>
      <c r="D1588" s="5">
        <v>0.1</v>
      </c>
      <c r="E1588" s="5">
        <v>103.7</v>
      </c>
      <c r="F1588" s="5">
        <v>207</v>
      </c>
      <c r="G1588" s="5">
        <v>103.2</v>
      </c>
      <c r="H1588" s="5">
        <v>103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103.5</v>
      </c>
      <c r="D1589" s="5">
        <v>0.1</v>
      </c>
      <c r="E1589" s="5">
        <v>103.7</v>
      </c>
      <c r="F1589" s="5">
        <v>207</v>
      </c>
      <c r="G1589" s="5">
        <v>103.2</v>
      </c>
      <c r="H1589" s="5">
        <v>103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104.4</v>
      </c>
      <c r="D1590" s="5">
        <v>0.1</v>
      </c>
      <c r="E1590" s="5">
        <v>104.6</v>
      </c>
      <c r="F1590" s="5">
        <v>208.5</v>
      </c>
      <c r="G1590" s="5">
        <v>104</v>
      </c>
      <c r="H1590" s="5">
        <v>103.8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104.4</v>
      </c>
      <c r="D1591" s="5">
        <v>0.1</v>
      </c>
      <c r="E1591" s="5">
        <v>104.6</v>
      </c>
      <c r="F1591" s="5">
        <v>208.5</v>
      </c>
      <c r="G1591" s="5">
        <v>104</v>
      </c>
      <c r="H1591" s="5">
        <v>103.8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103.5</v>
      </c>
      <c r="D1592" s="5">
        <v>0.1</v>
      </c>
      <c r="E1592" s="5">
        <v>103.7</v>
      </c>
      <c r="F1592" s="5">
        <v>205.8</v>
      </c>
      <c r="G1592" s="5">
        <v>102.7</v>
      </c>
      <c r="H1592" s="5">
        <v>103.8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103.5</v>
      </c>
      <c r="D1593" s="5">
        <v>0.1</v>
      </c>
      <c r="E1593" s="5">
        <v>103.7</v>
      </c>
      <c r="F1593" s="5">
        <v>205.8</v>
      </c>
      <c r="G1593" s="5">
        <v>102.7</v>
      </c>
      <c r="H1593" s="5">
        <v>102.5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103.5</v>
      </c>
      <c r="D1594" s="5">
        <v>0.1</v>
      </c>
      <c r="E1594" s="5">
        <v>103.7</v>
      </c>
      <c r="F1594" s="5">
        <v>205.8</v>
      </c>
      <c r="G1594" s="5">
        <v>102.7</v>
      </c>
      <c r="H1594" s="5">
        <v>102.5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103.5</v>
      </c>
      <c r="D1595" s="5">
        <v>0.1</v>
      </c>
      <c r="E1595" s="5">
        <v>103.7</v>
      </c>
      <c r="F1595" s="5">
        <v>205.8</v>
      </c>
      <c r="G1595" s="5">
        <v>102.7</v>
      </c>
      <c r="H1595" s="5">
        <v>102.5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103.4</v>
      </c>
      <c r="D1596" s="5">
        <v>0.1</v>
      </c>
      <c r="E1596" s="5">
        <v>103.6</v>
      </c>
      <c r="F1596" s="5">
        <v>206.9</v>
      </c>
      <c r="G1596" s="5">
        <v>103.2</v>
      </c>
      <c r="H1596" s="5">
        <v>103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103.4</v>
      </c>
      <c r="D1597" s="5">
        <v>0.1</v>
      </c>
      <c r="E1597" s="5">
        <v>103.6</v>
      </c>
      <c r="F1597" s="5">
        <v>206.9</v>
      </c>
      <c r="G1597" s="5">
        <v>103.2</v>
      </c>
      <c r="H1597" s="5">
        <v>103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103.7</v>
      </c>
      <c r="D1598" s="5">
        <v>0.1</v>
      </c>
      <c r="E1598" s="5">
        <v>103.9</v>
      </c>
      <c r="F1598" s="5">
        <v>206.6</v>
      </c>
      <c r="G1598" s="5">
        <v>103.1</v>
      </c>
      <c r="H1598" s="5">
        <v>103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103.7</v>
      </c>
      <c r="D1599" s="5">
        <v>0.1</v>
      </c>
      <c r="E1599" s="5">
        <v>103.9</v>
      </c>
      <c r="F1599" s="5">
        <v>206.6</v>
      </c>
      <c r="G1599" s="5">
        <v>103.1</v>
      </c>
      <c r="H1599" s="5">
        <v>103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103.1</v>
      </c>
      <c r="D1600" s="5">
        <v>0.1</v>
      </c>
      <c r="E1600" s="5">
        <v>103.2</v>
      </c>
      <c r="F1600" s="5">
        <v>206</v>
      </c>
      <c r="G1600" s="5">
        <v>102.8</v>
      </c>
      <c r="H1600" s="5">
        <v>102.6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103.1</v>
      </c>
      <c r="D1601" s="5">
        <v>0.1</v>
      </c>
      <c r="E1601" s="5">
        <v>103.2</v>
      </c>
      <c r="F1601" s="5">
        <v>206</v>
      </c>
      <c r="G1601" s="5">
        <v>102.8</v>
      </c>
      <c r="H1601" s="5">
        <v>102.6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102.7</v>
      </c>
      <c r="D1602" s="5">
        <v>0.1</v>
      </c>
      <c r="E1602" s="5">
        <v>102.9</v>
      </c>
      <c r="F1602" s="5">
        <v>205</v>
      </c>
      <c r="G1602" s="5">
        <v>102.3</v>
      </c>
      <c r="H1602" s="5">
        <v>102.1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102.7</v>
      </c>
      <c r="D1603" s="5">
        <v>0.1</v>
      </c>
      <c r="E1603" s="5">
        <v>102.9</v>
      </c>
      <c r="F1603" s="5">
        <v>205</v>
      </c>
      <c r="G1603" s="5">
        <v>102.3</v>
      </c>
      <c r="H1603" s="5">
        <v>102.1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102.7</v>
      </c>
      <c r="D1604" s="5">
        <v>0.1</v>
      </c>
      <c r="E1604" s="5">
        <v>102.9</v>
      </c>
      <c r="F1604" s="5">
        <v>205</v>
      </c>
      <c r="G1604" s="5">
        <v>102.3</v>
      </c>
      <c r="H1604" s="5">
        <v>102.1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102.7</v>
      </c>
      <c r="D1605" s="5">
        <v>0.1</v>
      </c>
      <c r="E1605" s="5">
        <v>102.9</v>
      </c>
      <c r="F1605" s="5">
        <v>205</v>
      </c>
      <c r="G1605" s="5">
        <v>102.3</v>
      </c>
      <c r="H1605" s="5">
        <v>102.1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103.7</v>
      </c>
      <c r="D1606" s="5">
        <v>0.1</v>
      </c>
      <c r="E1606" s="5">
        <v>103.9</v>
      </c>
      <c r="F1606" s="5">
        <v>207.5</v>
      </c>
      <c r="G1606" s="5">
        <v>103.5</v>
      </c>
      <c r="H1606" s="5">
        <v>103.4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103.7</v>
      </c>
      <c r="D1607" s="5">
        <v>0.1</v>
      </c>
      <c r="E1607" s="5">
        <v>103.9</v>
      </c>
      <c r="F1607" s="5">
        <v>207.5</v>
      </c>
      <c r="G1607" s="5">
        <v>103.5</v>
      </c>
      <c r="H1607" s="5">
        <v>103.4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104.4</v>
      </c>
      <c r="D1608" s="5">
        <v>0.1</v>
      </c>
      <c r="E1608" s="5">
        <v>104.6</v>
      </c>
      <c r="F1608" s="5">
        <v>206.9</v>
      </c>
      <c r="G1608" s="5">
        <v>103.3</v>
      </c>
      <c r="H1608" s="5">
        <v>103.3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104.4</v>
      </c>
      <c r="D1609" s="5">
        <v>0.1</v>
      </c>
      <c r="E1609" s="5">
        <v>104.6</v>
      </c>
      <c r="F1609" s="5">
        <v>206.9</v>
      </c>
      <c r="G1609" s="5">
        <v>103.3</v>
      </c>
      <c r="H1609" s="5">
        <v>103.3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104.2</v>
      </c>
      <c r="D1610" s="5">
        <v>0.1</v>
      </c>
      <c r="E1610" s="5">
        <v>104.3</v>
      </c>
      <c r="F1610" s="5">
        <v>208.3</v>
      </c>
      <c r="G1610" s="5">
        <v>103.9</v>
      </c>
      <c r="H1610" s="5">
        <v>103.7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104.2</v>
      </c>
      <c r="D1611" s="5">
        <v>0.1</v>
      </c>
      <c r="E1611" s="5">
        <v>104.3</v>
      </c>
      <c r="F1611" s="5">
        <v>208.3</v>
      </c>
      <c r="G1611" s="5">
        <v>103.9</v>
      </c>
      <c r="H1611" s="5">
        <v>103.7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102.7</v>
      </c>
      <c r="D1612" s="5">
        <v>0.1</v>
      </c>
      <c r="E1612" s="5">
        <v>102.9</v>
      </c>
      <c r="F1612" s="5">
        <v>205.7</v>
      </c>
      <c r="G1612" s="5">
        <v>102.6</v>
      </c>
      <c r="H1612" s="5">
        <v>102.4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102.7</v>
      </c>
      <c r="D1613" s="5">
        <v>0.1</v>
      </c>
      <c r="E1613" s="5">
        <v>102.9</v>
      </c>
      <c r="F1613" s="5">
        <v>205.7</v>
      </c>
      <c r="G1613" s="5">
        <v>102.6</v>
      </c>
      <c r="H1613" s="5">
        <v>102.4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102.7</v>
      </c>
      <c r="D1614" s="5">
        <v>0.1</v>
      </c>
      <c r="E1614" s="5">
        <v>102.9</v>
      </c>
      <c r="F1614" s="5">
        <v>205.7</v>
      </c>
      <c r="G1614" s="5">
        <v>102.6</v>
      </c>
      <c r="H1614" s="5">
        <v>102.4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102.7</v>
      </c>
      <c r="D1615" s="5">
        <v>0.1</v>
      </c>
      <c r="E1615" s="5">
        <v>102.9</v>
      </c>
      <c r="F1615" s="5">
        <v>205.7</v>
      </c>
      <c r="G1615" s="5">
        <v>102.6</v>
      </c>
      <c r="H1615" s="5">
        <v>102.4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104.4</v>
      </c>
      <c r="D1616" s="5">
        <v>0.1</v>
      </c>
      <c r="E1616" s="5">
        <v>104.6</v>
      </c>
      <c r="F1616" s="5">
        <v>207.7</v>
      </c>
      <c r="G1616" s="5">
        <v>103.7</v>
      </c>
      <c r="H1616" s="5">
        <v>103.6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104.4</v>
      </c>
      <c r="D1617" s="5">
        <v>0.1</v>
      </c>
      <c r="E1617" s="5">
        <v>104.6</v>
      </c>
      <c r="F1617" s="5">
        <v>207.7</v>
      </c>
      <c r="G1617" s="5">
        <v>103.7</v>
      </c>
      <c r="H1617" s="5">
        <v>103.6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102.4</v>
      </c>
      <c r="D1618" s="5">
        <v>0.1</v>
      </c>
      <c r="E1618" s="5">
        <v>102.6</v>
      </c>
      <c r="F1618" s="5">
        <v>205.4</v>
      </c>
      <c r="G1618" s="5">
        <v>102.4</v>
      </c>
      <c r="H1618" s="5">
        <v>102.3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102.4</v>
      </c>
      <c r="D1619" s="5">
        <v>0.1</v>
      </c>
      <c r="E1619" s="5">
        <v>102.6</v>
      </c>
      <c r="F1619" s="5">
        <v>205.4</v>
      </c>
      <c r="G1619" s="5">
        <v>102.4</v>
      </c>
      <c r="H1619" s="5">
        <v>102.3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103.7</v>
      </c>
      <c r="D1620" s="5">
        <v>0.1</v>
      </c>
      <c r="E1620" s="5">
        <v>103.9</v>
      </c>
      <c r="F1620" s="5">
        <v>206.9</v>
      </c>
      <c r="G1620" s="5">
        <v>103.3</v>
      </c>
      <c r="H1620" s="5">
        <v>103.1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103.7</v>
      </c>
      <c r="D1621" s="5">
        <v>0.1</v>
      </c>
      <c r="E1621" s="5">
        <v>103.9</v>
      </c>
      <c r="F1621" s="5">
        <v>206.9</v>
      </c>
      <c r="G1621" s="5">
        <v>103.3</v>
      </c>
      <c r="H1621" s="5">
        <v>103.1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103.9</v>
      </c>
      <c r="D1622" s="5">
        <v>0.1</v>
      </c>
      <c r="E1622" s="5">
        <v>104</v>
      </c>
      <c r="F1622" s="5">
        <v>207.4</v>
      </c>
      <c r="G1622" s="5">
        <v>103.5</v>
      </c>
      <c r="H1622" s="5">
        <v>103.4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103.9</v>
      </c>
      <c r="D1623" s="5">
        <v>0.1</v>
      </c>
      <c r="E1623" s="5">
        <v>104</v>
      </c>
      <c r="F1623" s="5">
        <v>207.4</v>
      </c>
      <c r="G1623" s="5">
        <v>103.5</v>
      </c>
      <c r="H1623" s="5">
        <v>103.4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103.9</v>
      </c>
      <c r="D1624" s="5">
        <v>0.1</v>
      </c>
      <c r="E1624" s="5">
        <v>104</v>
      </c>
      <c r="F1624" s="5">
        <v>207.4</v>
      </c>
      <c r="G1624" s="5">
        <v>103.5</v>
      </c>
      <c r="H1624" s="5">
        <v>103.4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103.9</v>
      </c>
      <c r="D1625" s="5">
        <v>0.1</v>
      </c>
      <c r="E1625" s="5">
        <v>104</v>
      </c>
      <c r="F1625" s="5">
        <v>207.4</v>
      </c>
      <c r="G1625" s="5">
        <v>103.5</v>
      </c>
      <c r="H1625" s="5">
        <v>103.4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102.6</v>
      </c>
      <c r="D1626" s="5">
        <v>0.1</v>
      </c>
      <c r="E1626" s="5">
        <v>102.7</v>
      </c>
      <c r="F1626" s="5">
        <v>205.1</v>
      </c>
      <c r="G1626" s="5">
        <v>102.3</v>
      </c>
      <c r="H1626" s="5">
        <v>102.1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102.6</v>
      </c>
      <c r="D1627" s="5">
        <v>0.1</v>
      </c>
      <c r="E1627" s="5">
        <v>102.7</v>
      </c>
      <c r="F1627" s="5">
        <v>205.1</v>
      </c>
      <c r="G1627" s="5">
        <v>102.3</v>
      </c>
      <c r="H1627" s="5">
        <v>102.1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103.8</v>
      </c>
      <c r="D1628" s="5">
        <v>0.1</v>
      </c>
      <c r="E1628" s="5">
        <v>104</v>
      </c>
      <c r="F1628" s="5">
        <v>206.2</v>
      </c>
      <c r="G1628" s="5">
        <v>102.9</v>
      </c>
      <c r="H1628" s="5">
        <v>102.9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103.8</v>
      </c>
      <c r="D1629" s="5">
        <v>0.1</v>
      </c>
      <c r="E1629" s="5">
        <v>104</v>
      </c>
      <c r="F1629" s="5">
        <v>206.2</v>
      </c>
      <c r="G1629" s="5">
        <v>102.9</v>
      </c>
      <c r="H1629" s="5">
        <v>102.9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103.3</v>
      </c>
      <c r="D1630" s="5">
        <v>0.1</v>
      </c>
      <c r="E1630" s="5">
        <v>103.4</v>
      </c>
      <c r="F1630" s="5">
        <v>206.9</v>
      </c>
      <c r="G1630" s="5">
        <v>103.2</v>
      </c>
      <c r="H1630" s="5">
        <v>103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103.3</v>
      </c>
      <c r="D1631" s="5">
        <v>0.1</v>
      </c>
      <c r="E1631" s="5">
        <v>103.4</v>
      </c>
      <c r="F1631" s="5">
        <v>206.9</v>
      </c>
      <c r="G1631" s="5">
        <v>103.2</v>
      </c>
      <c r="H1631" s="5">
        <v>103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102.7</v>
      </c>
      <c r="D1632" s="5">
        <v>0.1</v>
      </c>
      <c r="E1632" s="5">
        <v>102.9</v>
      </c>
      <c r="F1632" s="5">
        <v>206.2</v>
      </c>
      <c r="G1632" s="5">
        <v>102.8</v>
      </c>
      <c r="H1632" s="5">
        <v>102.6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102.7</v>
      </c>
      <c r="D1633" s="5">
        <v>0.1</v>
      </c>
      <c r="E1633" s="5">
        <v>102.9</v>
      </c>
      <c r="F1633" s="5">
        <v>206.2</v>
      </c>
      <c r="G1633" s="5">
        <v>102.8</v>
      </c>
      <c r="H1633" s="5">
        <v>102.6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102.7</v>
      </c>
      <c r="D1634" s="5">
        <v>0.1</v>
      </c>
      <c r="E1634" s="5">
        <v>102.9</v>
      </c>
      <c r="F1634" s="5">
        <v>206.2</v>
      </c>
      <c r="G1634" s="5">
        <v>102.8</v>
      </c>
      <c r="H1634" s="5">
        <v>102.6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102.7</v>
      </c>
      <c r="D1635" s="5">
        <v>0.1</v>
      </c>
      <c r="E1635" s="5">
        <v>102.9</v>
      </c>
      <c r="F1635" s="5">
        <v>206.2</v>
      </c>
      <c r="G1635" s="5">
        <v>102.8</v>
      </c>
      <c r="H1635" s="5">
        <v>102.6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104</v>
      </c>
      <c r="D1636" s="5">
        <v>0.1</v>
      </c>
      <c r="E1636" s="5">
        <v>104.2</v>
      </c>
      <c r="F1636" s="5">
        <v>207.6</v>
      </c>
      <c r="G1636" s="5">
        <v>103.6</v>
      </c>
      <c r="H1636" s="5">
        <v>103.4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104</v>
      </c>
      <c r="D1637" s="5">
        <v>0.1</v>
      </c>
      <c r="E1637" s="5">
        <v>104.2</v>
      </c>
      <c r="F1637" s="5">
        <v>207.6</v>
      </c>
      <c r="G1637" s="5">
        <v>103.6</v>
      </c>
      <c r="H1637" s="5">
        <v>103.4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104.2</v>
      </c>
      <c r="D1638" s="5">
        <v>0.1</v>
      </c>
      <c r="E1638" s="5">
        <v>104.3</v>
      </c>
      <c r="F1638" s="5">
        <v>207.4</v>
      </c>
      <c r="G1638" s="5">
        <v>103.5</v>
      </c>
      <c r="H1638" s="5">
        <v>103.4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104.2</v>
      </c>
      <c r="D1639" s="5">
        <v>0.1</v>
      </c>
      <c r="E1639" s="5">
        <v>104.3</v>
      </c>
      <c r="F1639" s="5">
        <v>207.4</v>
      </c>
      <c r="G1639" s="5">
        <v>103.5</v>
      </c>
      <c r="H1639" s="5">
        <v>103.4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104.3</v>
      </c>
      <c r="D1640" s="5">
        <v>0.1</v>
      </c>
      <c r="E1640" s="5">
        <v>104.5</v>
      </c>
      <c r="F1640" s="5">
        <v>207.7</v>
      </c>
      <c r="G1640" s="5">
        <v>103.6</v>
      </c>
      <c r="H1640" s="5">
        <v>103.5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104.3</v>
      </c>
      <c r="D1641" s="5">
        <v>0.1</v>
      </c>
      <c r="E1641" s="5">
        <v>104.5</v>
      </c>
      <c r="F1641" s="5">
        <v>207.7</v>
      </c>
      <c r="G1641" s="5">
        <v>103.6</v>
      </c>
      <c r="H1641" s="5">
        <v>103.5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101.2</v>
      </c>
      <c r="D1642" s="5">
        <v>0.1</v>
      </c>
      <c r="E1642" s="5">
        <v>101.4</v>
      </c>
      <c r="F1642" s="5">
        <v>203.6</v>
      </c>
      <c r="G1642" s="5">
        <v>101.6</v>
      </c>
      <c r="H1642" s="5">
        <v>101.4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101.2</v>
      </c>
      <c r="D1643" s="5">
        <v>0.1</v>
      </c>
      <c r="E1643" s="5">
        <v>101.4</v>
      </c>
      <c r="F1643" s="5">
        <v>203.6</v>
      </c>
      <c r="G1643" s="5">
        <v>101.6</v>
      </c>
      <c r="H1643" s="5">
        <v>101.4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101.2</v>
      </c>
      <c r="D1644" s="5">
        <v>0.1</v>
      </c>
      <c r="E1644" s="5">
        <v>101.4</v>
      </c>
      <c r="F1644" s="5">
        <v>203.6</v>
      </c>
      <c r="G1644" s="5">
        <v>101.6</v>
      </c>
      <c r="H1644" s="5">
        <v>101.4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101.2</v>
      </c>
      <c r="D1645" s="5">
        <v>0.1</v>
      </c>
      <c r="E1645" s="5">
        <v>101.4</v>
      </c>
      <c r="F1645" s="5">
        <v>203.6</v>
      </c>
      <c r="G1645" s="5">
        <v>101.6</v>
      </c>
      <c r="H1645" s="5">
        <v>101.4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104.1</v>
      </c>
      <c r="D1646" s="5">
        <v>0.1</v>
      </c>
      <c r="E1646" s="5">
        <v>104.3</v>
      </c>
      <c r="F1646" s="5">
        <v>208</v>
      </c>
      <c r="G1646" s="5">
        <v>103.8</v>
      </c>
      <c r="H1646" s="5">
        <v>103.6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104.1</v>
      </c>
      <c r="D1647" s="5">
        <v>0.1</v>
      </c>
      <c r="E1647" s="5">
        <v>104.3</v>
      </c>
      <c r="F1647" s="5">
        <v>208</v>
      </c>
      <c r="G1647" s="5">
        <v>103.8</v>
      </c>
      <c r="H1647" s="5">
        <v>103.6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104.8</v>
      </c>
      <c r="D1648" s="5">
        <v>0.1</v>
      </c>
      <c r="E1648" s="5">
        <v>104.9</v>
      </c>
      <c r="F1648" s="5">
        <v>206.7</v>
      </c>
      <c r="G1648" s="5">
        <v>103.1</v>
      </c>
      <c r="H1648" s="5">
        <v>103.7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104.8</v>
      </c>
      <c r="D1649" s="5">
        <v>0.1</v>
      </c>
      <c r="E1649" s="5">
        <v>104.9</v>
      </c>
      <c r="F1649" s="5">
        <v>206.7</v>
      </c>
      <c r="G1649" s="5">
        <v>103.1</v>
      </c>
      <c r="H1649" s="5">
        <v>103.7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103.1</v>
      </c>
      <c r="D1650" s="5">
        <v>0.1</v>
      </c>
      <c r="E1650" s="5">
        <v>103.2</v>
      </c>
      <c r="F1650" s="5">
        <v>205.5</v>
      </c>
      <c r="G1650" s="5">
        <v>102.8</v>
      </c>
      <c r="H1650" s="5">
        <v>103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103.1</v>
      </c>
      <c r="D1651" s="5">
        <v>0.1</v>
      </c>
      <c r="E1651" s="5">
        <v>103.2</v>
      </c>
      <c r="F1651" s="5">
        <v>205.5</v>
      </c>
      <c r="G1651" s="5">
        <v>102.8</v>
      </c>
      <c r="H1651" s="5">
        <v>103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102.5</v>
      </c>
      <c r="D1652" s="5">
        <v>0.1</v>
      </c>
      <c r="E1652" s="5">
        <v>102.7</v>
      </c>
      <c r="F1652" s="5">
        <v>204.6</v>
      </c>
      <c r="G1652" s="5">
        <v>102.1</v>
      </c>
      <c r="H1652" s="5">
        <v>101.8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102.5</v>
      </c>
      <c r="D1653" s="5">
        <v>0.1</v>
      </c>
      <c r="E1653" s="5">
        <v>102.7</v>
      </c>
      <c r="F1653" s="5">
        <v>204.6</v>
      </c>
      <c r="G1653" s="5">
        <v>102.1</v>
      </c>
      <c r="H1653" s="5">
        <v>101.8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102.5</v>
      </c>
      <c r="D1654" s="5">
        <v>0.1</v>
      </c>
      <c r="E1654" s="5">
        <v>102.7</v>
      </c>
      <c r="F1654" s="5">
        <v>204.6</v>
      </c>
      <c r="G1654" s="5">
        <v>102.1</v>
      </c>
      <c r="H1654" s="5">
        <v>101.8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102.5</v>
      </c>
      <c r="D1655" s="5">
        <v>0.1</v>
      </c>
      <c r="E1655" s="5">
        <v>102.7</v>
      </c>
      <c r="F1655" s="5">
        <v>204.6</v>
      </c>
      <c r="G1655" s="5">
        <v>102.1</v>
      </c>
      <c r="H1655" s="5">
        <v>101.8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102</v>
      </c>
      <c r="D1656" s="5">
        <v>0.1</v>
      </c>
      <c r="E1656" s="5">
        <v>102.1</v>
      </c>
      <c r="F1656" s="5">
        <v>204</v>
      </c>
      <c r="G1656" s="5">
        <v>101.7</v>
      </c>
      <c r="H1656" s="5">
        <v>101.6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102</v>
      </c>
      <c r="D1657" s="5">
        <v>0.1</v>
      </c>
      <c r="E1657" s="5">
        <v>102.1</v>
      </c>
      <c r="F1657" s="5">
        <v>204</v>
      </c>
      <c r="G1657" s="5">
        <v>101.7</v>
      </c>
      <c r="H1657" s="5">
        <v>101.6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102.1</v>
      </c>
      <c r="D1658" s="5">
        <v>0.1</v>
      </c>
      <c r="E1658" s="5">
        <v>102.2</v>
      </c>
      <c r="F1658" s="5">
        <v>204.2</v>
      </c>
      <c r="G1658" s="5">
        <v>101.9</v>
      </c>
      <c r="H1658" s="5">
        <v>101.7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102.1</v>
      </c>
      <c r="D1659" s="5">
        <v>0.1</v>
      </c>
      <c r="E1659" s="5">
        <v>102.2</v>
      </c>
      <c r="F1659" s="5">
        <v>204.2</v>
      </c>
      <c r="G1659" s="5">
        <v>101.9</v>
      </c>
      <c r="H1659" s="5">
        <v>101.7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101.7</v>
      </c>
      <c r="D1660" s="5">
        <v>0.1</v>
      </c>
      <c r="E1660" s="5">
        <v>101.8</v>
      </c>
      <c r="F1660" s="5">
        <v>202.7</v>
      </c>
      <c r="G1660" s="5">
        <v>101.1</v>
      </c>
      <c r="H1660" s="5">
        <v>101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101.7</v>
      </c>
      <c r="D1661" s="5">
        <v>0.1</v>
      </c>
      <c r="E1661" s="5">
        <v>101.8</v>
      </c>
      <c r="F1661" s="5">
        <v>202.7</v>
      </c>
      <c r="G1661" s="5">
        <v>101.1</v>
      </c>
      <c r="H1661" s="5">
        <v>101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101.5</v>
      </c>
      <c r="D1662" s="5">
        <v>0.1</v>
      </c>
      <c r="E1662" s="5">
        <v>101.7</v>
      </c>
      <c r="F1662" s="5">
        <v>203</v>
      </c>
      <c r="G1662" s="5">
        <v>101.2</v>
      </c>
      <c r="H1662" s="5">
        <v>101.1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101.5</v>
      </c>
      <c r="D1663" s="5">
        <v>0.1</v>
      </c>
      <c r="E1663" s="5">
        <v>101.7</v>
      </c>
      <c r="F1663" s="5">
        <v>203</v>
      </c>
      <c r="G1663" s="5">
        <v>101.2</v>
      </c>
      <c r="H1663" s="5">
        <v>101.1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101.5</v>
      </c>
      <c r="D1664" s="5">
        <v>0.1</v>
      </c>
      <c r="E1664" s="5">
        <v>101.7</v>
      </c>
      <c r="F1664" s="5">
        <v>203</v>
      </c>
      <c r="G1664" s="5">
        <v>101.2</v>
      </c>
      <c r="H1664" s="5">
        <v>101.1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101.5</v>
      </c>
      <c r="D1665" s="5">
        <v>0.1</v>
      </c>
      <c r="E1665" s="5">
        <v>102.7</v>
      </c>
      <c r="F1665" s="5">
        <v>204.9</v>
      </c>
      <c r="G1665" s="5">
        <v>101.2</v>
      </c>
      <c r="H1665" s="5">
        <v>101.1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102.6</v>
      </c>
      <c r="D1666" s="5">
        <v>0.1</v>
      </c>
      <c r="E1666" s="5">
        <v>102.7</v>
      </c>
      <c r="F1666" s="5">
        <v>204.9</v>
      </c>
      <c r="G1666" s="5">
        <v>102.2</v>
      </c>
      <c r="H1666" s="5">
        <v>102.1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102.6</v>
      </c>
      <c r="D1667" s="5">
        <v>0.1</v>
      </c>
      <c r="E1667" s="5">
        <v>103</v>
      </c>
      <c r="F1667" s="5">
        <v>204.9</v>
      </c>
      <c r="G1667" s="5">
        <v>102.2</v>
      </c>
      <c r="H1667" s="5">
        <v>102.1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102.8</v>
      </c>
      <c r="D1668" s="5">
        <v>0.1</v>
      </c>
      <c r="E1668" s="5">
        <v>103</v>
      </c>
      <c r="F1668" s="5">
        <v>205.1</v>
      </c>
      <c r="G1668" s="5">
        <v>102.3</v>
      </c>
      <c r="H1668" s="5">
        <v>102.1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102.8</v>
      </c>
      <c r="D1669" s="5">
        <v>0.1</v>
      </c>
      <c r="E1669" s="5">
        <v>103</v>
      </c>
      <c r="F1669" s="5">
        <v>205.1</v>
      </c>
      <c r="G1669" s="5">
        <v>102.3</v>
      </c>
      <c r="H1669" s="5">
        <v>102.1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102.6</v>
      </c>
      <c r="D1670" s="5">
        <v>0.1</v>
      </c>
      <c r="E1670" s="5">
        <v>102.7</v>
      </c>
      <c r="F1670" s="5">
        <v>204.7</v>
      </c>
      <c r="G1670" s="5">
        <v>102.1</v>
      </c>
      <c r="H1670" s="5">
        <v>102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102.6</v>
      </c>
      <c r="D1671" s="5">
        <v>0.1</v>
      </c>
      <c r="E1671" s="5">
        <v>102.7</v>
      </c>
      <c r="F1671" s="5">
        <v>204.7</v>
      </c>
      <c r="G1671" s="5">
        <v>102.1</v>
      </c>
      <c r="H1671" s="5">
        <v>102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101.8</v>
      </c>
      <c r="D1672" s="5">
        <v>0.1</v>
      </c>
      <c r="E1672" s="5">
        <v>101.9</v>
      </c>
      <c r="F1672" s="5">
        <v>204.8</v>
      </c>
      <c r="G1672" s="5">
        <v>102.1</v>
      </c>
      <c r="H1672" s="5">
        <v>101.9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101.8</v>
      </c>
      <c r="D1673" s="5">
        <v>0.1</v>
      </c>
      <c r="E1673" s="5">
        <v>101.9</v>
      </c>
      <c r="F1673" s="5">
        <v>204.8</v>
      </c>
      <c r="G1673" s="5">
        <v>102.1</v>
      </c>
      <c r="H1673" s="5">
        <v>101.9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101.8</v>
      </c>
      <c r="D1674" s="5">
        <v>0.1</v>
      </c>
      <c r="E1674" s="5">
        <v>101.9</v>
      </c>
      <c r="F1674" s="5">
        <v>204.8</v>
      </c>
      <c r="G1674" s="5">
        <v>102.1</v>
      </c>
      <c r="H1674" s="5">
        <v>101.9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101.8</v>
      </c>
      <c r="D1675" s="5">
        <v>0.1</v>
      </c>
      <c r="E1675" s="5">
        <v>101.9</v>
      </c>
      <c r="F1675" s="5">
        <v>204.8</v>
      </c>
      <c r="G1675" s="5">
        <v>102.1</v>
      </c>
      <c r="H1675" s="5">
        <v>101.9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102.3</v>
      </c>
      <c r="D1676" s="5">
        <v>0.1</v>
      </c>
      <c r="E1676" s="5">
        <v>102.4</v>
      </c>
      <c r="F1676" s="5">
        <v>204.7</v>
      </c>
      <c r="G1676" s="5">
        <v>102.2</v>
      </c>
      <c r="H1676" s="5">
        <v>102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102.3</v>
      </c>
      <c r="D1677" s="5">
        <v>0.1</v>
      </c>
      <c r="E1677" s="5">
        <v>102.4</v>
      </c>
      <c r="F1677" s="5">
        <v>204.7</v>
      </c>
      <c r="G1677" s="5">
        <v>102.2</v>
      </c>
      <c r="H1677" s="5">
        <v>102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102.7</v>
      </c>
      <c r="D1678" s="5">
        <v>0.1</v>
      </c>
      <c r="E1678" s="5">
        <v>102.9</v>
      </c>
      <c r="F1678" s="5">
        <v>205.1</v>
      </c>
      <c r="G1678" s="5">
        <v>102.4</v>
      </c>
      <c r="H1678" s="5">
        <v>102.3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102.9</v>
      </c>
      <c r="F1679" s="5">
        <v>205.1</v>
      </c>
      <c r="G1679" s="5">
        <v>102.4</v>
      </c>
      <c r="H1679" s="5">
        <v>102.3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102.5</v>
      </c>
      <c r="D1680" s="5">
        <v>0.1</v>
      </c>
      <c r="E1680" s="5">
        <v>102.7</v>
      </c>
      <c r="F1680" s="5">
        <v>205.4</v>
      </c>
      <c r="G1680" s="5">
        <v>102.5</v>
      </c>
      <c r="H1680" s="5">
        <v>102.3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102.5</v>
      </c>
      <c r="D1681" s="5">
        <v>0.1</v>
      </c>
      <c r="E1681" s="5">
        <v>102.7</v>
      </c>
      <c r="F1681" s="5">
        <v>205.4</v>
      </c>
      <c r="G1681" s="5">
        <v>102.5</v>
      </c>
      <c r="H1681" s="5">
        <v>102.3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103.2</v>
      </c>
      <c r="D1682" s="5">
        <v>0.1</v>
      </c>
      <c r="E1682" s="5">
        <v>103.4</v>
      </c>
      <c r="F1682" s="5">
        <v>206.2</v>
      </c>
      <c r="G1682" s="5">
        <v>102.9</v>
      </c>
      <c r="H1682" s="5">
        <v>102.7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103.2</v>
      </c>
      <c r="D1683" s="5">
        <v>0.1</v>
      </c>
      <c r="E1683" s="5">
        <v>103.4</v>
      </c>
      <c r="F1683" s="5">
        <v>206.2</v>
      </c>
      <c r="G1683" s="5">
        <v>102.9</v>
      </c>
      <c r="H1683" s="5">
        <v>102.7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103.2</v>
      </c>
      <c r="D1684" s="5">
        <v>0.1</v>
      </c>
      <c r="E1684" s="5">
        <v>103.4</v>
      </c>
      <c r="F1684" s="5">
        <v>206.2</v>
      </c>
      <c r="G1684" s="5">
        <v>102.9</v>
      </c>
      <c r="H1684" s="5">
        <v>102.7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103.2</v>
      </c>
      <c r="D1685" s="5">
        <v>0.1</v>
      </c>
      <c r="E1685" s="5">
        <v>103.4</v>
      </c>
      <c r="F1685" s="5">
        <v>206.2</v>
      </c>
      <c r="G1685" s="5">
        <v>102.9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</v>
      </c>
      <c r="D1686" s="5">
        <v>0.1</v>
      </c>
      <c r="E1686" s="5">
        <v>103.1</v>
      </c>
      <c r="F1686" s="5">
        <v>206.5</v>
      </c>
      <c r="G1686" s="5">
        <v>103</v>
      </c>
      <c r="H1686" s="5">
        <v>102.9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</v>
      </c>
      <c r="D1687" s="5">
        <v>0.1</v>
      </c>
      <c r="E1687" s="5">
        <v>103.1</v>
      </c>
      <c r="F1687" s="5">
        <v>206.5</v>
      </c>
      <c r="G1687" s="5">
        <v>103</v>
      </c>
      <c r="H1687" s="5">
        <v>102.9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102.9</v>
      </c>
      <c r="D1688" s="5">
        <v>0.1</v>
      </c>
      <c r="E1688" s="5">
        <v>103.1</v>
      </c>
      <c r="F1688" s="5">
        <v>205.1</v>
      </c>
      <c r="G1688" s="5">
        <v>102.4</v>
      </c>
      <c r="H1688" s="5">
        <v>102.2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102.9</v>
      </c>
      <c r="D1689" s="5">
        <v>0.1</v>
      </c>
      <c r="E1689" s="5">
        <v>103.1</v>
      </c>
      <c r="F1689" s="5">
        <v>205.1</v>
      </c>
      <c r="G1689" s="5">
        <v>102.4</v>
      </c>
      <c r="H1689" s="5">
        <v>102.2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103.3</v>
      </c>
      <c r="D1690" s="5">
        <v>0.1</v>
      </c>
      <c r="E1690" s="5">
        <v>103.4</v>
      </c>
      <c r="F1690" s="5">
        <v>205.8</v>
      </c>
      <c r="G1690" s="5">
        <v>102.7</v>
      </c>
      <c r="H1690" s="5">
        <v>102.6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103.3</v>
      </c>
      <c r="D1691" s="5">
        <v>0.1</v>
      </c>
      <c r="E1691" s="5">
        <v>103.4</v>
      </c>
      <c r="F1691" s="5">
        <v>205.8</v>
      </c>
      <c r="G1691" s="5">
        <v>102.7</v>
      </c>
      <c r="H1691" s="5">
        <v>102.6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104.2</v>
      </c>
      <c r="D1692" s="5">
        <v>0.1</v>
      </c>
      <c r="E1692" s="5">
        <v>104.3</v>
      </c>
      <c r="F1692" s="5">
        <v>207.4</v>
      </c>
      <c r="G1692" s="5">
        <v>103.5</v>
      </c>
      <c r="H1692" s="5">
        <v>103.4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104.2</v>
      </c>
      <c r="D1693" s="5">
        <v>0.1</v>
      </c>
      <c r="E1693" s="5">
        <v>104.3</v>
      </c>
      <c r="F1693" s="5">
        <v>207.4</v>
      </c>
      <c r="G1693" s="5">
        <v>103.5</v>
      </c>
      <c r="H1693" s="5">
        <v>103.4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104.2</v>
      </c>
      <c r="D1694" s="5">
        <v>0.1</v>
      </c>
      <c r="E1694" s="5">
        <v>104.3</v>
      </c>
      <c r="F1694" s="5">
        <v>207.4</v>
      </c>
      <c r="G1694" s="5">
        <v>103.5</v>
      </c>
      <c r="H1694" s="5">
        <v>103.4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103.2</v>
      </c>
      <c r="D1695" s="5">
        <v>0.1</v>
      </c>
      <c r="E1695" s="5">
        <v>103.4</v>
      </c>
      <c r="F1695" s="5">
        <v>205.2</v>
      </c>
      <c r="G1695" s="5">
        <v>102.4</v>
      </c>
      <c r="H1695" s="5">
        <v>102.3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103.8</v>
      </c>
      <c r="D1696" s="5">
        <v>0.1</v>
      </c>
      <c r="E1696" s="5">
        <v>104</v>
      </c>
      <c r="F1696" s="5">
        <v>206.3</v>
      </c>
      <c r="G1696" s="5">
        <v>103</v>
      </c>
      <c r="H1696" s="5">
        <v>102.9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103.8</v>
      </c>
      <c r="D1697" s="5">
        <v>0.1</v>
      </c>
      <c r="E1697" s="5">
        <v>104</v>
      </c>
      <c r="F1697" s="5">
        <v>206.3</v>
      </c>
      <c r="G1697" s="5">
        <v>103</v>
      </c>
      <c r="H1697" s="5">
        <v>102.9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102.8</v>
      </c>
      <c r="D1698" s="5">
        <v>0.1</v>
      </c>
      <c r="E1698" s="5">
        <v>103</v>
      </c>
      <c r="F1698" s="5">
        <v>204.8</v>
      </c>
      <c r="G1698" s="5">
        <v>102.2</v>
      </c>
      <c r="H1698" s="5">
        <v>102.1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102.8</v>
      </c>
      <c r="D1699" s="5">
        <v>0.1</v>
      </c>
      <c r="E1699" s="5">
        <v>103</v>
      </c>
      <c r="F1699" s="5">
        <v>204.8</v>
      </c>
      <c r="G1699" s="5">
        <v>102.2</v>
      </c>
      <c r="H1699" s="5">
        <v>102.1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205.7</v>
      </c>
      <c r="G1700" s="5">
        <v>102.5</v>
      </c>
      <c r="H1700" s="5">
        <v>102.3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102.4</v>
      </c>
      <c r="D1701" s="5">
        <v>0.1</v>
      </c>
      <c r="E1701" s="5">
        <v>102.5</v>
      </c>
      <c r="F1701" s="5">
        <v>205.7</v>
      </c>
      <c r="G1701" s="5">
        <v>102.5</v>
      </c>
      <c r="H1701" s="5">
        <v>102.3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102.4</v>
      </c>
      <c r="D1702" s="5">
        <v>0.1</v>
      </c>
      <c r="E1702" s="5">
        <v>102.5</v>
      </c>
      <c r="F1702" s="5">
        <v>205.7</v>
      </c>
      <c r="G1702" s="5">
        <v>102.5</v>
      </c>
      <c r="H1702" s="5">
        <v>102.3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102.4</v>
      </c>
      <c r="D1703" s="5">
        <v>0.1</v>
      </c>
      <c r="E1703" s="5">
        <v>102.5</v>
      </c>
      <c r="F1703" s="5">
        <v>205.7</v>
      </c>
      <c r="G1703" s="5">
        <v>102.5</v>
      </c>
      <c r="H1703" s="5">
        <v>102.3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102.6</v>
      </c>
      <c r="D1704" s="5">
        <v>0.1</v>
      </c>
      <c r="E1704" s="5">
        <v>102.7</v>
      </c>
      <c r="F1704" s="5">
        <v>205.2</v>
      </c>
      <c r="G1704" s="5">
        <v>102.3</v>
      </c>
      <c r="H1704" s="5">
        <v>102.2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102.6</v>
      </c>
      <c r="D1705" s="5">
        <v>0.1</v>
      </c>
      <c r="E1705" s="5">
        <v>102.7</v>
      </c>
      <c r="F1705" s="5">
        <v>205.2</v>
      </c>
      <c r="G1705" s="5">
        <v>102.3</v>
      </c>
      <c r="H1705" s="5">
        <v>102.2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102.6</v>
      </c>
      <c r="D1706" s="5">
        <v>0.1</v>
      </c>
      <c r="E1706" s="5">
        <v>102.7</v>
      </c>
      <c r="F1706" s="5">
        <v>203.6</v>
      </c>
      <c r="G1706" s="5">
        <v>101.6</v>
      </c>
      <c r="H1706" s="5">
        <v>101.5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102.6</v>
      </c>
      <c r="D1707" s="5">
        <v>0.1</v>
      </c>
      <c r="E1707" s="5">
        <v>102.7</v>
      </c>
      <c r="F1707" s="5">
        <v>203.6</v>
      </c>
      <c r="G1707" s="5">
        <v>101.6</v>
      </c>
      <c r="H1707" s="5">
        <v>101.5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103.1</v>
      </c>
      <c r="D1708" s="5">
        <v>0.1</v>
      </c>
      <c r="E1708" s="5">
        <v>103.3</v>
      </c>
      <c r="F1708" s="5">
        <v>205.9</v>
      </c>
      <c r="G1708" s="5">
        <v>102.7</v>
      </c>
      <c r="H1708" s="5">
        <v>102.6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103.1</v>
      </c>
      <c r="D1709" s="5">
        <v>0.1</v>
      </c>
      <c r="E1709" s="5">
        <v>103.3</v>
      </c>
      <c r="F1709" s="5">
        <v>205.9</v>
      </c>
      <c r="G1709" s="5">
        <v>102.7</v>
      </c>
      <c r="H1709" s="5">
        <v>102.6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102.7</v>
      </c>
      <c r="D1710" s="5">
        <v>0.1</v>
      </c>
      <c r="E1710" s="5">
        <v>102.8</v>
      </c>
      <c r="F1710" s="5">
        <v>205.6</v>
      </c>
      <c r="G1710" s="5">
        <v>102.7</v>
      </c>
      <c r="H1710" s="5">
        <v>102.6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102.8</v>
      </c>
      <c r="F1711" s="5">
        <v>205.6</v>
      </c>
      <c r="G1711" s="5">
        <v>102.6</v>
      </c>
      <c r="H1711" s="5">
        <v>102.4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102.8</v>
      </c>
      <c r="F1712" s="5">
        <v>204.2</v>
      </c>
      <c r="G1712" s="5">
        <v>101.7</v>
      </c>
      <c r="H1712" s="5">
        <v>101.4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102.4</v>
      </c>
      <c r="D1713" s="5">
        <v>0.1</v>
      </c>
      <c r="E1713" s="5">
        <v>102.5</v>
      </c>
      <c r="F1713" s="5">
        <v>204.2</v>
      </c>
      <c r="G1713" s="5">
        <v>101.7</v>
      </c>
      <c r="H1713" s="5">
        <v>101.4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102.4</v>
      </c>
      <c r="D1714" s="5">
        <v>0.1</v>
      </c>
      <c r="E1714" s="5">
        <v>102.5</v>
      </c>
      <c r="F1714" s="5">
        <v>204.2</v>
      </c>
      <c r="G1714" s="5">
        <v>102.7</v>
      </c>
      <c r="H1714" s="5">
        <v>102.6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102.8</v>
      </c>
      <c r="D1715" s="5">
        <v>0.1</v>
      </c>
      <c r="E1715" s="5">
        <v>102.9</v>
      </c>
      <c r="F1715" s="5">
        <v>205.7</v>
      </c>
      <c r="G1715" s="5">
        <v>102.7</v>
      </c>
      <c r="H1715" s="5">
        <v>102.6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102.8</v>
      </c>
      <c r="D1716" s="5">
        <v>0.1</v>
      </c>
      <c r="E1716" s="5">
        <v>103.8</v>
      </c>
      <c r="F1716" s="5">
        <v>206.4</v>
      </c>
      <c r="G1716" s="5">
        <v>103</v>
      </c>
      <c r="H1716" s="5">
        <v>102.8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103.7</v>
      </c>
      <c r="D1717" s="5">
        <v>0.1</v>
      </c>
      <c r="E1717" s="5">
        <v>103.8</v>
      </c>
      <c r="F1717" s="5">
        <v>206.4</v>
      </c>
      <c r="G1717" s="5">
        <v>103</v>
      </c>
      <c r="H1717" s="5">
        <v>102.8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103.7</v>
      </c>
      <c r="D1718" s="5">
        <v>0.1</v>
      </c>
      <c r="E1718" s="5">
        <v>103.8</v>
      </c>
      <c r="F1718" s="5">
        <v>207</v>
      </c>
      <c r="G1718" s="5">
        <v>103.3</v>
      </c>
      <c r="H1718" s="5">
        <v>103.2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103.8</v>
      </c>
      <c r="D1719" s="5">
        <v>0.1</v>
      </c>
      <c r="E1719" s="5">
        <v>103.9</v>
      </c>
      <c r="F1719" s="5">
        <v>207</v>
      </c>
      <c r="G1719" s="5">
        <v>103.3</v>
      </c>
      <c r="H1719" s="5">
        <v>103.2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103.8</v>
      </c>
      <c r="D1720" s="5">
        <v>0.1</v>
      </c>
      <c r="E1720" s="5">
        <v>103.9</v>
      </c>
      <c r="F1720" s="5">
        <v>207</v>
      </c>
      <c r="G1720" s="5">
        <v>103.3</v>
      </c>
      <c r="H1720" s="5">
        <v>103.2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103.8</v>
      </c>
      <c r="D1721" s="5">
        <v>0.1</v>
      </c>
      <c r="E1721" s="5">
        <v>103.9</v>
      </c>
      <c r="F1721" s="5">
        <v>207</v>
      </c>
      <c r="G1721" s="5">
        <v>103.3</v>
      </c>
      <c r="H1721" s="5">
        <v>103.2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102.1</v>
      </c>
      <c r="D1722" s="5">
        <v>0.1</v>
      </c>
      <c r="E1722" s="5">
        <v>102.3</v>
      </c>
      <c r="F1722" s="5">
        <v>204.1</v>
      </c>
      <c r="G1722" s="5">
        <v>101.8</v>
      </c>
      <c r="H1722" s="5">
        <v>101.7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102.1</v>
      </c>
      <c r="D1723" s="5">
        <v>0.1</v>
      </c>
      <c r="E1723" s="5">
        <v>102.3</v>
      </c>
      <c r="F1723" s="5">
        <v>204.1</v>
      </c>
      <c r="G1723" s="5">
        <v>101.8</v>
      </c>
      <c r="H1723" s="5">
        <v>101.7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102.8</v>
      </c>
      <c r="D1724" s="5">
        <v>0.1</v>
      </c>
      <c r="E1724" s="5">
        <v>103</v>
      </c>
      <c r="F1724" s="5">
        <v>204.7</v>
      </c>
      <c r="G1724" s="5">
        <v>102.1</v>
      </c>
      <c r="H1724" s="5">
        <v>102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102.8</v>
      </c>
      <c r="D1725" s="5">
        <v>0.1</v>
      </c>
      <c r="E1725" s="5">
        <v>103</v>
      </c>
      <c r="F1725" s="5">
        <v>204.7</v>
      </c>
      <c r="G1725" s="5">
        <v>102.1</v>
      </c>
      <c r="H1725" s="5">
        <v>102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101.3</v>
      </c>
      <c r="D1726" s="5">
        <v>0.1</v>
      </c>
      <c r="E1726" s="5">
        <v>101.5</v>
      </c>
      <c r="F1726" s="5">
        <v>200.8</v>
      </c>
      <c r="G1726" s="5">
        <v>100.3</v>
      </c>
      <c r="H1726" s="5">
        <v>100.2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101.3</v>
      </c>
      <c r="D1727" s="5">
        <v>0.1</v>
      </c>
      <c r="E1727" s="5">
        <v>101.5</v>
      </c>
      <c r="F1727" s="5">
        <v>200.8</v>
      </c>
      <c r="G1727" s="5">
        <v>100.3</v>
      </c>
      <c r="H1727" s="5">
        <v>100.2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102.3</v>
      </c>
      <c r="D1728" s="5">
        <v>0.1</v>
      </c>
      <c r="E1728" s="5">
        <v>102.4</v>
      </c>
      <c r="F1728" s="5">
        <v>204.5</v>
      </c>
      <c r="G1728" s="5">
        <v>102</v>
      </c>
      <c r="H1728" s="5">
        <v>101.8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102.3</v>
      </c>
      <c r="D1729" s="5">
        <v>0.1</v>
      </c>
      <c r="E1729" s="5">
        <v>102.4</v>
      </c>
      <c r="F1729" s="5">
        <v>204.5</v>
      </c>
      <c r="G1729" s="5">
        <v>102</v>
      </c>
      <c r="H1729" s="5">
        <v>101.8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102.3</v>
      </c>
      <c r="D1730" s="5">
        <v>0.1</v>
      </c>
      <c r="E1730" s="5">
        <v>102.4</v>
      </c>
      <c r="F1730" s="5">
        <v>204.5</v>
      </c>
      <c r="G1730" s="5">
        <v>102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102.3</v>
      </c>
      <c r="D1731" s="5">
        <v>0.1</v>
      </c>
      <c r="E1731" s="5">
        <v>102.4</v>
      </c>
      <c r="F1731" s="5">
        <v>204.5</v>
      </c>
      <c r="G1731" s="5">
        <v>102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101</v>
      </c>
      <c r="D1732" s="5">
        <v>0.1</v>
      </c>
      <c r="E1732" s="5">
        <v>101.1</v>
      </c>
      <c r="F1732" s="5">
        <v>201.6</v>
      </c>
      <c r="G1732" s="5">
        <v>100.6</v>
      </c>
      <c r="H1732" s="5">
        <v>100.5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101</v>
      </c>
      <c r="D1733" s="5">
        <v>0.1</v>
      </c>
      <c r="E1733" s="5">
        <v>101.1</v>
      </c>
      <c r="F1733" s="5">
        <v>201.6</v>
      </c>
      <c r="G1733" s="5">
        <v>100.6</v>
      </c>
      <c r="H1733" s="5">
        <v>100.5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</v>
      </c>
      <c r="D1734" s="5">
        <v>0.1</v>
      </c>
      <c r="E1734" s="5">
        <v>102.1</v>
      </c>
      <c r="F1734" s="5">
        <v>203.3</v>
      </c>
      <c r="G1734" s="5">
        <v>101.4</v>
      </c>
      <c r="H1734" s="5">
        <v>101.3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</v>
      </c>
      <c r="D1735" s="5">
        <v>0.1</v>
      </c>
      <c r="E1735" s="5">
        <v>102.1</v>
      </c>
      <c r="F1735" s="5">
        <v>203.3</v>
      </c>
      <c r="G1735" s="5">
        <v>101.4</v>
      </c>
      <c r="H1735" s="5">
        <v>101.3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102.7</v>
      </c>
      <c r="D1736" s="5">
        <v>0.1</v>
      </c>
      <c r="E1736" s="5">
        <v>102.9</v>
      </c>
      <c r="F1736" s="5">
        <v>205.3</v>
      </c>
      <c r="G1736" s="5">
        <v>102.4</v>
      </c>
      <c r="H1736" s="5">
        <v>102.3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102.7</v>
      </c>
      <c r="D1737" s="5">
        <v>0.1</v>
      </c>
      <c r="E1737" s="5">
        <v>102.9</v>
      </c>
      <c r="F1737" s="5">
        <v>205.3</v>
      </c>
      <c r="G1737" s="5">
        <v>102.4</v>
      </c>
      <c r="H1737" s="5">
        <v>102.3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101.8</v>
      </c>
      <c r="D1738" s="5">
        <v>0.1</v>
      </c>
      <c r="E1738" s="5">
        <v>102</v>
      </c>
      <c r="F1738" s="5">
        <v>205.5</v>
      </c>
      <c r="G1738" s="5">
        <v>102.3</v>
      </c>
      <c r="H1738" s="5">
        <v>101.9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101.8</v>
      </c>
      <c r="D1739" s="5">
        <v>0.1</v>
      </c>
      <c r="E1739" s="5">
        <v>102</v>
      </c>
      <c r="F1739" s="5">
        <v>205.5</v>
      </c>
      <c r="G1739" s="5">
        <v>102.3</v>
      </c>
      <c r="H1739" s="5">
        <v>101.9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101.8</v>
      </c>
      <c r="D1740" s="5">
        <v>0.1</v>
      </c>
      <c r="E1740" s="5">
        <v>102</v>
      </c>
      <c r="F1740" s="5">
        <v>205.5</v>
      </c>
      <c r="G1740" s="5">
        <v>102.3</v>
      </c>
      <c r="H1740" s="5">
        <v>101.9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101.8</v>
      </c>
      <c r="D1741" s="5">
        <v>0.1</v>
      </c>
      <c r="E1741" s="5">
        <v>102</v>
      </c>
      <c r="F1741" s="5">
        <v>205.5</v>
      </c>
      <c r="G1741" s="5">
        <v>102.3</v>
      </c>
      <c r="H1741" s="5">
        <v>101.9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103.3</v>
      </c>
      <c r="D1742" s="5">
        <v>0.1</v>
      </c>
      <c r="E1742" s="5">
        <v>103.4</v>
      </c>
      <c r="F1742" s="5">
        <v>204.1</v>
      </c>
      <c r="G1742" s="5">
        <v>101.9</v>
      </c>
      <c r="H1742" s="5">
        <v>101.8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103.3</v>
      </c>
      <c r="D1743" s="5">
        <v>0.1</v>
      </c>
      <c r="E1743" s="5">
        <v>103.4</v>
      </c>
      <c r="F1743" s="5">
        <v>204.1</v>
      </c>
      <c r="G1743" s="5">
        <v>101.9</v>
      </c>
      <c r="H1743" s="5">
        <v>101.8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102.9</v>
      </c>
      <c r="D1744" s="5">
        <v>0.1</v>
      </c>
      <c r="E1744" s="5">
        <v>103.1</v>
      </c>
      <c r="F1744" s="5">
        <v>205</v>
      </c>
      <c r="G1744" s="5">
        <v>102.2</v>
      </c>
      <c r="H1744" s="5">
        <v>101.9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102.9</v>
      </c>
      <c r="D1745" s="5">
        <v>0.1</v>
      </c>
      <c r="E1745" s="5">
        <v>103.1</v>
      </c>
      <c r="F1745" s="5">
        <v>205</v>
      </c>
      <c r="G1745" s="5">
        <v>102.2</v>
      </c>
      <c r="H1745" s="5">
        <v>101.9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100.9</v>
      </c>
      <c r="D1746" s="5">
        <v>0.1</v>
      </c>
      <c r="E1746" s="5">
        <v>101.1</v>
      </c>
      <c r="F1746" s="5">
        <v>204.1</v>
      </c>
      <c r="G1746" s="5">
        <v>101.7</v>
      </c>
      <c r="H1746" s="5">
        <v>101.5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100.9</v>
      </c>
      <c r="D1747" s="5">
        <v>0.1</v>
      </c>
      <c r="E1747" s="5">
        <v>101.1</v>
      </c>
      <c r="F1747" s="5">
        <v>204.1</v>
      </c>
      <c r="G1747" s="5">
        <v>101.7</v>
      </c>
      <c r="H1747" s="5">
        <v>101.5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</v>
      </c>
      <c r="D1748" s="5">
        <v>0.1</v>
      </c>
      <c r="E1748" s="5">
        <v>102.1</v>
      </c>
      <c r="F1748" s="5">
        <v>203.9</v>
      </c>
      <c r="G1748" s="5">
        <v>101.7</v>
      </c>
      <c r="H1748" s="5">
        <v>101.6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</v>
      </c>
      <c r="D1749" s="5">
        <v>0.1</v>
      </c>
      <c r="E1749" s="5">
        <v>102.1</v>
      </c>
      <c r="F1749" s="5">
        <v>203.9</v>
      </c>
      <c r="G1749" s="5">
        <v>101.7</v>
      </c>
      <c r="H1749" s="5">
        <v>101.6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102</v>
      </c>
      <c r="D1750" s="5">
        <v>0.1</v>
      </c>
      <c r="E1750" s="5">
        <v>102.1</v>
      </c>
      <c r="F1750" s="5">
        <v>203.9</v>
      </c>
      <c r="G1750" s="5">
        <v>101.7</v>
      </c>
      <c r="H1750" s="5">
        <v>101.6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102</v>
      </c>
      <c r="D1751" s="5">
        <v>0.1</v>
      </c>
      <c r="E1751" s="5">
        <v>102.1</v>
      </c>
      <c r="F1751" s="5">
        <v>203.9</v>
      </c>
      <c r="G1751" s="5">
        <v>101.7</v>
      </c>
      <c r="H1751" s="5">
        <v>101.6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101.1</v>
      </c>
      <c r="D1752" s="5">
        <v>0.1</v>
      </c>
      <c r="E1752" s="5">
        <v>101.2</v>
      </c>
      <c r="F1752" s="5">
        <v>201.2</v>
      </c>
      <c r="G1752" s="5">
        <v>100.4</v>
      </c>
      <c r="H1752" s="5">
        <v>100.4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101.1</v>
      </c>
      <c r="D1753" s="5">
        <v>0.1</v>
      </c>
      <c r="E1753" s="5">
        <v>101.2</v>
      </c>
      <c r="F1753" s="5">
        <v>201.2</v>
      </c>
      <c r="G1753" s="5">
        <v>100.4</v>
      </c>
      <c r="H1753" s="5">
        <v>100.4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102.7</v>
      </c>
      <c r="D1754" s="5">
        <v>0.1</v>
      </c>
      <c r="E1754" s="5">
        <v>102.8</v>
      </c>
      <c r="F1754" s="5">
        <v>204.9</v>
      </c>
      <c r="G1754" s="5">
        <v>102.2</v>
      </c>
      <c r="H1754" s="5">
        <v>102.1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102.7</v>
      </c>
      <c r="D1755" s="5">
        <v>0.1</v>
      </c>
      <c r="E1755" s="5">
        <v>102.8</v>
      </c>
      <c r="F1755" s="5">
        <v>204.9</v>
      </c>
      <c r="G1755" s="5">
        <v>102.2</v>
      </c>
      <c r="H1755" s="5">
        <v>102.1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101.6</v>
      </c>
      <c r="D1756" s="5">
        <v>0.1</v>
      </c>
      <c r="E1756" s="5">
        <v>101.8</v>
      </c>
      <c r="F1756" s="5">
        <v>203.8</v>
      </c>
      <c r="G1756" s="5">
        <v>101.6</v>
      </c>
      <c r="H1756" s="5">
        <v>101.4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101.6</v>
      </c>
      <c r="D1757" s="5">
        <v>0.1</v>
      </c>
      <c r="E1757" s="5">
        <v>101.8</v>
      </c>
      <c r="F1757" s="5">
        <v>203.8</v>
      </c>
      <c r="G1757" s="5">
        <v>101.6</v>
      </c>
      <c r="H1757" s="5">
        <v>101.4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101.8</v>
      </c>
      <c r="D1758" s="5">
        <v>0.1</v>
      </c>
      <c r="E1758" s="5">
        <v>101.9</v>
      </c>
      <c r="F1758" s="5">
        <v>203.9</v>
      </c>
      <c r="G1758" s="5">
        <v>101.6</v>
      </c>
      <c r="H1758" s="5">
        <v>101.4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101.8</v>
      </c>
      <c r="D1759" s="5">
        <v>0.1</v>
      </c>
      <c r="E1759" s="5">
        <v>101.9</v>
      </c>
      <c r="F1759" s="5">
        <v>203.9</v>
      </c>
      <c r="G1759" s="5">
        <v>101.6</v>
      </c>
      <c r="H1759" s="5">
        <v>101.4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101.8</v>
      </c>
      <c r="D1760" s="5">
        <v>0.1</v>
      </c>
      <c r="E1760" s="5">
        <v>101.9</v>
      </c>
      <c r="F1760" s="5">
        <v>203.9</v>
      </c>
      <c r="G1760" s="5">
        <v>101.6</v>
      </c>
      <c r="H1760" s="5">
        <v>101.4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101.8</v>
      </c>
      <c r="D1761" s="5">
        <v>0.1</v>
      </c>
      <c r="E1761" s="5">
        <v>101.9</v>
      </c>
      <c r="F1761" s="5">
        <v>203.9</v>
      </c>
      <c r="G1761" s="5">
        <v>101.6</v>
      </c>
      <c r="H1761" s="5">
        <v>101.4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101.8</v>
      </c>
      <c r="D1762" s="5">
        <v>0.1</v>
      </c>
      <c r="E1762" s="5">
        <v>101.9</v>
      </c>
      <c r="F1762" s="5">
        <v>203.7</v>
      </c>
      <c r="G1762" s="5">
        <v>101.7</v>
      </c>
      <c r="H1762" s="5">
        <v>101.5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101.8</v>
      </c>
      <c r="D1763" s="5">
        <v>0.1</v>
      </c>
      <c r="E1763" s="5">
        <v>101.9</v>
      </c>
      <c r="F1763" s="5">
        <v>203.7</v>
      </c>
      <c r="G1763" s="5">
        <v>101.7</v>
      </c>
      <c r="H1763" s="5">
        <v>101.5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102.6</v>
      </c>
      <c r="D1764" s="5">
        <v>0.1</v>
      </c>
      <c r="E1764" s="5">
        <v>102.7</v>
      </c>
      <c r="F1764" s="5">
        <v>205.2</v>
      </c>
      <c r="G1764" s="5">
        <v>102.4</v>
      </c>
      <c r="H1764" s="5">
        <v>102.3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102.6</v>
      </c>
      <c r="D1765" s="5">
        <v>0.1</v>
      </c>
      <c r="E1765" s="5">
        <v>102.7</v>
      </c>
      <c r="F1765" s="5">
        <v>205.2</v>
      </c>
      <c r="G1765" s="5">
        <v>102.4</v>
      </c>
      <c r="H1765" s="5">
        <v>102.3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103</v>
      </c>
      <c r="D1766" s="5">
        <v>0.1</v>
      </c>
      <c r="E1766" s="5">
        <v>103.1</v>
      </c>
      <c r="F1766" s="5">
        <v>205.7</v>
      </c>
      <c r="G1766" s="5">
        <v>102.6</v>
      </c>
      <c r="H1766" s="5">
        <v>102.5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103</v>
      </c>
      <c r="D1767" s="5">
        <v>0.1</v>
      </c>
      <c r="E1767" s="5">
        <v>103.1</v>
      </c>
      <c r="F1767" s="5">
        <v>205.7</v>
      </c>
      <c r="G1767" s="5">
        <v>102.6</v>
      </c>
      <c r="H1767" s="5">
        <v>102.5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102.7</v>
      </c>
      <c r="D1768" s="5">
        <v>0.1</v>
      </c>
      <c r="E1768" s="5">
        <v>102.8</v>
      </c>
      <c r="F1768" s="5">
        <v>206.2</v>
      </c>
      <c r="G1768" s="5">
        <v>102.8</v>
      </c>
      <c r="H1768" s="5">
        <v>102.6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102.7</v>
      </c>
      <c r="D1769" s="5">
        <v>0.1</v>
      </c>
      <c r="E1769" s="5">
        <v>102.8</v>
      </c>
      <c r="F1769" s="5">
        <v>206.2</v>
      </c>
      <c r="G1769" s="5">
        <v>102.8</v>
      </c>
      <c r="H1769" s="5">
        <v>102.6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102.7</v>
      </c>
      <c r="D1770" s="5">
        <v>0.1</v>
      </c>
      <c r="E1770" s="5">
        <v>102.8</v>
      </c>
      <c r="F1770" s="5">
        <v>206.2</v>
      </c>
      <c r="G1770" s="5">
        <v>102.8</v>
      </c>
      <c r="H1770" s="5">
        <v>102.6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102.7</v>
      </c>
      <c r="D1771" s="5">
        <v>0.1</v>
      </c>
      <c r="E1771" s="5">
        <v>102.8</v>
      </c>
      <c r="F1771" s="5">
        <v>206.2</v>
      </c>
      <c r="G1771" s="5">
        <v>102.8</v>
      </c>
      <c r="H1771" s="5">
        <v>102.6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101.7</v>
      </c>
      <c r="D1772" s="5">
        <v>0.1</v>
      </c>
      <c r="E1772" s="5">
        <v>101.8</v>
      </c>
      <c r="F1772" s="5">
        <v>203.8</v>
      </c>
      <c r="G1772" s="5">
        <v>101.6</v>
      </c>
      <c r="H1772" s="5">
        <v>101.4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101.7</v>
      </c>
      <c r="D1773" s="5">
        <v>0.1</v>
      </c>
      <c r="E1773" s="5">
        <v>101.8</v>
      </c>
      <c r="F1773" s="5">
        <v>203.8</v>
      </c>
      <c r="G1773" s="5">
        <v>101.6</v>
      </c>
      <c r="H1773" s="5">
        <v>101.4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102</v>
      </c>
      <c r="D1774" s="5">
        <v>0.1</v>
      </c>
      <c r="E1774" s="5">
        <v>102.9</v>
      </c>
      <c r="F1774" s="5">
        <v>203.8</v>
      </c>
      <c r="G1774" s="5">
        <v>102.3</v>
      </c>
      <c r="H1774" s="5">
        <v>102.2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102</v>
      </c>
      <c r="D1775" s="5">
        <v>0.1</v>
      </c>
      <c r="E1775" s="5">
        <v>102.9</v>
      </c>
      <c r="F1775" s="5">
        <v>203.8</v>
      </c>
      <c r="G1775" s="5">
        <v>102.3</v>
      </c>
      <c r="H1775" s="5">
        <v>102.2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102.8</v>
      </c>
      <c r="D1776" s="5">
        <v>0.1</v>
      </c>
      <c r="E1776" s="5">
        <v>103</v>
      </c>
      <c r="F1776" s="5">
        <v>205.2</v>
      </c>
      <c r="G1776" s="5">
        <v>102.4</v>
      </c>
      <c r="H1776" s="5">
        <v>102.3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102.8</v>
      </c>
      <c r="D1777" s="5">
        <v>0.1</v>
      </c>
      <c r="E1777" s="5">
        <v>103</v>
      </c>
      <c r="F1777" s="5">
        <v>205.2</v>
      </c>
      <c r="G1777" s="5">
        <v>102.4</v>
      </c>
      <c r="H1777" s="5">
        <v>102.3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103.4</v>
      </c>
      <c r="D1778" s="5">
        <v>0.1</v>
      </c>
      <c r="E1778" s="5">
        <v>103.5</v>
      </c>
      <c r="F1778" s="5">
        <v>205.8</v>
      </c>
      <c r="G1778" s="5">
        <v>102.6</v>
      </c>
      <c r="H1778" s="5">
        <v>102.4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103.4</v>
      </c>
      <c r="D1779" s="5">
        <v>0.1</v>
      </c>
      <c r="E1779" s="5">
        <v>103.5</v>
      </c>
      <c r="F1779" s="5">
        <v>205.8</v>
      </c>
      <c r="G1779" s="5">
        <v>102.6</v>
      </c>
      <c r="H1779" s="5">
        <v>102.4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103.4</v>
      </c>
      <c r="D1780" s="5">
        <v>0.1</v>
      </c>
      <c r="E1780" s="5">
        <v>103.5</v>
      </c>
      <c r="F1780" s="5">
        <v>205.8</v>
      </c>
      <c r="G1780" s="5">
        <v>102.6</v>
      </c>
      <c r="H1780" s="5">
        <v>102.4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103.4</v>
      </c>
      <c r="D1781" s="5">
        <v>0.1</v>
      </c>
      <c r="E1781" s="5">
        <v>103.5</v>
      </c>
      <c r="F1781" s="5">
        <v>205.8</v>
      </c>
      <c r="G1781" s="5">
        <v>102.6</v>
      </c>
      <c r="H1781" s="5">
        <v>102.4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103.1</v>
      </c>
      <c r="D1782" s="5">
        <v>0.1</v>
      </c>
      <c r="E1782" s="5">
        <v>103.2</v>
      </c>
      <c r="F1782" s="5">
        <v>205.9</v>
      </c>
      <c r="G1782" s="5">
        <v>102.7</v>
      </c>
      <c r="H1782" s="5">
        <v>102.6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103.1</v>
      </c>
      <c r="D1783" s="5">
        <v>0.1</v>
      </c>
      <c r="E1783" s="5">
        <v>103.2</v>
      </c>
      <c r="F1783" s="5">
        <v>205.9</v>
      </c>
      <c r="G1783" s="5">
        <v>102.7</v>
      </c>
      <c r="H1783" s="5">
        <v>102.6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103.4</v>
      </c>
      <c r="D1784" s="5">
        <v>0.1</v>
      </c>
      <c r="E1784" s="5">
        <v>103.6</v>
      </c>
      <c r="F1784" s="5">
        <v>206.2</v>
      </c>
      <c r="G1784" s="5">
        <v>102.9</v>
      </c>
      <c r="H1784" s="5">
        <v>102.7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103.4</v>
      </c>
      <c r="D1785" s="5">
        <v>0.1</v>
      </c>
      <c r="E1785" s="5">
        <v>103.6</v>
      </c>
      <c r="F1785" s="5">
        <v>206.2</v>
      </c>
      <c r="G1785" s="5">
        <v>102.9</v>
      </c>
      <c r="H1785" s="5">
        <v>102.7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103.2</v>
      </c>
      <c r="D1786" s="5">
        <v>0.1</v>
      </c>
      <c r="E1786" s="5">
        <v>103.4</v>
      </c>
      <c r="F1786" s="5">
        <v>204.8</v>
      </c>
      <c r="G1786" s="5">
        <v>102.3</v>
      </c>
      <c r="H1786" s="5">
        <v>102.1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103.2</v>
      </c>
      <c r="D1787" s="5">
        <v>0.1</v>
      </c>
      <c r="E1787" s="5">
        <v>103.4</v>
      </c>
      <c r="F1787" s="5">
        <v>204.8</v>
      </c>
      <c r="G1787" s="5">
        <v>102.3</v>
      </c>
      <c r="H1787" s="5">
        <v>102.1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102.7</v>
      </c>
      <c r="D1788" s="5">
        <v>0.1</v>
      </c>
      <c r="E1788" s="5">
        <v>102.9</v>
      </c>
      <c r="F1788" s="5">
        <v>204.8</v>
      </c>
      <c r="G1788" s="5">
        <v>102.2</v>
      </c>
      <c r="H1788" s="5">
        <v>102.1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102.7</v>
      </c>
      <c r="D1789" s="5">
        <v>0.1</v>
      </c>
      <c r="E1789" s="5">
        <v>102.9</v>
      </c>
      <c r="F1789" s="5">
        <v>204.8</v>
      </c>
      <c r="G1789" s="5">
        <v>102.2</v>
      </c>
      <c r="H1789" s="5">
        <v>102.1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102.7</v>
      </c>
      <c r="D1790" s="5">
        <v>0.1</v>
      </c>
      <c r="E1790" s="5">
        <v>102.9</v>
      </c>
      <c r="F1790" s="5">
        <v>204.8</v>
      </c>
      <c r="G1790" s="5">
        <v>102.2</v>
      </c>
      <c r="H1790" s="5">
        <v>102.1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102.7</v>
      </c>
      <c r="D1791" s="5">
        <v>0.1</v>
      </c>
      <c r="E1791" s="5">
        <v>102.9</v>
      </c>
      <c r="F1791" s="5">
        <v>204.8</v>
      </c>
      <c r="G1791" s="5">
        <v>102.2</v>
      </c>
      <c r="H1791" s="5">
        <v>102.1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103.4</v>
      </c>
      <c r="D1792" s="5">
        <v>0.1</v>
      </c>
      <c r="E1792" s="5">
        <v>103.5</v>
      </c>
      <c r="F1792" s="5">
        <v>207.1</v>
      </c>
      <c r="G1792" s="5">
        <v>103.3</v>
      </c>
      <c r="H1792" s="5">
        <v>103.1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103.4</v>
      </c>
      <c r="D1793" s="5">
        <v>0.1</v>
      </c>
      <c r="E1793" s="5">
        <v>103.5</v>
      </c>
      <c r="F1793" s="5">
        <v>207.1</v>
      </c>
      <c r="G1793" s="5">
        <v>103.3</v>
      </c>
      <c r="H1793" s="5">
        <v>103.1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103.3</v>
      </c>
      <c r="D1794" s="5">
        <v>0.1</v>
      </c>
      <c r="E1794" s="5">
        <v>103.4</v>
      </c>
      <c r="F1794" s="5">
        <v>206.2</v>
      </c>
      <c r="G1794" s="5">
        <v>102.9</v>
      </c>
      <c r="H1794" s="5">
        <v>102.7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103.3</v>
      </c>
      <c r="D1795" s="5">
        <v>0.1</v>
      </c>
      <c r="E1795" s="5">
        <v>103.4</v>
      </c>
      <c r="F1795" s="5">
        <v>206.2</v>
      </c>
      <c r="G1795" s="5">
        <v>102.9</v>
      </c>
      <c r="H1795" s="5">
        <v>102.7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103.5</v>
      </c>
      <c r="D1796" s="5">
        <v>0.1</v>
      </c>
      <c r="E1796" s="5">
        <v>103.7</v>
      </c>
      <c r="F1796" s="5">
        <v>205.9</v>
      </c>
      <c r="G1796" s="5">
        <v>102.7</v>
      </c>
      <c r="H1796" s="5">
        <v>102.6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103.5</v>
      </c>
      <c r="D1797" s="5">
        <v>0.1</v>
      </c>
      <c r="E1797" s="5">
        <v>103.7</v>
      </c>
      <c r="F1797" s="5">
        <v>205.9</v>
      </c>
      <c r="G1797" s="5">
        <v>102.7</v>
      </c>
      <c r="H1797" s="5">
        <v>102.6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103.3</v>
      </c>
      <c r="D1798" s="5">
        <v>0.1</v>
      </c>
      <c r="E1798" s="5">
        <v>103.4</v>
      </c>
      <c r="F1798" s="5">
        <v>206.3</v>
      </c>
      <c r="G1798" s="5">
        <v>103</v>
      </c>
      <c r="H1798" s="5">
        <v>102.8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103.3</v>
      </c>
      <c r="D1799" s="5">
        <v>0.1</v>
      </c>
      <c r="E1799" s="5">
        <v>103.4</v>
      </c>
      <c r="F1799" s="5">
        <v>206.3</v>
      </c>
      <c r="G1799" s="5">
        <v>103</v>
      </c>
      <c r="H1799" s="5">
        <v>102.8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103.3</v>
      </c>
      <c r="D1800" s="5">
        <v>0.1</v>
      </c>
      <c r="E1800" s="5">
        <v>103.4</v>
      </c>
      <c r="F1800" s="5">
        <v>206.3</v>
      </c>
      <c r="G1800" s="5">
        <v>103</v>
      </c>
      <c r="H1800" s="5">
        <v>102.8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103.3</v>
      </c>
      <c r="D1801" s="5">
        <v>0.1</v>
      </c>
      <c r="E1801" s="5">
        <v>103.4</v>
      </c>
      <c r="F1801" s="5">
        <v>206.3</v>
      </c>
      <c r="G1801" s="5">
        <v>103</v>
      </c>
      <c r="H1801" s="5">
        <v>102.8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103.2</v>
      </c>
      <c r="D1802" s="5">
        <v>0.1</v>
      </c>
      <c r="E1802" s="5">
        <v>103.4</v>
      </c>
      <c r="F1802" s="5">
        <v>204.5</v>
      </c>
      <c r="G1802" s="5">
        <v>102</v>
      </c>
      <c r="H1802" s="5">
        <v>101.9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103.2</v>
      </c>
      <c r="D1803" s="5">
        <v>0.1</v>
      </c>
      <c r="E1803" s="5">
        <v>103.4</v>
      </c>
      <c r="F1803" s="5">
        <v>204.5</v>
      </c>
      <c r="G1803" s="5">
        <v>102</v>
      </c>
      <c r="H1803" s="5">
        <v>101.9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103.8</v>
      </c>
      <c r="D1804" s="5">
        <v>0.1</v>
      </c>
      <c r="E1804" s="5">
        <v>104</v>
      </c>
      <c r="F1804" s="5">
        <v>206.5</v>
      </c>
      <c r="G1804" s="5">
        <v>103</v>
      </c>
      <c r="H1804" s="5">
        <v>102.9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103.8</v>
      </c>
      <c r="D1805" s="5">
        <v>0.1</v>
      </c>
      <c r="E1805" s="5">
        <v>104</v>
      </c>
      <c r="F1805" s="5">
        <v>206.5</v>
      </c>
      <c r="G1805" s="5">
        <v>103</v>
      </c>
      <c r="H1805" s="5">
        <v>102.9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103.7</v>
      </c>
      <c r="D1806" s="5">
        <v>0.1</v>
      </c>
      <c r="E1806" s="5">
        <v>103.9</v>
      </c>
      <c r="F1806" s="5">
        <v>207.6</v>
      </c>
      <c r="G1806" s="5">
        <v>103.6</v>
      </c>
      <c r="H1806" s="5">
        <v>103.4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103.7</v>
      </c>
      <c r="D1807" s="5">
        <v>0.1</v>
      </c>
      <c r="E1807" s="5">
        <v>103.9</v>
      </c>
      <c r="F1807" s="5">
        <v>207.6</v>
      </c>
      <c r="G1807" s="5">
        <v>103.6</v>
      </c>
      <c r="H1807" s="5">
        <v>103.4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104</v>
      </c>
      <c r="D1808" s="5">
        <v>0.1</v>
      </c>
      <c r="E1808" s="5">
        <v>104.2</v>
      </c>
      <c r="F1808" s="5">
        <v>206.7</v>
      </c>
      <c r="G1808" s="5">
        <v>103.1</v>
      </c>
      <c r="H1808" s="5">
        <v>103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104</v>
      </c>
      <c r="D1809" s="5">
        <v>0.1</v>
      </c>
      <c r="E1809" s="5">
        <v>104.2</v>
      </c>
      <c r="F1809" s="5">
        <v>206.7</v>
      </c>
      <c r="G1809" s="5">
        <v>103.1</v>
      </c>
      <c r="H1809" s="5">
        <v>103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104</v>
      </c>
      <c r="D1810" s="5">
        <v>0.1</v>
      </c>
      <c r="E1810" s="5">
        <v>104.2</v>
      </c>
      <c r="F1810" s="5">
        <v>206.7</v>
      </c>
      <c r="G1810" s="5">
        <v>103.1</v>
      </c>
      <c r="H1810" s="5">
        <v>103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104</v>
      </c>
      <c r="D1811" s="5">
        <v>0.1</v>
      </c>
      <c r="E1811" s="5">
        <v>104.2</v>
      </c>
      <c r="F1811" s="5">
        <v>206.7</v>
      </c>
      <c r="G1811" s="5">
        <v>103.1</v>
      </c>
      <c r="H1811" s="5">
        <v>103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103.8</v>
      </c>
      <c r="D1812" s="5">
        <v>0.1</v>
      </c>
      <c r="E1812" s="5">
        <v>104</v>
      </c>
      <c r="F1812" s="5">
        <v>207.1</v>
      </c>
      <c r="G1812" s="5">
        <v>103.3</v>
      </c>
      <c r="H1812" s="5">
        <v>103.2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103.8</v>
      </c>
      <c r="D1813" s="5">
        <v>0.1</v>
      </c>
      <c r="E1813" s="5">
        <v>104</v>
      </c>
      <c r="F1813" s="5">
        <v>207.1</v>
      </c>
      <c r="G1813" s="5">
        <v>103.3</v>
      </c>
      <c r="H1813" s="5">
        <v>103.2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103.1</v>
      </c>
      <c r="D1814" s="5">
        <v>0.1</v>
      </c>
      <c r="E1814" s="5">
        <v>103.3</v>
      </c>
      <c r="F1814" s="5">
        <v>205.2</v>
      </c>
      <c r="G1814" s="5">
        <v>102.5</v>
      </c>
      <c r="H1814" s="5">
        <v>102.4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103.1</v>
      </c>
      <c r="D1815" s="5">
        <v>0.1</v>
      </c>
      <c r="E1815" s="5">
        <v>103.3</v>
      </c>
      <c r="F1815" s="5">
        <v>205.2</v>
      </c>
      <c r="G1815" s="5">
        <v>102.5</v>
      </c>
      <c r="H1815" s="5">
        <v>102.4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103.7</v>
      </c>
      <c r="D1816" s="5">
        <v>0.1</v>
      </c>
      <c r="E1816" s="5">
        <v>103.7</v>
      </c>
      <c r="F1816" s="5">
        <v>207</v>
      </c>
      <c r="G1816" s="5">
        <v>103.3</v>
      </c>
      <c r="H1816" s="5">
        <v>103.2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103.7</v>
      </c>
      <c r="D1817" s="5">
        <v>0.1</v>
      </c>
      <c r="E1817" s="5">
        <v>103.7</v>
      </c>
      <c r="F1817" s="5">
        <v>207</v>
      </c>
      <c r="G1817" s="5">
        <v>103.3</v>
      </c>
      <c r="H1817" s="5">
        <v>103.2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103.1</v>
      </c>
      <c r="D1818" s="5">
        <v>0.1</v>
      </c>
      <c r="E1818" s="5">
        <v>103.3</v>
      </c>
      <c r="F1818" s="5">
        <v>205.9</v>
      </c>
      <c r="G1818" s="5">
        <v>102.8</v>
      </c>
      <c r="H1818" s="5">
        <v>102.7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103.1</v>
      </c>
      <c r="D1819" s="5">
        <v>0.1</v>
      </c>
      <c r="E1819" s="5">
        <v>103.3</v>
      </c>
      <c r="F1819" s="5">
        <v>205.9</v>
      </c>
      <c r="G1819" s="5">
        <v>102.8</v>
      </c>
      <c r="H1819" s="5">
        <v>102.7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103.1</v>
      </c>
      <c r="D1820" s="5">
        <v>0.1</v>
      </c>
      <c r="E1820" s="5">
        <v>103.3</v>
      </c>
      <c r="F1820" s="5">
        <v>205.9</v>
      </c>
      <c r="G1820" s="5">
        <v>102.8</v>
      </c>
      <c r="H1820" s="5">
        <v>102.7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103.1</v>
      </c>
      <c r="D1821" s="5">
        <v>0.1</v>
      </c>
      <c r="E1821" s="5">
        <v>103.3</v>
      </c>
      <c r="F1821" s="5">
        <v>205.9</v>
      </c>
      <c r="G1821" s="5">
        <v>102.8</v>
      </c>
      <c r="H1821" s="5">
        <v>102.7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104.1</v>
      </c>
      <c r="D1822" s="5">
        <v>0.1</v>
      </c>
      <c r="E1822" s="5">
        <v>104.3</v>
      </c>
      <c r="F1822" s="5">
        <v>207.7</v>
      </c>
      <c r="G1822" s="5">
        <v>103.6</v>
      </c>
      <c r="H1822" s="5">
        <v>103.4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104.1</v>
      </c>
      <c r="D1823" s="5">
        <v>0.1</v>
      </c>
      <c r="E1823" s="5">
        <v>104.3</v>
      </c>
      <c r="F1823" s="5">
        <v>207.7</v>
      </c>
      <c r="G1823" s="5">
        <v>103.6</v>
      </c>
      <c r="H1823" s="5">
        <v>103.4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104.8</v>
      </c>
      <c r="D1824" s="5">
        <v>0.1</v>
      </c>
      <c r="E1824" s="5">
        <v>105</v>
      </c>
      <c r="F1824" s="5">
        <v>207.4</v>
      </c>
      <c r="G1824" s="5">
        <v>103.5</v>
      </c>
      <c r="H1824" s="5">
        <v>103.5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104.8</v>
      </c>
      <c r="D1825" s="5">
        <v>0.1</v>
      </c>
      <c r="E1825" s="5">
        <v>105</v>
      </c>
      <c r="F1825" s="5">
        <v>207.4</v>
      </c>
      <c r="G1825" s="5">
        <v>103.5</v>
      </c>
      <c r="H1825" s="5">
        <v>103.5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105.3</v>
      </c>
      <c r="D1826" s="5">
        <v>0.1</v>
      </c>
      <c r="E1826" s="5">
        <v>105.5</v>
      </c>
      <c r="F1826" s="5">
        <v>209</v>
      </c>
      <c r="G1826" s="5">
        <v>104.3</v>
      </c>
      <c r="H1826" s="5">
        <v>104.3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105.3</v>
      </c>
      <c r="D1827" s="5">
        <v>0.1</v>
      </c>
      <c r="E1827" s="5">
        <v>105.5</v>
      </c>
      <c r="F1827" s="5">
        <v>209</v>
      </c>
      <c r="G1827" s="5">
        <v>104.3</v>
      </c>
      <c r="H1827" s="5">
        <v>104.3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104.3</v>
      </c>
      <c r="D1828" s="5">
        <v>0.1</v>
      </c>
      <c r="E1828" s="5">
        <v>104.5</v>
      </c>
      <c r="F1828" s="5">
        <v>207.7</v>
      </c>
      <c r="G1828" s="5">
        <v>103.6</v>
      </c>
      <c r="H1828" s="5">
        <v>103.5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104.3</v>
      </c>
      <c r="D1829" s="5">
        <v>0.1</v>
      </c>
      <c r="E1829" s="5">
        <v>104.5</v>
      </c>
      <c r="F1829" s="5">
        <v>207.7</v>
      </c>
      <c r="G1829" s="5">
        <v>103.6</v>
      </c>
      <c r="H1829" s="5">
        <v>103.5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104.3</v>
      </c>
      <c r="D1830" s="5">
        <v>0.1</v>
      </c>
      <c r="E1830" s="5">
        <v>104.5</v>
      </c>
      <c r="F1830" s="5">
        <v>207.7</v>
      </c>
      <c r="G1830" s="5">
        <v>103.6</v>
      </c>
      <c r="H1830" s="5">
        <v>103.5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104.3</v>
      </c>
      <c r="D1831" s="5">
        <v>0.1</v>
      </c>
      <c r="E1831" s="5">
        <v>104.5</v>
      </c>
      <c r="F1831" s="5">
        <v>207.7</v>
      </c>
      <c r="G1831" s="5">
        <v>103.6</v>
      </c>
      <c r="H1831" s="5">
        <v>103.5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103.6</v>
      </c>
      <c r="D1832" s="5">
        <v>0.1</v>
      </c>
      <c r="E1832" s="5">
        <v>103.7</v>
      </c>
      <c r="F1832" s="5">
        <v>207.7</v>
      </c>
      <c r="G1832" s="5">
        <v>103.6</v>
      </c>
      <c r="H1832" s="5">
        <v>103.4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103.6</v>
      </c>
      <c r="D1833" s="5">
        <v>0.1</v>
      </c>
      <c r="E1833" s="5">
        <v>103.7</v>
      </c>
      <c r="F1833" s="5">
        <v>207.7</v>
      </c>
      <c r="G1833" s="5">
        <v>103.6</v>
      </c>
      <c r="H1833" s="5">
        <v>103.4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104.7</v>
      </c>
      <c r="D1834" s="5">
        <v>0.1</v>
      </c>
      <c r="E1834" s="5">
        <v>104.9</v>
      </c>
      <c r="F1834" s="5">
        <v>208.6</v>
      </c>
      <c r="G1834" s="5">
        <v>104.1</v>
      </c>
      <c r="H1834" s="5">
        <v>104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104.7</v>
      </c>
      <c r="D1835" s="5">
        <v>0.1</v>
      </c>
      <c r="E1835" s="5">
        <v>104.9</v>
      </c>
      <c r="F1835" s="5">
        <v>208.6</v>
      </c>
      <c r="G1835" s="5">
        <v>104.1</v>
      </c>
      <c r="H1835" s="5">
        <v>104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104.3</v>
      </c>
      <c r="D1836" s="5">
        <v>0.1</v>
      </c>
      <c r="E1836" s="5">
        <v>104.4</v>
      </c>
      <c r="F1836" s="5">
        <v>207.8</v>
      </c>
      <c r="G1836" s="5">
        <v>103.7</v>
      </c>
      <c r="H1836" s="5">
        <v>103.6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104.3</v>
      </c>
      <c r="D1837" s="5">
        <v>0.1</v>
      </c>
      <c r="E1837" s="5">
        <v>104.4</v>
      </c>
      <c r="F1837" s="5">
        <v>207.8</v>
      </c>
      <c r="G1837" s="5">
        <v>103.7</v>
      </c>
      <c r="H1837" s="5">
        <v>103.6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104</v>
      </c>
      <c r="D1838" s="5">
        <v>0.1</v>
      </c>
      <c r="E1838" s="5">
        <v>104.2</v>
      </c>
      <c r="F1838" s="5">
        <v>208</v>
      </c>
      <c r="G1838" s="5">
        <v>103.7</v>
      </c>
      <c r="H1838" s="5">
        <v>103.4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104</v>
      </c>
      <c r="D1839" s="5">
        <v>0.1</v>
      </c>
      <c r="E1839" s="5">
        <v>104.2</v>
      </c>
      <c r="F1839" s="5">
        <v>208</v>
      </c>
      <c r="G1839" s="5">
        <v>103.7</v>
      </c>
      <c r="H1839" s="5">
        <v>103.4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104</v>
      </c>
      <c r="D1840" s="5">
        <v>0.1</v>
      </c>
      <c r="E1840" s="5">
        <v>104.2</v>
      </c>
      <c r="F1840" s="5">
        <v>208</v>
      </c>
      <c r="G1840" s="5">
        <v>103.7</v>
      </c>
      <c r="H1840" s="5">
        <v>103.4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103.6</v>
      </c>
      <c r="D1841" s="5">
        <v>0.1</v>
      </c>
      <c r="E1841" s="5">
        <v>103.7</v>
      </c>
      <c r="F1841" s="5">
        <v>206.4</v>
      </c>
      <c r="G1841" s="5">
        <v>103</v>
      </c>
      <c r="H1841" s="5">
        <v>102.8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103.6</v>
      </c>
      <c r="D1842" s="5">
        <v>0.1</v>
      </c>
      <c r="E1842" s="5">
        <v>103.7</v>
      </c>
      <c r="F1842" s="5">
        <v>206.4</v>
      </c>
      <c r="G1842" s="5">
        <v>103</v>
      </c>
      <c r="H1842" s="5">
        <v>102.8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103.6</v>
      </c>
      <c r="D1843" s="5">
        <v>0.1</v>
      </c>
      <c r="E1843" s="5">
        <v>103.7</v>
      </c>
      <c r="F1843" s="5">
        <v>206.6</v>
      </c>
      <c r="G1843" s="5">
        <v>103.1</v>
      </c>
      <c r="H1843" s="5">
        <v>103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103.6</v>
      </c>
      <c r="D1844" s="5">
        <v>0.1</v>
      </c>
      <c r="E1844" s="5">
        <v>103.7</v>
      </c>
      <c r="F1844" s="5">
        <v>206.6</v>
      </c>
      <c r="G1844" s="5">
        <v>103.1</v>
      </c>
      <c r="H1844" s="5">
        <v>103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103.9</v>
      </c>
      <c r="D1845" s="5">
        <v>0.1</v>
      </c>
      <c r="E1845" s="5">
        <v>104</v>
      </c>
      <c r="F1845" s="5">
        <v>207.1</v>
      </c>
      <c r="G1845" s="5">
        <v>103.3</v>
      </c>
      <c r="H1845" s="5">
        <v>103.2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103.9</v>
      </c>
      <c r="D1846" s="5">
        <v>0.1</v>
      </c>
      <c r="E1846" s="5">
        <v>104</v>
      </c>
      <c r="F1846" s="5">
        <v>207.1</v>
      </c>
      <c r="G1846" s="5">
        <v>103.3</v>
      </c>
      <c r="H1846" s="5">
        <v>103.2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104.4</v>
      </c>
      <c r="D1847" s="5">
        <v>0.1</v>
      </c>
      <c r="E1847" s="5">
        <v>104.6</v>
      </c>
      <c r="F1847" s="5">
        <v>208.4</v>
      </c>
      <c r="G1847" s="5">
        <v>104</v>
      </c>
      <c r="H1847" s="5">
        <v>103.9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104.4</v>
      </c>
      <c r="D1848" s="5">
        <v>0.1</v>
      </c>
      <c r="E1848" s="5">
        <v>104.6</v>
      </c>
      <c r="F1848" s="5">
        <v>208.4</v>
      </c>
      <c r="G1848" s="5">
        <v>104</v>
      </c>
      <c r="H1848" s="5">
        <v>103.9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104.4</v>
      </c>
      <c r="D1849" s="5">
        <v>0.1</v>
      </c>
      <c r="E1849" s="5">
        <v>104.6</v>
      </c>
      <c r="F1849" s="5">
        <v>208.4</v>
      </c>
      <c r="G1849" s="5">
        <v>104</v>
      </c>
      <c r="H1849" s="5">
        <v>103.9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104.4</v>
      </c>
      <c r="D1850" s="5">
        <v>0.1</v>
      </c>
      <c r="E1850" s="5">
        <v>104.6</v>
      </c>
      <c r="F1850" s="5">
        <v>208.4</v>
      </c>
      <c r="G1850" s="5">
        <v>104</v>
      </c>
      <c r="H1850" s="5">
        <v>103.9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104.5</v>
      </c>
      <c r="D1851" s="5">
        <v>0.1</v>
      </c>
      <c r="E1851" s="5">
        <v>104.7</v>
      </c>
      <c r="F1851" s="5">
        <v>208.1</v>
      </c>
      <c r="G1851" s="5">
        <v>103.7</v>
      </c>
      <c r="H1851" s="5">
        <v>103.4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104.5</v>
      </c>
      <c r="D1852" s="5">
        <v>0.1</v>
      </c>
      <c r="E1852" s="5">
        <v>104.7</v>
      </c>
      <c r="F1852" s="5">
        <v>208.1</v>
      </c>
      <c r="G1852" s="5">
        <v>103.7</v>
      </c>
      <c r="H1852" s="5">
        <v>103.4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104.1</v>
      </c>
      <c r="D1853" s="5">
        <v>0.1</v>
      </c>
      <c r="E1853" s="5">
        <v>104.3</v>
      </c>
      <c r="F1853" s="5">
        <v>207.7</v>
      </c>
      <c r="G1853" s="5">
        <v>103.5</v>
      </c>
      <c r="H1853" s="5">
        <v>103.4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104.1</v>
      </c>
      <c r="D1854" s="5">
        <v>0.1</v>
      </c>
      <c r="E1854" s="5">
        <v>104.3</v>
      </c>
      <c r="F1854" s="5">
        <v>207.7</v>
      </c>
      <c r="G1854" s="5">
        <v>103.5</v>
      </c>
      <c r="H1854" s="5">
        <v>103.4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104.4</v>
      </c>
      <c r="D1855" s="5">
        <v>0.1</v>
      </c>
      <c r="E1855" s="5">
        <v>104.6</v>
      </c>
      <c r="F1855" s="5">
        <v>208.1</v>
      </c>
      <c r="G1855" s="5">
        <v>103.5</v>
      </c>
      <c r="H1855" s="5">
        <v>103.4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104.4</v>
      </c>
      <c r="D1856" s="5">
        <v>0.1</v>
      </c>
      <c r="E1856" s="5">
        <v>104.6</v>
      </c>
      <c r="F1856" s="5">
        <v>208.1</v>
      </c>
      <c r="G1856" s="5">
        <v>103.8</v>
      </c>
      <c r="H1856" s="5">
        <v>103.7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104.3</v>
      </c>
      <c r="D1857" s="5">
        <v>0.1</v>
      </c>
      <c r="E1857" s="5">
        <v>104.6</v>
      </c>
      <c r="F1857" s="5">
        <v>208.1</v>
      </c>
      <c r="G1857" s="5">
        <v>103.8</v>
      </c>
      <c r="H1857" s="5">
        <v>103.7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104.3</v>
      </c>
      <c r="D1858" s="5">
        <v>0.1</v>
      </c>
      <c r="E1858" s="5">
        <v>104.4</v>
      </c>
      <c r="F1858" s="5">
        <v>208.5</v>
      </c>
      <c r="G1858" s="5">
        <v>104</v>
      </c>
      <c r="H1858" s="5">
        <v>103.9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104.3</v>
      </c>
      <c r="D1859" s="5">
        <v>0.1</v>
      </c>
      <c r="E1859" s="5">
        <v>104.4</v>
      </c>
      <c r="F1859" s="5">
        <v>208.5</v>
      </c>
      <c r="G1859" s="5">
        <v>104</v>
      </c>
      <c r="H1859" s="5">
        <v>103.9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104.3</v>
      </c>
      <c r="D1860" s="5">
        <v>0.1</v>
      </c>
      <c r="E1860" s="5">
        <v>104.4</v>
      </c>
      <c r="F1860" s="5">
        <v>208.5</v>
      </c>
      <c r="G1860" s="5">
        <v>104</v>
      </c>
      <c r="H1860" s="5">
        <v>103.9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104.3</v>
      </c>
      <c r="D1861" s="5">
        <v>0.1</v>
      </c>
      <c r="E1861" s="5">
        <v>104.9</v>
      </c>
      <c r="F1861" s="5">
        <v>208.6</v>
      </c>
      <c r="G1861" s="5">
        <v>104</v>
      </c>
      <c r="H1861" s="5">
        <v>103.9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104.7</v>
      </c>
      <c r="D1862" s="5">
        <v>0.1</v>
      </c>
      <c r="E1862" s="5">
        <v>104.9</v>
      </c>
      <c r="F1862" s="5">
        <v>208.6</v>
      </c>
      <c r="G1862" s="5">
        <v>104</v>
      </c>
      <c r="H1862" s="5">
        <v>103.9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104.7</v>
      </c>
      <c r="D1863" s="5">
        <v>0.1</v>
      </c>
      <c r="E1863" s="5">
        <v>104.9</v>
      </c>
      <c r="F1863" s="5">
        <v>209.4</v>
      </c>
      <c r="G1863" s="5">
        <v>104.5</v>
      </c>
      <c r="H1863" s="5">
        <v>104.4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105</v>
      </c>
      <c r="D1864" s="5">
        <v>0.1</v>
      </c>
      <c r="E1864" s="5">
        <v>105.2</v>
      </c>
      <c r="F1864" s="5">
        <v>209.4</v>
      </c>
      <c r="G1864" s="5">
        <v>104.5</v>
      </c>
      <c r="H1864" s="5">
        <v>104.4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105</v>
      </c>
      <c r="D1865" s="5">
        <v>0.1</v>
      </c>
      <c r="E1865" s="5">
        <v>105.2</v>
      </c>
      <c r="F1865" s="5">
        <v>209.4</v>
      </c>
      <c r="G1865" s="5">
        <v>104.5</v>
      </c>
      <c r="H1865" s="5">
        <v>103.2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104.2</v>
      </c>
      <c r="D1866" s="5">
        <v>0.1</v>
      </c>
      <c r="E1866" s="5">
        <v>104.3</v>
      </c>
      <c r="F1866" s="5">
        <v>206.7</v>
      </c>
      <c r="G1866" s="5">
        <v>103.2</v>
      </c>
      <c r="H1866" s="5">
        <v>103.2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104.2</v>
      </c>
      <c r="D1867" s="5">
        <v>0.1</v>
      </c>
      <c r="E1867" s="5">
        <v>104.3</v>
      </c>
      <c r="F1867" s="5">
        <v>206.7</v>
      </c>
      <c r="G1867" s="5">
        <v>103.2</v>
      </c>
      <c r="H1867" s="5">
        <v>103.2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104.1</v>
      </c>
      <c r="D1868" s="5">
        <v>0.1</v>
      </c>
      <c r="E1868" s="5">
        <v>104.3</v>
      </c>
      <c r="F1868" s="5">
        <v>208.4</v>
      </c>
      <c r="G1868" s="5">
        <v>103.9</v>
      </c>
      <c r="H1868" s="5">
        <v>103.8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104.1</v>
      </c>
      <c r="D1869" s="5">
        <v>0.1</v>
      </c>
      <c r="E1869" s="5">
        <v>104.3</v>
      </c>
      <c r="F1869" s="5">
        <v>208.4</v>
      </c>
      <c r="G1869" s="5">
        <v>103.9</v>
      </c>
      <c r="H1869" s="5">
        <v>103.8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104.1</v>
      </c>
      <c r="D1870" s="5">
        <v>0.1</v>
      </c>
      <c r="E1870" s="5">
        <v>104.3</v>
      </c>
      <c r="F1870" s="5">
        <v>208.4</v>
      </c>
      <c r="G1870" s="5">
        <v>103.9</v>
      </c>
      <c r="H1870" s="5">
        <v>103.8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104.3</v>
      </c>
      <c r="D1871" s="5">
        <v>0.1</v>
      </c>
      <c r="E1871" s="5">
        <v>104.3</v>
      </c>
      <c r="F1871" s="5">
        <v>208.2</v>
      </c>
      <c r="G1871" s="5">
        <v>103.9</v>
      </c>
      <c r="H1871" s="5">
        <v>103.7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104.3</v>
      </c>
      <c r="D1872" s="5">
        <v>0.1</v>
      </c>
      <c r="E1872" s="5">
        <v>104.3</v>
      </c>
      <c r="F1872" s="5">
        <v>208.2</v>
      </c>
      <c r="G1872" s="5">
        <v>103.9</v>
      </c>
      <c r="H1872" s="5">
        <v>103.7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104.5</v>
      </c>
      <c r="D1873" s="5">
        <v>0.1</v>
      </c>
      <c r="E1873" s="5">
        <v>104.6</v>
      </c>
      <c r="F1873" s="5">
        <v>208.6</v>
      </c>
      <c r="G1873" s="5">
        <v>104.1</v>
      </c>
      <c r="H1873" s="5">
        <v>104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104.5</v>
      </c>
      <c r="D1874" s="5">
        <v>0.1</v>
      </c>
      <c r="E1874" s="5">
        <v>104.6</v>
      </c>
      <c r="F1874" s="5">
        <v>208.6</v>
      </c>
      <c r="G1874" s="5">
        <v>104.1</v>
      </c>
      <c r="H1874" s="5">
        <v>104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104.2</v>
      </c>
      <c r="D1875" s="5">
        <v>0.1</v>
      </c>
      <c r="E1875" s="5">
        <v>104.3</v>
      </c>
      <c r="F1875" s="5">
        <v>208.3</v>
      </c>
      <c r="G1875" s="5">
        <v>103.9</v>
      </c>
      <c r="H1875" s="5">
        <v>103.7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104.2</v>
      </c>
      <c r="D1876" s="5">
        <v>0.1</v>
      </c>
      <c r="E1876" s="5">
        <v>104.3</v>
      </c>
      <c r="F1876" s="5">
        <v>208.3</v>
      </c>
      <c r="G1876" s="5">
        <v>103.9</v>
      </c>
      <c r="H1876" s="5">
        <v>103.7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104.4</v>
      </c>
      <c r="D1877" s="5">
        <v>0.1</v>
      </c>
      <c r="E1877" s="5">
        <v>104.6</v>
      </c>
      <c r="F1877" s="5">
        <v>208.9</v>
      </c>
      <c r="G1877" s="5">
        <v>104.2</v>
      </c>
      <c r="H1877" s="5">
        <v>104.1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104.4</v>
      </c>
      <c r="D1878" s="5">
        <v>0.1</v>
      </c>
      <c r="E1878" s="5">
        <v>104.6</v>
      </c>
      <c r="F1878" s="5">
        <v>208.9</v>
      </c>
      <c r="G1878" s="5">
        <v>104.2</v>
      </c>
      <c r="H1878" s="5">
        <v>104.1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104.4</v>
      </c>
      <c r="D1879" s="5">
        <v>0.1</v>
      </c>
      <c r="E1879" s="5">
        <v>104.6</v>
      </c>
      <c r="F1879" s="5">
        <v>208.9</v>
      </c>
      <c r="G1879" s="5">
        <v>104.2</v>
      </c>
      <c r="H1879" s="5">
        <v>104.1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104.4</v>
      </c>
      <c r="D1880" s="5">
        <v>0.1</v>
      </c>
      <c r="E1880" s="5">
        <v>104.6</v>
      </c>
      <c r="F1880" s="5">
        <v>208.9</v>
      </c>
      <c r="G1880" s="5">
        <v>104.2</v>
      </c>
      <c r="H1880" s="5">
        <v>104.1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104.8</v>
      </c>
      <c r="D1881" s="5">
        <v>0.1</v>
      </c>
      <c r="E1881" s="5">
        <v>105</v>
      </c>
      <c r="F1881" s="5">
        <v>209.5</v>
      </c>
      <c r="G1881" s="5">
        <v>104.4</v>
      </c>
      <c r="H1881" s="5">
        <v>104.1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104.8</v>
      </c>
      <c r="D1882" s="5">
        <v>0.1</v>
      </c>
      <c r="E1882" s="5">
        <v>105</v>
      </c>
      <c r="F1882" s="5">
        <v>209.5</v>
      </c>
      <c r="G1882" s="5">
        <v>104.4</v>
      </c>
      <c r="H1882" s="5">
        <v>104.1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104.7</v>
      </c>
      <c r="D1883" s="5">
        <v>0.1</v>
      </c>
      <c r="E1883" s="5">
        <v>104.9</v>
      </c>
      <c r="F1883" s="5">
        <v>209.1</v>
      </c>
      <c r="G1883" s="5">
        <v>104.3</v>
      </c>
      <c r="H1883" s="5">
        <v>104.1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104.7</v>
      </c>
      <c r="D1884" s="5">
        <v>0.1</v>
      </c>
      <c r="E1884" s="5">
        <v>104.9</v>
      </c>
      <c r="F1884" s="5">
        <v>209.1</v>
      </c>
      <c r="G1884" s="5">
        <v>104.3</v>
      </c>
      <c r="H1884" s="5">
        <v>104.1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104.7</v>
      </c>
      <c r="D1885" s="5">
        <v>0.1</v>
      </c>
      <c r="E1885" s="5">
        <v>104.9</v>
      </c>
      <c r="F1885" s="5">
        <v>207.3</v>
      </c>
      <c r="G1885" s="5">
        <v>103.5</v>
      </c>
      <c r="H1885" s="5">
        <v>103.5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104.7</v>
      </c>
      <c r="D1886" s="5">
        <v>0.1</v>
      </c>
      <c r="E1886" s="5">
        <v>104.9</v>
      </c>
      <c r="F1886" s="5">
        <v>207.3</v>
      </c>
      <c r="G1886" s="5">
        <v>103.5</v>
      </c>
      <c r="H1886" s="5">
        <v>103.5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104.6</v>
      </c>
      <c r="D1887" s="5">
        <v>0.1</v>
      </c>
      <c r="E1887" s="5">
        <v>104.7</v>
      </c>
      <c r="F1887" s="5">
        <v>209.3</v>
      </c>
      <c r="G1887" s="5">
        <v>104.3</v>
      </c>
      <c r="H1887" s="5">
        <v>104.1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104.6</v>
      </c>
      <c r="D1888" s="5">
        <v>0.1</v>
      </c>
      <c r="E1888" s="5">
        <v>104.7</v>
      </c>
      <c r="F1888" s="5">
        <v>209.3</v>
      </c>
      <c r="G1888" s="5">
        <v>104.3</v>
      </c>
      <c r="H1888" s="5">
        <v>104.1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104.6</v>
      </c>
      <c r="D1889" s="5">
        <v>0.1</v>
      </c>
      <c r="E1889" s="5">
        <v>104.7</v>
      </c>
      <c r="F1889" s="5">
        <v>209.3</v>
      </c>
      <c r="G1889" s="5">
        <v>104.3</v>
      </c>
      <c r="H1889" s="5">
        <v>104.1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104.6</v>
      </c>
      <c r="D1890" s="5">
        <v>0.1</v>
      </c>
      <c r="E1890" s="5">
        <v>104.7</v>
      </c>
      <c r="F1890" s="5">
        <v>209.3</v>
      </c>
      <c r="G1890" s="5">
        <v>104.3</v>
      </c>
      <c r="H1890" s="5">
        <v>104.1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103.9</v>
      </c>
      <c r="D1891" s="5">
        <v>0.1</v>
      </c>
      <c r="E1891" s="5">
        <v>104</v>
      </c>
      <c r="F1891" s="5">
        <v>205</v>
      </c>
      <c r="G1891" s="5">
        <v>102.2</v>
      </c>
      <c r="H1891" s="5">
        <v>102.2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103.9</v>
      </c>
      <c r="D1892" s="5">
        <v>0.1</v>
      </c>
      <c r="E1892" s="5">
        <v>104</v>
      </c>
      <c r="F1892" s="5">
        <v>205</v>
      </c>
      <c r="G1892" s="5">
        <v>102.2</v>
      </c>
      <c r="H1892" s="5">
        <v>102.2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104.1</v>
      </c>
      <c r="D1893" s="5">
        <v>0.1</v>
      </c>
      <c r="E1893" s="5">
        <v>104.3</v>
      </c>
      <c r="F1893" s="5">
        <v>208.6</v>
      </c>
      <c r="G1893" s="5">
        <v>104.1</v>
      </c>
      <c r="H1893" s="5">
        <v>104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104.1</v>
      </c>
      <c r="D1894" s="5">
        <v>0.1</v>
      </c>
      <c r="E1894" s="5">
        <v>104.3</v>
      </c>
      <c r="F1894" s="5">
        <v>208.6</v>
      </c>
      <c r="G1894" s="5">
        <v>104.1</v>
      </c>
      <c r="H1894" s="5">
        <v>104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104.7</v>
      </c>
      <c r="D1895" s="5">
        <v>0.1</v>
      </c>
      <c r="E1895" s="5">
        <v>104.8</v>
      </c>
      <c r="F1895" s="5">
        <v>208.6</v>
      </c>
      <c r="G1895" s="5">
        <v>104</v>
      </c>
      <c r="H1895" s="5">
        <v>103.8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104.7</v>
      </c>
      <c r="D1896" s="5">
        <v>0.1</v>
      </c>
      <c r="E1896" s="5">
        <v>104.8</v>
      </c>
      <c r="F1896" s="5">
        <v>208.6</v>
      </c>
      <c r="G1896" s="5">
        <v>104</v>
      </c>
      <c r="H1896" s="5">
        <v>103.8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104</v>
      </c>
      <c r="D1897" s="5">
        <v>0.1</v>
      </c>
      <c r="E1897" s="5">
        <v>104.1</v>
      </c>
      <c r="F1897" s="5">
        <v>208</v>
      </c>
      <c r="G1897" s="5">
        <v>103.7</v>
      </c>
      <c r="H1897" s="5">
        <v>103.5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104</v>
      </c>
      <c r="D1898" s="5">
        <v>0.1</v>
      </c>
      <c r="E1898" s="5">
        <v>104.1</v>
      </c>
      <c r="F1898" s="5">
        <v>208</v>
      </c>
      <c r="G1898" s="5">
        <v>103.7</v>
      </c>
      <c r="H1898" s="5">
        <v>103.5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104</v>
      </c>
      <c r="D1899" s="5">
        <v>0.1</v>
      </c>
      <c r="E1899" s="5">
        <v>104.1</v>
      </c>
      <c r="F1899" s="5">
        <v>208</v>
      </c>
      <c r="G1899" s="5">
        <v>103.7</v>
      </c>
      <c r="H1899" s="5">
        <v>103.5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104</v>
      </c>
      <c r="D1900" s="5">
        <v>0.1</v>
      </c>
      <c r="E1900" s="5">
        <v>104.1</v>
      </c>
      <c r="F1900" s="5">
        <v>208</v>
      </c>
      <c r="G1900" s="5">
        <v>103.7</v>
      </c>
      <c r="H1900" s="5">
        <v>103.5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104.6</v>
      </c>
      <c r="D1901" s="5">
        <v>0.1</v>
      </c>
      <c r="E1901" s="5">
        <v>104.8</v>
      </c>
      <c r="F1901" s="5">
        <v>208.2</v>
      </c>
      <c r="G1901" s="5">
        <v>103.8</v>
      </c>
      <c r="H1901" s="5">
        <v>103.4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104.6</v>
      </c>
      <c r="D1902" s="5">
        <v>0.1</v>
      </c>
      <c r="E1902" s="5">
        <v>104.8</v>
      </c>
      <c r="F1902" s="5">
        <v>208.2</v>
      </c>
      <c r="G1902" s="5">
        <v>103.8</v>
      </c>
      <c r="H1902" s="5">
        <v>103.4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104.5</v>
      </c>
      <c r="D1903" s="5">
        <v>0.1</v>
      </c>
      <c r="E1903" s="5">
        <v>104.6</v>
      </c>
      <c r="F1903" s="5">
        <v>208.6</v>
      </c>
      <c r="G1903" s="5">
        <v>104.1</v>
      </c>
      <c r="H1903" s="5">
        <v>103.8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104.5</v>
      </c>
      <c r="D1904" s="5">
        <v>0.1</v>
      </c>
      <c r="E1904" s="5">
        <v>104.6</v>
      </c>
      <c r="F1904" s="5">
        <v>208.6</v>
      </c>
      <c r="G1904" s="5">
        <v>104.1</v>
      </c>
      <c r="H1904" s="5">
        <v>103.8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104</v>
      </c>
      <c r="D1905" s="5">
        <v>0.1</v>
      </c>
      <c r="E1905" s="5">
        <v>104.2</v>
      </c>
      <c r="F1905" s="5">
        <v>208.3</v>
      </c>
      <c r="G1905" s="5">
        <v>103.9</v>
      </c>
      <c r="H1905" s="5">
        <v>103.8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104</v>
      </c>
      <c r="D1906" s="5">
        <v>0.1</v>
      </c>
      <c r="E1906" s="5">
        <v>104.2</v>
      </c>
      <c r="F1906" s="5">
        <v>208.3</v>
      </c>
      <c r="G1906" s="5">
        <v>103.9</v>
      </c>
      <c r="H1906" s="5">
        <v>103.8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104</v>
      </c>
      <c r="D1907" s="5">
        <v>0.1</v>
      </c>
      <c r="E1907" s="5">
        <v>104.2</v>
      </c>
      <c r="F1907" s="5">
        <v>208.3</v>
      </c>
      <c r="G1907" s="5">
        <v>103.9</v>
      </c>
      <c r="H1907" s="5">
        <v>103.8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104</v>
      </c>
      <c r="D1908" s="5">
        <v>0.1</v>
      </c>
      <c r="E1908" s="5">
        <v>104.2</v>
      </c>
      <c r="F1908" s="5">
        <v>208.3</v>
      </c>
      <c r="G1908" s="5">
        <v>103.9</v>
      </c>
      <c r="H1908" s="5">
        <v>103.8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104</v>
      </c>
      <c r="D1909" s="5">
        <v>0.1</v>
      </c>
      <c r="E1909" s="5">
        <v>104.2</v>
      </c>
      <c r="F1909" s="5">
        <v>208.3</v>
      </c>
      <c r="G1909" s="5">
        <v>103.9</v>
      </c>
      <c r="H1909" s="5">
        <v>103.8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104</v>
      </c>
      <c r="D1910" s="5">
        <v>0.1</v>
      </c>
      <c r="E1910" s="5">
        <v>104.2</v>
      </c>
      <c r="F1910" s="5">
        <v>208.3</v>
      </c>
      <c r="G1910" s="5">
        <v>103.9</v>
      </c>
      <c r="H1910" s="5">
        <v>103.8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103.7</v>
      </c>
      <c r="D1911" s="5">
        <v>0.1</v>
      </c>
      <c r="E1911" s="5">
        <v>103.9</v>
      </c>
      <c r="F1911" s="5">
        <v>208.3</v>
      </c>
      <c r="G1911" s="5">
        <v>103.8</v>
      </c>
      <c r="H1911" s="5">
        <v>103.6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103.7</v>
      </c>
      <c r="D1912" s="5">
        <v>0.1</v>
      </c>
      <c r="E1912" s="5">
        <v>103.9</v>
      </c>
      <c r="F1912" s="5">
        <v>208.3</v>
      </c>
      <c r="G1912" s="5">
        <v>103.8</v>
      </c>
      <c r="H1912" s="5">
        <v>103.6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104.1</v>
      </c>
      <c r="D1913" s="5">
        <v>0.1</v>
      </c>
      <c r="E1913" s="5">
        <v>104.3</v>
      </c>
      <c r="F1913" s="5">
        <v>208.2</v>
      </c>
      <c r="G1913" s="5">
        <v>103.9</v>
      </c>
      <c r="H1913" s="5">
        <v>103.7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104.1</v>
      </c>
      <c r="D1914" s="5">
        <v>0.1</v>
      </c>
      <c r="E1914" s="5">
        <v>104.3</v>
      </c>
      <c r="F1914" s="5">
        <v>208.2</v>
      </c>
      <c r="G1914" s="5">
        <v>103.9</v>
      </c>
      <c r="H1914" s="5">
        <v>103.7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104.6</v>
      </c>
      <c r="D1915" s="5">
        <v>0.1</v>
      </c>
      <c r="E1915" s="5">
        <v>104.7</v>
      </c>
      <c r="F1915" s="5">
        <v>209.1</v>
      </c>
      <c r="G1915" s="5">
        <v>104.3</v>
      </c>
      <c r="H1915" s="5">
        <v>104.2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104.6</v>
      </c>
      <c r="D1916" s="5">
        <v>0.1</v>
      </c>
      <c r="E1916" s="5">
        <v>104.7</v>
      </c>
      <c r="F1916" s="5">
        <v>209.1</v>
      </c>
      <c r="G1916" s="5">
        <v>104.3</v>
      </c>
      <c r="H1916" s="5">
        <v>104.2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104</v>
      </c>
      <c r="D1917" s="5">
        <v>0.1</v>
      </c>
      <c r="E1917" s="5">
        <v>104.1</v>
      </c>
      <c r="F1917" s="5">
        <v>208.5</v>
      </c>
      <c r="G1917" s="5">
        <v>104</v>
      </c>
      <c r="H1917" s="5">
        <v>103.7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104</v>
      </c>
      <c r="D1918" s="5">
        <v>0.1</v>
      </c>
      <c r="E1918" s="5">
        <v>104.1</v>
      </c>
      <c r="F1918" s="5">
        <v>208.5</v>
      </c>
      <c r="G1918" s="5">
        <v>104</v>
      </c>
      <c r="H1918" s="5">
        <v>103.7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104</v>
      </c>
      <c r="D1919" s="5">
        <v>0.1</v>
      </c>
      <c r="E1919" s="5">
        <v>104.1</v>
      </c>
      <c r="F1919" s="5">
        <v>208.5</v>
      </c>
      <c r="G1919" s="5">
        <v>104</v>
      </c>
      <c r="H1919" s="5">
        <v>103.7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104</v>
      </c>
      <c r="D1920" s="5">
        <v>0.1</v>
      </c>
      <c r="E1920" s="5">
        <v>104.1</v>
      </c>
      <c r="F1920" s="5">
        <v>208.5</v>
      </c>
      <c r="G1920" s="5">
        <v>104</v>
      </c>
      <c r="H1920" s="5">
        <v>103.7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103.7</v>
      </c>
      <c r="D1921" s="5">
        <v>0.1</v>
      </c>
      <c r="E1921" s="5">
        <v>103.9</v>
      </c>
      <c r="F1921" s="5">
        <v>207</v>
      </c>
      <c r="G1921" s="5">
        <v>103.3</v>
      </c>
      <c r="H1921" s="5">
        <v>103.2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103.7</v>
      </c>
      <c r="D1922" s="5">
        <v>0.1</v>
      </c>
      <c r="E1922" s="5">
        <v>103.9</v>
      </c>
      <c r="F1922" s="5">
        <v>207</v>
      </c>
      <c r="G1922" s="5">
        <v>103.3</v>
      </c>
      <c r="H1922" s="5">
        <v>103.2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104.2</v>
      </c>
      <c r="D1923" s="5">
        <v>0.1</v>
      </c>
      <c r="E1923" s="5">
        <v>104.3</v>
      </c>
      <c r="F1923" s="5">
        <v>208.2</v>
      </c>
      <c r="G1923" s="5">
        <v>103.9</v>
      </c>
      <c r="H1923" s="5">
        <v>103.7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104.2</v>
      </c>
      <c r="D1924" s="5">
        <v>0.1</v>
      </c>
      <c r="E1924" s="5">
        <v>104.3</v>
      </c>
      <c r="F1924" s="5">
        <v>208.2</v>
      </c>
      <c r="G1924" s="5">
        <v>103.9</v>
      </c>
      <c r="H1924" s="5">
        <v>103.7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104.6</v>
      </c>
      <c r="D1925" s="5">
        <v>0.1</v>
      </c>
      <c r="E1925" s="5">
        <v>104.6</v>
      </c>
      <c r="F1925" s="5">
        <v>209</v>
      </c>
      <c r="G1925" s="5">
        <v>104.3</v>
      </c>
      <c r="H1925" s="5">
        <v>104.1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104.6</v>
      </c>
      <c r="D1926" s="5">
        <v>0.1</v>
      </c>
      <c r="E1926" s="5">
        <v>104.6</v>
      </c>
      <c r="F1926" s="5">
        <v>209</v>
      </c>
      <c r="G1926" s="5">
        <v>104.3</v>
      </c>
      <c r="H1926" s="5">
        <v>104.1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104.8</v>
      </c>
      <c r="D1927" s="5">
        <v>0.1</v>
      </c>
      <c r="E1927" s="5">
        <v>105</v>
      </c>
      <c r="F1927" s="5">
        <v>209.2</v>
      </c>
      <c r="G1927" s="5">
        <v>104.4</v>
      </c>
      <c r="H1927" s="5">
        <v>104.2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104.8</v>
      </c>
      <c r="D1928" s="5">
        <v>0.1</v>
      </c>
      <c r="E1928" s="5">
        <v>105</v>
      </c>
      <c r="F1928" s="5">
        <v>209.2</v>
      </c>
      <c r="G1928" s="5">
        <v>104.4</v>
      </c>
      <c r="H1928" s="5">
        <v>104.2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104.8</v>
      </c>
      <c r="D1929" s="5">
        <v>0.1</v>
      </c>
      <c r="E1929" s="5">
        <v>105</v>
      </c>
      <c r="F1929" s="5">
        <v>209.2</v>
      </c>
      <c r="G1929" s="5">
        <v>104.4</v>
      </c>
      <c r="H1929" s="5">
        <v>104.2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104.3</v>
      </c>
      <c r="D1930" s="5">
        <v>0.1</v>
      </c>
      <c r="E1930" s="5">
        <v>104.5</v>
      </c>
      <c r="F1930" s="5">
        <v>208.3</v>
      </c>
      <c r="G1930" s="5">
        <v>104.4</v>
      </c>
      <c r="H1930" s="5">
        <v>104.2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104.3</v>
      </c>
      <c r="D1931" s="5">
        <v>0.1</v>
      </c>
      <c r="E1931" s="5">
        <v>104.5</v>
      </c>
      <c r="F1931" s="5">
        <v>208.3</v>
      </c>
      <c r="G1931" s="5">
        <v>103.9</v>
      </c>
      <c r="H1931" s="5">
        <v>103.7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103.9</v>
      </c>
      <c r="D1932" s="5">
        <v>0.1</v>
      </c>
      <c r="E1932" s="5">
        <v>104.5</v>
      </c>
      <c r="F1932" s="5">
        <v>208.3</v>
      </c>
      <c r="G1932" s="5">
        <v>103.9</v>
      </c>
      <c r="H1932" s="5">
        <v>103.7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103.9</v>
      </c>
      <c r="D1933" s="5">
        <v>0.1</v>
      </c>
      <c r="E1933" s="5">
        <v>104</v>
      </c>
      <c r="F1933" s="5">
        <v>208.1</v>
      </c>
      <c r="G1933" s="5">
        <v>103.8</v>
      </c>
      <c r="H1933" s="5">
        <v>103.6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103.8</v>
      </c>
      <c r="D1934" s="5">
        <v>0.1</v>
      </c>
      <c r="E1934" s="5">
        <v>104</v>
      </c>
      <c r="F1934" s="5">
        <v>208.1</v>
      </c>
      <c r="G1934" s="5">
        <v>103.8</v>
      </c>
      <c r="H1934" s="5">
        <v>103.6</v>
      </c>
      <c r="I1934" s="5">
        <v>0</v>
      </c>
      <c r="J1934" s="5">
        <v>0</v>
      </c>
      <c r="K1934" s="5">
        <v>0</v>
      </c>
    </row>
    <row r="1935" spans="1:11" x14ac:dyDescent="0.25">
      <c r="A1935" s="5">
        <f>1928</f>
      </c>
      <c r="B1935" s="5" t="s">
        <v>1943</v>
      </c>
      <c r="C1935" s="5">
        <v>103.8</v>
      </c>
      <c r="D1935" s="5">
        <v>0.1</v>
      </c>
      <c r="E1935" s="5">
        <v>104</v>
      </c>
      <c r="F1935" s="5">
        <v>207.9</v>
      </c>
      <c r="G1935" s="5">
        <v>103.7</v>
      </c>
      <c r="H1935" s="5">
        <v>103.6</v>
      </c>
      <c r="I1935" s="5">
        <v>0</v>
      </c>
      <c r="J1935" s="5">
        <v>0</v>
      </c>
      <c r="K1935" s="5">
        <v>0</v>
      </c>
    </row>
    <row r="1936" spans="1:11" x14ac:dyDescent="0.25">
      <c r="A1936" s="5">
        <f>1929</f>
      </c>
      <c r="B1936" s="5" t="s">
        <v>1944</v>
      </c>
      <c r="C1936" s="5">
        <v>103.8</v>
      </c>
      <c r="D1936" s="5">
        <v>0.1</v>
      </c>
      <c r="E1936" s="5">
        <v>104</v>
      </c>
      <c r="F1936" s="5">
        <v>207.9</v>
      </c>
      <c r="G1936" s="5">
        <v>103.7</v>
      </c>
      <c r="H1936" s="5">
        <v>103.6</v>
      </c>
      <c r="I1936" s="5">
        <v>0</v>
      </c>
      <c r="J1936" s="5">
        <v>0</v>
      </c>
      <c r="K1936" s="5">
        <v>0</v>
      </c>
    </row>
    <row r="1937" spans="1:11" x14ac:dyDescent="0.25">
      <c r="A1937" s="5">
        <f>1930</f>
      </c>
      <c r="B1937" s="5" t="s">
        <v>1945</v>
      </c>
      <c r="C1937" s="5">
        <v>104.5</v>
      </c>
      <c r="D1937" s="5">
        <v>0.1</v>
      </c>
      <c r="E1937" s="5">
        <v>104.6</v>
      </c>
      <c r="F1937" s="5">
        <v>208.5</v>
      </c>
      <c r="G1937" s="5">
        <v>104.1</v>
      </c>
      <c r="H1937" s="5">
        <v>103.9</v>
      </c>
      <c r="I1937" s="5">
        <v>0</v>
      </c>
      <c r="J1937" s="5">
        <v>0</v>
      </c>
      <c r="K1937" s="5">
        <v>0</v>
      </c>
    </row>
    <row r="1938" spans="1:11" x14ac:dyDescent="0.25">
      <c r="A1938" s="5">
        <f>1931</f>
      </c>
      <c r="B1938" s="5" t="s">
        <v>1946</v>
      </c>
      <c r="C1938" s="5">
        <v>104.5</v>
      </c>
      <c r="D1938" s="5">
        <v>0.1</v>
      </c>
      <c r="E1938" s="5">
        <v>104.6</v>
      </c>
      <c r="F1938" s="5">
        <v>208.5</v>
      </c>
      <c r="G1938" s="5">
        <v>104.1</v>
      </c>
      <c r="H1938" s="5">
        <v>103.9</v>
      </c>
      <c r="I1938" s="5">
        <v>0</v>
      </c>
      <c r="J1938" s="5">
        <v>0</v>
      </c>
      <c r="K1938" s="5">
        <v>0</v>
      </c>
    </row>
    <row r="1939" spans="1:11" x14ac:dyDescent="0.25">
      <c r="A1939" s="5">
        <f>1932</f>
      </c>
      <c r="B1939" s="5" t="s">
        <v>1947</v>
      </c>
      <c r="C1939" s="5">
        <v>104.5</v>
      </c>
      <c r="D1939" s="5">
        <v>0.1</v>
      </c>
      <c r="E1939" s="5">
        <v>104.6</v>
      </c>
      <c r="F1939" s="5">
        <v>208.5</v>
      </c>
      <c r="G1939" s="5">
        <v>104.1</v>
      </c>
      <c r="H1939" s="5">
        <v>103.9</v>
      </c>
      <c r="I1939" s="5">
        <v>0</v>
      </c>
      <c r="J1939" s="5">
        <v>0</v>
      </c>
      <c r="K1939" s="5">
        <v>0</v>
      </c>
    </row>
    <row r="1940" spans="1:11" x14ac:dyDescent="0.25">
      <c r="A1940" s="5">
        <f>1933</f>
      </c>
      <c r="B1940" s="5" t="s">
        <v>1948</v>
      </c>
      <c r="C1940" s="5">
        <v>104.5</v>
      </c>
      <c r="D1940" s="5">
        <v>0.1</v>
      </c>
      <c r="E1940" s="5">
        <v>104.6</v>
      </c>
      <c r="F1940" s="5">
        <v>208.5</v>
      </c>
      <c r="G1940" s="5">
        <v>104.1</v>
      </c>
      <c r="H1940" s="5">
        <v>103.9</v>
      </c>
      <c r="I1940" s="5">
        <v>0</v>
      </c>
      <c r="J1940" s="5">
        <v>0</v>
      </c>
      <c r="K1940" s="5">
        <v>0</v>
      </c>
    </row>
    <row r="1941" spans="1:11" x14ac:dyDescent="0.25">
      <c r="A1941" s="5">
        <f>1934</f>
      </c>
      <c r="B1941" s="5" t="s">
        <v>1949</v>
      </c>
      <c r="C1941" s="5">
        <v>105.3</v>
      </c>
      <c r="D1941" s="5">
        <v>0.1</v>
      </c>
      <c r="E1941" s="5">
        <v>105.5</v>
      </c>
      <c r="F1941" s="5">
        <v>210.1</v>
      </c>
      <c r="G1941" s="5">
        <v>104.7</v>
      </c>
      <c r="H1941" s="5">
        <v>104.7</v>
      </c>
      <c r="I1941" s="5">
        <v>0</v>
      </c>
      <c r="J1941" s="5">
        <v>0</v>
      </c>
      <c r="K1941" s="5">
        <v>0</v>
      </c>
    </row>
    <row r="1942" spans="1:11" x14ac:dyDescent="0.25">
      <c r="A1942" s="5">
        <f>1935</f>
      </c>
      <c r="B1942" s="5" t="s">
        <v>1950</v>
      </c>
      <c r="C1942" s="5">
        <v>105.3</v>
      </c>
      <c r="D1942" s="5">
        <v>0.1</v>
      </c>
      <c r="E1942" s="5">
        <v>105.5</v>
      </c>
      <c r="F1942" s="5">
        <v>210.1</v>
      </c>
      <c r="G1942" s="5">
        <v>104.7</v>
      </c>
      <c r="H1942" s="5">
        <v>104.7</v>
      </c>
      <c r="I1942" s="5">
        <v>0</v>
      </c>
      <c r="J1942" s="5">
        <v>0</v>
      </c>
      <c r="K1942" s="5">
        <v>0</v>
      </c>
    </row>
    <row r="1943" spans="1:11" x14ac:dyDescent="0.25">
      <c r="A1943" s="5">
        <f>1936</f>
      </c>
      <c r="B1943" s="5" t="s">
        <v>1951</v>
      </c>
      <c r="C1943" s="5">
        <v>105.1</v>
      </c>
      <c r="D1943" s="5">
        <v>0.1</v>
      </c>
      <c r="E1943" s="5">
        <v>105.3</v>
      </c>
      <c r="F1943" s="5">
        <v>209.8</v>
      </c>
      <c r="G1943" s="5">
        <v>104.7</v>
      </c>
      <c r="H1943" s="5">
        <v>104.5</v>
      </c>
      <c r="I1943" s="5">
        <v>0</v>
      </c>
      <c r="J1943" s="5">
        <v>0</v>
      </c>
      <c r="K1943" s="5">
        <v>0</v>
      </c>
    </row>
    <row r="1944" spans="1:11" x14ac:dyDescent="0.25">
      <c r="A1944" s="5">
        <f>1937</f>
      </c>
      <c r="B1944" s="5" t="s">
        <v>1952</v>
      </c>
      <c r="C1944" s="5">
        <v>105.1</v>
      </c>
      <c r="D1944" s="5">
        <v>0.1</v>
      </c>
      <c r="E1944" s="5">
        <v>105.3</v>
      </c>
      <c r="F1944" s="5">
        <v>209.8</v>
      </c>
      <c r="G1944" s="5">
        <v>104.7</v>
      </c>
      <c r="H1944" s="5">
        <v>104.5</v>
      </c>
      <c r="I1944" s="5">
        <v>0</v>
      </c>
      <c r="J1944" s="5">
        <v>0</v>
      </c>
      <c r="K1944" s="5">
        <v>0</v>
      </c>
    </row>
    <row r="1945" spans="1:11" x14ac:dyDescent="0.25">
      <c r="A1945" s="5">
        <f>1938</f>
      </c>
      <c r="B1945" s="5" t="s">
        <v>1953</v>
      </c>
      <c r="C1945" s="5">
        <v>104.1</v>
      </c>
      <c r="D1945" s="5">
        <v>0.1</v>
      </c>
      <c r="E1945" s="5">
        <v>104.3</v>
      </c>
      <c r="F1945" s="5">
        <v>207.9</v>
      </c>
      <c r="G1945" s="5">
        <v>103.7</v>
      </c>
      <c r="H1945" s="5">
        <v>103.6</v>
      </c>
      <c r="I1945" s="5">
        <v>0</v>
      </c>
      <c r="J1945" s="5">
        <v>0</v>
      </c>
      <c r="K1945" s="5">
        <v>0</v>
      </c>
    </row>
    <row r="1946" spans="1:11" x14ac:dyDescent="0.25">
      <c r="A1946" s="5">
        <f>1939</f>
      </c>
      <c r="B1946" s="5" t="s">
        <v>1954</v>
      </c>
      <c r="C1946" s="5">
        <v>104.1</v>
      </c>
      <c r="D1946" s="5">
        <v>0.1</v>
      </c>
      <c r="E1946" s="5">
        <v>104.3</v>
      </c>
      <c r="F1946" s="5">
        <v>207.9</v>
      </c>
      <c r="G1946" s="5">
        <v>103.7</v>
      </c>
      <c r="H1946" s="5">
        <v>103.6</v>
      </c>
      <c r="I1946" s="5">
        <v>0</v>
      </c>
      <c r="J1946" s="5">
        <v>0</v>
      </c>
      <c r="K1946" s="5">
        <v>0</v>
      </c>
    </row>
    <row r="1947" spans="1:11" x14ac:dyDescent="0.25">
      <c r="A1947" s="5">
        <f>1940</f>
      </c>
      <c r="B1947" s="5" t="s">
        <v>1955</v>
      </c>
      <c r="C1947" s="5">
        <v>105.3</v>
      </c>
      <c r="D1947" s="5">
        <v>0.1</v>
      </c>
      <c r="E1947" s="5">
        <v>105.5</v>
      </c>
      <c r="F1947" s="5">
        <v>210.3</v>
      </c>
      <c r="G1947" s="5">
        <v>104.9</v>
      </c>
      <c r="H1947" s="5">
        <v>104.8</v>
      </c>
      <c r="I1947" s="5">
        <v>0</v>
      </c>
      <c r="J1947" s="5">
        <v>0</v>
      </c>
      <c r="K1947" s="5">
        <v>0</v>
      </c>
    </row>
    <row r="1948" spans="1:11" x14ac:dyDescent="0.25">
      <c r="A1948" s="5">
        <f>1941</f>
      </c>
      <c r="B1948" s="5" t="s">
        <v>1956</v>
      </c>
      <c r="C1948" s="5">
        <v>105.3</v>
      </c>
      <c r="D1948" s="5">
        <v>0.1</v>
      </c>
      <c r="E1948" s="5">
        <v>105.5</v>
      </c>
      <c r="F1948" s="5">
        <v>210.3</v>
      </c>
      <c r="G1948" s="5">
        <v>104.9</v>
      </c>
      <c r="H1948" s="5">
        <v>104.8</v>
      </c>
      <c r="I1948" s="5">
        <v>0</v>
      </c>
      <c r="J1948" s="5">
        <v>0</v>
      </c>
      <c r="K1948" s="5">
        <v>0</v>
      </c>
    </row>
    <row r="1949" spans="1:11" x14ac:dyDescent="0.25">
      <c r="A1949" s="5">
        <f>1942</f>
      </c>
      <c r="B1949" s="5" t="s">
        <v>1957</v>
      </c>
      <c r="C1949" s="5">
        <v>105.3</v>
      </c>
      <c r="D1949" s="5">
        <v>0.1</v>
      </c>
      <c r="E1949" s="5">
        <v>105.5</v>
      </c>
      <c r="F1949" s="5">
        <v>210.3</v>
      </c>
      <c r="G1949" s="5">
        <v>104.9</v>
      </c>
      <c r="H1949" s="5">
        <v>104.8</v>
      </c>
      <c r="I1949" s="5">
        <v>0</v>
      </c>
      <c r="J1949" s="5">
        <v>0</v>
      </c>
      <c r="K1949" s="5">
        <v>0</v>
      </c>
    </row>
    <row r="1950" spans="1:11" x14ac:dyDescent="0.25">
      <c r="A1950" s="5">
        <f>1943</f>
      </c>
      <c r="B1950" s="5" t="s">
        <v>1958</v>
      </c>
      <c r="C1950" s="5">
        <v>105.3</v>
      </c>
      <c r="D1950" s="5">
        <v>0.1</v>
      </c>
      <c r="E1950" s="5">
        <v>105.5</v>
      </c>
      <c r="F1950" s="5">
        <v>210.3</v>
      </c>
      <c r="G1950" s="5">
        <v>104.9</v>
      </c>
      <c r="H1950" s="5">
        <v>104.8</v>
      </c>
      <c r="I1950" s="5">
        <v>0</v>
      </c>
      <c r="J1950" s="5">
        <v>0</v>
      </c>
      <c r="K1950" s="5">
        <v>0</v>
      </c>
    </row>
    <row r="1951" spans="1:11" x14ac:dyDescent="0.25">
      <c r="A1951" s="5">
        <f>1944</f>
      </c>
      <c r="B1951" s="5" t="s">
        <v>1959</v>
      </c>
      <c r="C1951" s="5">
        <v>104.4</v>
      </c>
      <c r="D1951" s="5">
        <v>0.1</v>
      </c>
      <c r="E1951" s="5">
        <v>104.6</v>
      </c>
      <c r="F1951" s="5">
        <v>208</v>
      </c>
      <c r="G1951" s="5">
        <v>103.8</v>
      </c>
      <c r="H1951" s="5">
        <v>103.7</v>
      </c>
      <c r="I1951" s="5">
        <v>0</v>
      </c>
      <c r="J1951" s="5">
        <v>0</v>
      </c>
      <c r="K1951" s="5">
        <v>0</v>
      </c>
    </row>
    <row r="1952" spans="1:11" x14ac:dyDescent="0.25">
      <c r="A1952" s="5">
        <f>1945</f>
      </c>
      <c r="B1952" s="5" t="s">
        <v>1960</v>
      </c>
      <c r="C1952" s="5">
        <v>104.4</v>
      </c>
      <c r="D1952" s="5">
        <v>0.1</v>
      </c>
      <c r="E1952" s="5">
        <v>104.6</v>
      </c>
      <c r="F1952" s="5">
        <v>208</v>
      </c>
      <c r="G1952" s="5">
        <v>103.8</v>
      </c>
      <c r="H1952" s="5">
        <v>103.7</v>
      </c>
      <c r="I1952" s="5">
        <v>0</v>
      </c>
      <c r="J1952" s="5">
        <v>0</v>
      </c>
      <c r="K1952" s="5">
        <v>0</v>
      </c>
    </row>
    <row r="1953" spans="1:11" x14ac:dyDescent="0.25">
      <c r="A1953" s="5">
        <f>1946</f>
      </c>
      <c r="B1953" s="5" t="s">
        <v>1961</v>
      </c>
      <c r="C1953" s="5">
        <v>104.6</v>
      </c>
      <c r="D1953" s="5">
        <v>0.1</v>
      </c>
      <c r="E1953" s="5">
        <v>104.8</v>
      </c>
      <c r="F1953" s="5">
        <v>209.6</v>
      </c>
      <c r="G1953" s="5">
        <v>104.6</v>
      </c>
      <c r="H1953" s="5">
        <v>104.4</v>
      </c>
      <c r="I1953" s="5">
        <v>0</v>
      </c>
      <c r="J1953" s="5">
        <v>0</v>
      </c>
      <c r="K1953" s="5">
        <v>0</v>
      </c>
    </row>
    <row r="1954" spans="1:11" x14ac:dyDescent="0.25">
      <c r="A1954" s="5">
        <f>1947</f>
      </c>
      <c r="B1954" s="5" t="s">
        <v>1962</v>
      </c>
      <c r="C1954" s="5">
        <v>104.6</v>
      </c>
      <c r="D1954" s="5">
        <v>0.1</v>
      </c>
      <c r="E1954" s="5">
        <v>104.8</v>
      </c>
      <c r="F1954" s="5">
        <v>209.6</v>
      </c>
      <c r="G1954" s="5">
        <v>104.6</v>
      </c>
      <c r="H1954" s="5">
        <v>104.4</v>
      </c>
      <c r="I1954" s="5">
        <v>0</v>
      </c>
      <c r="J1954" s="5">
        <v>0</v>
      </c>
      <c r="K1954" s="5">
        <v>0</v>
      </c>
    </row>
    <row r="1955" spans="1:11" x14ac:dyDescent="0.25">
      <c r="A1955" s="5">
        <f>1948</f>
      </c>
      <c r="B1955" s="5" t="s">
        <v>1963</v>
      </c>
      <c r="C1955" s="5">
        <v>105</v>
      </c>
      <c r="D1955" s="5">
        <v>0.1</v>
      </c>
      <c r="E1955" s="5">
        <v>105</v>
      </c>
      <c r="F1955" s="5">
        <v>210.1</v>
      </c>
      <c r="G1955" s="5">
        <v>104.8</v>
      </c>
      <c r="H1955" s="5">
        <v>104.6</v>
      </c>
      <c r="I1955" s="5">
        <v>0</v>
      </c>
      <c r="J1955" s="5">
        <v>0</v>
      </c>
      <c r="K1955" s="5">
        <v>0</v>
      </c>
    </row>
    <row r="1956" spans="1:11" x14ac:dyDescent="0.25">
      <c r="A1956" s="5">
        <f>1949</f>
      </c>
      <c r="B1956" s="5" t="s">
        <v>1964</v>
      </c>
      <c r="C1956" s="5">
        <v>105</v>
      </c>
      <c r="D1956" s="5">
        <v>0.1</v>
      </c>
      <c r="E1956" s="5">
        <v>105</v>
      </c>
      <c r="F1956" s="5">
        <v>210.1</v>
      </c>
      <c r="G1956" s="5">
        <v>104.8</v>
      </c>
      <c r="H1956" s="5">
        <v>104.6</v>
      </c>
      <c r="I1956" s="5">
        <v>0</v>
      </c>
      <c r="J1956" s="5">
        <v>0</v>
      </c>
      <c r="K1956" s="5">
        <v>0</v>
      </c>
    </row>
    <row r="1957" spans="1:11" x14ac:dyDescent="0.25">
      <c r="A1957" s="5">
        <f>1950</f>
      </c>
      <c r="B1957" s="5" t="s">
        <v>1965</v>
      </c>
      <c r="C1957" s="5">
        <v>105.2</v>
      </c>
      <c r="D1957" s="5">
        <v>0.1</v>
      </c>
      <c r="E1957" s="5">
        <v>105.3</v>
      </c>
      <c r="F1957" s="5">
        <v>209.6</v>
      </c>
      <c r="G1957" s="5">
        <v>104.6</v>
      </c>
      <c r="H1957" s="5">
        <v>104.5</v>
      </c>
      <c r="I1957" s="5">
        <v>0</v>
      </c>
      <c r="J1957" s="5">
        <v>0</v>
      </c>
      <c r="K1957" s="5">
        <v>0</v>
      </c>
    </row>
    <row r="1958" spans="1:11" x14ac:dyDescent="0.25">
      <c r="A1958" s="5">
        <f>1951</f>
      </c>
      <c r="B1958" s="5" t="s">
        <v>1966</v>
      </c>
      <c r="C1958" s="5">
        <v>105.2</v>
      </c>
      <c r="D1958" s="5">
        <v>0.1</v>
      </c>
      <c r="E1958" s="5">
        <v>105.3</v>
      </c>
      <c r="F1958" s="5">
        <v>209.6</v>
      </c>
      <c r="G1958" s="5">
        <v>104.6</v>
      </c>
      <c r="H1958" s="5">
        <v>104.5</v>
      </c>
      <c r="I1958" s="5">
        <v>0</v>
      </c>
      <c r="J1958" s="5">
        <v>0</v>
      </c>
      <c r="K1958" s="5">
        <v>0</v>
      </c>
    </row>
    <row r="1959" spans="1:11" x14ac:dyDescent="0.25">
      <c r="A1959" s="5">
        <f>1952</f>
      </c>
      <c r="B1959" s="5" t="s">
        <v>1967</v>
      </c>
      <c r="C1959" s="5">
        <v>105.2</v>
      </c>
      <c r="D1959" s="5">
        <v>0.1</v>
      </c>
      <c r="E1959" s="5">
        <v>105.3</v>
      </c>
      <c r="F1959" s="5">
        <v>209.6</v>
      </c>
      <c r="G1959" s="5">
        <v>104.6</v>
      </c>
      <c r="H1959" s="5">
        <v>104.5</v>
      </c>
      <c r="I1959" s="5">
        <v>0</v>
      </c>
      <c r="J1959" s="5">
        <v>0</v>
      </c>
      <c r="K1959" s="5">
        <v>0</v>
      </c>
    </row>
    <row r="1960" spans="1:11" x14ac:dyDescent="0.25">
      <c r="A1960" s="5">
        <f>1953</f>
      </c>
      <c r="B1960" s="5" t="s">
        <v>1968</v>
      </c>
      <c r="C1960" s="5">
        <v>105.5</v>
      </c>
      <c r="D1960" s="5">
        <v>0.1</v>
      </c>
      <c r="E1960" s="5">
        <v>105.6</v>
      </c>
      <c r="F1960" s="5">
        <v>210.8</v>
      </c>
      <c r="G1960" s="5">
        <v>105.2</v>
      </c>
      <c r="H1960" s="5">
        <v>105</v>
      </c>
      <c r="I1960" s="5">
        <v>0</v>
      </c>
      <c r="J1960" s="5">
        <v>0</v>
      </c>
      <c r="K1960" s="5">
        <v>0</v>
      </c>
    </row>
    <row r="1961" spans="1:11" x14ac:dyDescent="0.25">
      <c r="A1961" s="5">
        <f>1954</f>
      </c>
      <c r="B1961" s="5" t="s">
        <v>1969</v>
      </c>
      <c r="C1961" s="5">
        <v>105.5</v>
      </c>
      <c r="D1961" s="5">
        <v>0.1</v>
      </c>
      <c r="E1961" s="5">
        <v>105.6</v>
      </c>
      <c r="F1961" s="5">
        <v>210.8</v>
      </c>
      <c r="G1961" s="5">
        <v>105.2</v>
      </c>
      <c r="H1961" s="5">
        <v>105</v>
      </c>
      <c r="I1961" s="5">
        <v>0</v>
      </c>
      <c r="J1961" s="5">
        <v>0</v>
      </c>
      <c r="K1961" s="5">
        <v>0</v>
      </c>
    </row>
    <row r="1962" spans="1:11" x14ac:dyDescent="0.25">
      <c r="A1962" s="5">
        <f>1955</f>
      </c>
      <c r="B1962" s="5" t="s">
        <v>1970</v>
      </c>
      <c r="C1962" s="5">
        <v>106.3</v>
      </c>
      <c r="D1962" s="5">
        <v>0.1</v>
      </c>
      <c r="E1962" s="5">
        <v>106.5</v>
      </c>
      <c r="F1962" s="5">
        <v>212.1</v>
      </c>
      <c r="G1962" s="5">
        <v>105.9</v>
      </c>
      <c r="H1962" s="5">
        <v>105.7</v>
      </c>
      <c r="I1962" s="5">
        <v>0</v>
      </c>
      <c r="J1962" s="5">
        <v>0</v>
      </c>
      <c r="K1962" s="5">
        <v>0</v>
      </c>
    </row>
    <row r="1963" spans="1:11" x14ac:dyDescent="0.25">
      <c r="A1963" s="5">
        <f>1956</f>
      </c>
      <c r="B1963" s="5" t="s">
        <v>1971</v>
      </c>
      <c r="C1963" s="5">
        <v>106.3</v>
      </c>
      <c r="D1963" s="5">
        <v>0.1</v>
      </c>
      <c r="E1963" s="5">
        <v>106.5</v>
      </c>
      <c r="F1963" s="5">
        <v>212.1</v>
      </c>
      <c r="G1963" s="5">
        <v>105.9</v>
      </c>
      <c r="H1963" s="5">
        <v>105.7</v>
      </c>
      <c r="I1963" s="5">
        <v>0</v>
      </c>
      <c r="J1963" s="5">
        <v>0</v>
      </c>
      <c r="K1963" s="5">
        <v>0</v>
      </c>
    </row>
    <row r="1964" spans="1:11" x14ac:dyDescent="0.25">
      <c r="A1964" s="5">
        <f>1957</f>
      </c>
      <c r="B1964" s="5" t="s">
        <v>1972</v>
      </c>
      <c r="C1964" s="5">
        <v>105.7</v>
      </c>
      <c r="D1964" s="5">
        <v>0.1</v>
      </c>
      <c r="E1964" s="5">
        <v>105.9</v>
      </c>
      <c r="F1964" s="5">
        <v>211.2</v>
      </c>
      <c r="G1964" s="5">
        <v>105.4</v>
      </c>
      <c r="H1964" s="5">
        <v>105.2</v>
      </c>
      <c r="I1964" s="5">
        <v>0</v>
      </c>
      <c r="J1964" s="5">
        <v>0</v>
      </c>
      <c r="K1964" s="5">
        <v>0</v>
      </c>
    </row>
    <row r="1965" spans="1:11" x14ac:dyDescent="0.25">
      <c r="A1965" s="5">
        <f>1958</f>
      </c>
      <c r="B1965" s="5" t="s">
        <v>1973</v>
      </c>
      <c r="C1965" s="5">
        <v>105.7</v>
      </c>
      <c r="D1965" s="5">
        <v>0.1</v>
      </c>
      <c r="E1965" s="5">
        <v>105.9</v>
      </c>
      <c r="F1965" s="5">
        <v>211.2</v>
      </c>
      <c r="G1965" s="5">
        <v>105.4</v>
      </c>
      <c r="H1965" s="5">
        <v>105.2</v>
      </c>
      <c r="I1965" s="5">
        <v>0</v>
      </c>
      <c r="J1965" s="5">
        <v>0</v>
      </c>
      <c r="K1965" s="5">
        <v>0</v>
      </c>
    </row>
    <row r="1966" spans="1:11" x14ac:dyDescent="0.25">
      <c r="A1966" s="5">
        <f>1959</f>
      </c>
      <c r="B1966" s="5" t="s">
        <v>1974</v>
      </c>
      <c r="C1966" s="5">
        <v>105.7</v>
      </c>
      <c r="D1966" s="5">
        <v>0.1</v>
      </c>
      <c r="E1966" s="5">
        <v>105.9</v>
      </c>
      <c r="F1966" s="5">
        <v>211.2</v>
      </c>
      <c r="G1966" s="5">
        <v>105.4</v>
      </c>
      <c r="H1966" s="5">
        <v>105.2</v>
      </c>
      <c r="I1966" s="5">
        <v>0</v>
      </c>
      <c r="J1966" s="5">
        <v>0</v>
      </c>
      <c r="K1966" s="5">
        <v>0</v>
      </c>
    </row>
    <row r="1967" spans="1:11" x14ac:dyDescent="0.25">
      <c r="A1967" s="5">
        <f>1960</f>
      </c>
      <c r="B1967" s="5" t="s">
        <v>1975</v>
      </c>
      <c r="C1967" s="5">
        <v>105.7</v>
      </c>
      <c r="D1967" s="5">
        <v>0.1</v>
      </c>
      <c r="E1967" s="5">
        <v>105.9</v>
      </c>
      <c r="F1967" s="5">
        <v>211.2</v>
      </c>
      <c r="G1967" s="5">
        <v>105.4</v>
      </c>
      <c r="H1967" s="5">
        <v>105.2</v>
      </c>
      <c r="I1967" s="5">
        <v>0</v>
      </c>
      <c r="J1967" s="5">
        <v>0</v>
      </c>
      <c r="K1967" s="5">
        <v>0</v>
      </c>
    </row>
    <row r="1968" spans="1:11" x14ac:dyDescent="0.25">
      <c r="A1968" s="5">
        <f>1961</f>
      </c>
      <c r="B1968" s="5" t="s">
        <v>1976</v>
      </c>
      <c r="C1968" s="5">
        <v>105.7</v>
      </c>
      <c r="D1968" s="5">
        <v>0.1</v>
      </c>
      <c r="E1968" s="5">
        <v>105.9</v>
      </c>
      <c r="F1968" s="5">
        <v>211.2</v>
      </c>
      <c r="G1968" s="5">
        <v>105.4</v>
      </c>
      <c r="H1968" s="5">
        <v>105.2</v>
      </c>
      <c r="I1968" s="5">
        <v>0</v>
      </c>
      <c r="J1968" s="5">
        <v>0</v>
      </c>
      <c r="K1968" s="5">
        <v>0</v>
      </c>
    </row>
    <row r="1969" spans="1:11" x14ac:dyDescent="0.25">
      <c r="A1969" s="5">
        <f>1962</f>
      </c>
      <c r="B1969" s="5" t="s">
        <v>1977</v>
      </c>
      <c r="C1969" s="5">
        <v>105.7</v>
      </c>
      <c r="D1969" s="5">
        <v>0.1</v>
      </c>
      <c r="E1969" s="5">
        <v>105.9</v>
      </c>
      <c r="F1969" s="5">
        <v>211.2</v>
      </c>
      <c r="G1969" s="5">
        <v>105.4</v>
      </c>
      <c r="H1969" s="5">
        <v>105.2</v>
      </c>
      <c r="I1969" s="5">
        <v>0</v>
      </c>
      <c r="J1969" s="5">
        <v>0</v>
      </c>
      <c r="K1969" s="5">
        <v>0</v>
      </c>
    </row>
    <row r="1970" spans="1:11" x14ac:dyDescent="0.25">
      <c r="A1970" s="5">
        <f>1963</f>
      </c>
      <c r="B1970" s="5" t="s">
        <v>1978</v>
      </c>
      <c r="C1970" s="5">
        <v>104.8</v>
      </c>
      <c r="D1970" s="5">
        <v>0.1</v>
      </c>
      <c r="E1970" s="5">
        <v>105</v>
      </c>
      <c r="F1970" s="5">
        <v>209.2</v>
      </c>
      <c r="G1970" s="5">
        <v>104.3</v>
      </c>
      <c r="H1970" s="5">
        <v>104.2</v>
      </c>
      <c r="I1970" s="5">
        <v>0</v>
      </c>
      <c r="J1970" s="5">
        <v>0</v>
      </c>
      <c r="K1970" s="5">
        <v>0</v>
      </c>
    </row>
    <row r="1971" spans="1:11" x14ac:dyDescent="0.25">
      <c r="A1971" s="5">
        <f>1964</f>
      </c>
      <c r="B1971" s="5" t="s">
        <v>1979</v>
      </c>
      <c r="C1971" s="5">
        <v>104.8</v>
      </c>
      <c r="D1971" s="5">
        <v>0.1</v>
      </c>
      <c r="E1971" s="5">
        <v>105</v>
      </c>
      <c r="F1971" s="5">
        <v>209.2</v>
      </c>
      <c r="G1971" s="5">
        <v>104.3</v>
      </c>
      <c r="H1971" s="5">
        <v>104.2</v>
      </c>
      <c r="I1971" s="5">
        <v>0</v>
      </c>
      <c r="J1971" s="5">
        <v>0</v>
      </c>
      <c r="K1971" s="5">
        <v>0</v>
      </c>
    </row>
    <row r="1972" spans="1:11" x14ac:dyDescent="0.25">
      <c r="A1972" s="5">
        <f>1965</f>
      </c>
      <c r="B1972" s="5" t="s">
        <v>1980</v>
      </c>
      <c r="C1972" s="5">
        <v>105.6</v>
      </c>
      <c r="D1972" s="5">
        <v>0.1</v>
      </c>
      <c r="E1972" s="5">
        <v>105.7</v>
      </c>
      <c r="F1972" s="5">
        <v>210.1</v>
      </c>
      <c r="G1972" s="5">
        <v>104.9</v>
      </c>
      <c r="H1972" s="5">
        <v>104.7</v>
      </c>
      <c r="I1972" s="5">
        <v>0</v>
      </c>
      <c r="J1972" s="5">
        <v>0</v>
      </c>
      <c r="K1972" s="5">
        <v>0</v>
      </c>
    </row>
    <row r="1973" spans="1:11" x14ac:dyDescent="0.25">
      <c r="A1973" s="5">
        <f>1966</f>
      </c>
      <c r="B1973" s="5" t="s">
        <v>1981</v>
      </c>
      <c r="C1973" s="5">
        <v>105.6</v>
      </c>
      <c r="D1973" s="5">
        <v>0.1</v>
      </c>
      <c r="E1973" s="5">
        <v>105.7</v>
      </c>
      <c r="F1973" s="5">
        <v>210.1</v>
      </c>
      <c r="G1973" s="5">
        <v>104.9</v>
      </c>
      <c r="H1973" s="5">
        <v>104.7</v>
      </c>
      <c r="I1973" s="5">
        <v>0</v>
      </c>
      <c r="J1973" s="5">
        <v>0</v>
      </c>
      <c r="K1973" s="5">
        <v>0</v>
      </c>
    </row>
    <row r="1974" spans="1:11" x14ac:dyDescent="0.25">
      <c r="A1974" s="5">
        <f>1967</f>
      </c>
      <c r="B1974" s="5" t="s">
        <v>1982</v>
      </c>
      <c r="C1974" s="5">
        <v>105.3</v>
      </c>
      <c r="D1974" s="5">
        <v>0.1</v>
      </c>
      <c r="E1974" s="5">
        <v>105.4</v>
      </c>
      <c r="F1974" s="5">
        <v>209.5</v>
      </c>
      <c r="G1974" s="5">
        <v>104.5</v>
      </c>
      <c r="H1974" s="5">
        <v>104.4</v>
      </c>
      <c r="I1974" s="5">
        <v>0</v>
      </c>
      <c r="J1974" s="5">
        <v>0</v>
      </c>
      <c r="K1974" s="5">
        <v>0</v>
      </c>
    </row>
    <row r="1975" spans="1:11" x14ac:dyDescent="0.25">
      <c r="A1975" s="5">
        <f>1968</f>
      </c>
      <c r="B1975" s="5" t="s">
        <v>1983</v>
      </c>
      <c r="C1975" s="5">
        <v>105.3</v>
      </c>
      <c r="D1975" s="5">
        <v>0.1</v>
      </c>
      <c r="E1975" s="5">
        <v>105.4</v>
      </c>
      <c r="F1975" s="5">
        <v>209.5</v>
      </c>
      <c r="G1975" s="5">
        <v>104.5</v>
      </c>
      <c r="H1975" s="5">
        <v>104.4</v>
      </c>
      <c r="I1975" s="5">
        <v>0</v>
      </c>
      <c r="J1975" s="5">
        <v>0</v>
      </c>
      <c r="K1975" s="5">
        <v>0</v>
      </c>
    </row>
    <row r="1976" spans="1:11" x14ac:dyDescent="0.25">
      <c r="A1976" s="5">
        <f>1969</f>
      </c>
      <c r="B1976" s="5" t="s">
        <v>1984</v>
      </c>
      <c r="C1976" s="5">
        <v>105.4</v>
      </c>
      <c r="D1976" s="5">
        <v>0.1</v>
      </c>
      <c r="E1976" s="5">
        <v>105.6</v>
      </c>
      <c r="F1976" s="5">
        <v>209.5</v>
      </c>
      <c r="G1976" s="5">
        <v>104.6</v>
      </c>
      <c r="H1976" s="5">
        <v>104.5</v>
      </c>
      <c r="I1976" s="5">
        <v>0</v>
      </c>
      <c r="J1976" s="5">
        <v>0</v>
      </c>
      <c r="K1976" s="5">
        <v>0</v>
      </c>
    </row>
    <row r="1977" spans="1:11" x14ac:dyDescent="0.25">
      <c r="A1977" s="5">
        <f>1970</f>
      </c>
      <c r="B1977" s="5" t="s">
        <v>1985</v>
      </c>
      <c r="C1977" s="5">
        <v>105.4</v>
      </c>
      <c r="D1977" s="5">
        <v>0.1</v>
      </c>
      <c r="E1977" s="5">
        <v>105.6</v>
      </c>
      <c r="F1977" s="5">
        <v>209.5</v>
      </c>
      <c r="G1977" s="5">
        <v>104.6</v>
      </c>
      <c r="H1977" s="5">
        <v>104.5</v>
      </c>
      <c r="I1977" s="5">
        <v>0</v>
      </c>
      <c r="J1977" s="5">
        <v>0</v>
      </c>
      <c r="K1977" s="5">
        <v>0</v>
      </c>
    </row>
    <row r="1978" spans="1:11" x14ac:dyDescent="0.25">
      <c r="A1978" s="5">
        <f>1971</f>
      </c>
      <c r="B1978" s="5" t="s">
        <v>1986</v>
      </c>
      <c r="C1978" s="5">
        <v>105.4</v>
      </c>
      <c r="D1978" s="5">
        <v>0.1</v>
      </c>
      <c r="E1978" s="5">
        <v>105.6</v>
      </c>
      <c r="F1978" s="5">
        <v>209.5</v>
      </c>
      <c r="G1978" s="5">
        <v>104.6</v>
      </c>
      <c r="H1978" s="5">
        <v>104.5</v>
      </c>
      <c r="I1978" s="5">
        <v>0</v>
      </c>
      <c r="J1978" s="5">
        <v>0</v>
      </c>
      <c r="K1978" s="5">
        <v>0</v>
      </c>
    </row>
    <row r="1979" spans="1:11" x14ac:dyDescent="0.25">
      <c r="A1979" s="5">
        <f>1972</f>
      </c>
      <c r="B1979" s="5" t="s">
        <v>1987</v>
      </c>
      <c r="C1979" s="5">
        <v>105.4</v>
      </c>
      <c r="D1979" s="5">
        <v>0.1</v>
      </c>
      <c r="E1979" s="5">
        <v>105.6</v>
      </c>
      <c r="F1979" s="5">
        <v>209.5</v>
      </c>
      <c r="G1979" s="5">
        <v>104.6</v>
      </c>
      <c r="H1979" s="5">
        <v>104.5</v>
      </c>
      <c r="I1979" s="5">
        <v>0</v>
      </c>
      <c r="J1979" s="5">
        <v>0</v>
      </c>
      <c r="K1979" s="5">
        <v>0</v>
      </c>
    </row>
    <row r="1980" spans="1:11" x14ac:dyDescent="0.25">
      <c r="A1980" s="5">
        <f>1973</f>
      </c>
      <c r="B1980" s="5" t="s">
        <v>1988</v>
      </c>
      <c r="C1980" s="5">
        <v>105</v>
      </c>
      <c r="D1980" s="5">
        <v>0.1</v>
      </c>
      <c r="E1980" s="5">
        <v>105.6</v>
      </c>
      <c r="F1980" s="5">
        <v>209.5</v>
      </c>
      <c r="G1980" s="5">
        <v>104.6</v>
      </c>
      <c r="H1980" s="5">
        <v>104.8</v>
      </c>
      <c r="I1980" s="5">
        <v>0</v>
      </c>
      <c r="J1980" s="5">
        <v>0</v>
      </c>
      <c r="K1980" s="5">
        <v>0</v>
      </c>
    </row>
    <row r="1981" spans="1:11" x14ac:dyDescent="0.25">
      <c r="A1981" s="5">
        <f>1974</f>
      </c>
      <c r="B1981" s="5" t="s">
        <v>1989</v>
      </c>
      <c r="C1981" s="5">
        <v>105</v>
      </c>
      <c r="D1981" s="5">
        <v>0.1</v>
      </c>
      <c r="E1981" s="5">
        <v>105.1</v>
      </c>
      <c r="F1981" s="5">
        <v>210.3</v>
      </c>
      <c r="G1981" s="5">
        <v>105</v>
      </c>
      <c r="H1981" s="5">
        <v>104.8</v>
      </c>
      <c r="I1981" s="5">
        <v>0</v>
      </c>
      <c r="J1981" s="5">
        <v>0</v>
      </c>
      <c r="K1981" s="5">
        <v>0</v>
      </c>
    </row>
    <row r="1982" spans="1:11" x14ac:dyDescent="0.25">
      <c r="A1982" s="5">
        <f>1975</f>
      </c>
      <c r="B1982" s="5" t="s">
        <v>1990</v>
      </c>
      <c r="C1982" s="5">
        <v>105</v>
      </c>
      <c r="D1982" s="5">
        <v>0.1</v>
      </c>
      <c r="E1982" s="5">
        <v>105.1</v>
      </c>
      <c r="F1982" s="5">
        <v>210.3</v>
      </c>
      <c r="G1982" s="5">
        <v>105</v>
      </c>
      <c r="H1982" s="5">
        <v>104.6</v>
      </c>
      <c r="I1982" s="5">
        <v>0</v>
      </c>
      <c r="J1982" s="5">
        <v>0</v>
      </c>
      <c r="K1982" s="5">
        <v>0</v>
      </c>
    </row>
    <row r="1983" spans="1:11" x14ac:dyDescent="0.25">
      <c r="A1983" s="5">
        <f>1976</f>
      </c>
      <c r="B1983" s="5" t="s">
        <v>1991</v>
      </c>
      <c r="C1983" s="5">
        <v>105.2</v>
      </c>
      <c r="D1983" s="5">
        <v>0.1</v>
      </c>
      <c r="E1983" s="5">
        <v>105.3</v>
      </c>
      <c r="F1983" s="5">
        <v>210.4</v>
      </c>
      <c r="G1983" s="5">
        <v>104.9</v>
      </c>
      <c r="H1983" s="5">
        <v>104.6</v>
      </c>
      <c r="I1983" s="5">
        <v>0</v>
      </c>
      <c r="J1983" s="5">
        <v>0</v>
      </c>
      <c r="K1983" s="5">
        <v>0</v>
      </c>
    </row>
    <row r="1984" spans="1:11" x14ac:dyDescent="0.25">
      <c r="A1984" s="5">
        <f>1977</f>
      </c>
      <c r="B1984" s="5" t="s">
        <v>1992</v>
      </c>
      <c r="C1984" s="5">
        <v>105.2</v>
      </c>
      <c r="D1984" s="5">
        <v>0.1</v>
      </c>
      <c r="E1984" s="5">
        <v>105.3</v>
      </c>
      <c r="F1984" s="5">
        <v>210.4</v>
      </c>
      <c r="G1984" s="5">
        <v>104.9</v>
      </c>
      <c r="H1984" s="5">
        <v>104.3</v>
      </c>
      <c r="I1984" s="5">
        <v>0</v>
      </c>
      <c r="J1984" s="5">
        <v>0</v>
      </c>
      <c r="K1984" s="5">
        <v>0</v>
      </c>
    </row>
    <row r="1985" spans="1:11" x14ac:dyDescent="0.25">
      <c r="A1985" s="5">
        <f>1978</f>
      </c>
      <c r="B1985" s="5" t="s">
        <v>1993</v>
      </c>
      <c r="C1985" s="5">
        <v>104.7</v>
      </c>
      <c r="D1985" s="5">
        <v>0.1</v>
      </c>
      <c r="E1985" s="5">
        <v>104.8</v>
      </c>
      <c r="F1985" s="5">
        <v>209.4</v>
      </c>
      <c r="G1985" s="5">
        <v>104.4</v>
      </c>
      <c r="H1985" s="5">
        <v>104.3</v>
      </c>
      <c r="I1985" s="5">
        <v>0</v>
      </c>
      <c r="J1985" s="5">
        <v>0</v>
      </c>
      <c r="K1985" s="5">
        <v>0</v>
      </c>
    </row>
    <row r="1986" spans="1:11" x14ac:dyDescent="0.25">
      <c r="A1986" s="5">
        <f>1979</f>
      </c>
      <c r="B1986" s="5" t="s">
        <v>1994</v>
      </c>
      <c r="C1986" s="5">
        <v>104.7</v>
      </c>
      <c r="D1986" s="5">
        <v>0.1</v>
      </c>
      <c r="E1986" s="5">
        <v>104.8</v>
      </c>
      <c r="F1986" s="5">
        <v>209.4</v>
      </c>
      <c r="G1986" s="5">
        <v>104.4</v>
      </c>
      <c r="H1986" s="5">
        <v>104.3</v>
      </c>
      <c r="I1986" s="5">
        <v>0</v>
      </c>
      <c r="J1986" s="5">
        <v>0</v>
      </c>
      <c r="K1986" s="5">
        <v>0</v>
      </c>
    </row>
    <row r="1987" spans="1:11" x14ac:dyDescent="0.25">
      <c r="A1987" s="5">
        <f>1980</f>
      </c>
      <c r="B1987" s="5" t="s">
        <v>1995</v>
      </c>
      <c r="C1987" s="5">
        <v>105.4</v>
      </c>
      <c r="D1987" s="5">
        <v>0.1</v>
      </c>
      <c r="E1987" s="5">
        <v>105.6</v>
      </c>
      <c r="F1987" s="5">
        <v>210.6</v>
      </c>
      <c r="G1987" s="5">
        <v>105.1</v>
      </c>
      <c r="H1987" s="5">
        <v>104.9</v>
      </c>
      <c r="I1987" s="5">
        <v>0</v>
      </c>
      <c r="J1987" s="5">
        <v>0</v>
      </c>
      <c r="K1987" s="5">
        <v>0</v>
      </c>
    </row>
    <row r="1988" spans="1:11" x14ac:dyDescent="0.25">
      <c r="A1988" s="5">
        <f>1981</f>
      </c>
      <c r="B1988" s="5" t="s">
        <v>1996</v>
      </c>
      <c r="C1988" s="5">
        <v>105.4</v>
      </c>
      <c r="D1988" s="5">
        <v>0.1</v>
      </c>
      <c r="E1988" s="5">
        <v>105.6</v>
      </c>
      <c r="F1988" s="5">
        <v>210.6</v>
      </c>
      <c r="G1988" s="5">
        <v>105.1</v>
      </c>
      <c r="H1988" s="5">
        <v>104.9</v>
      </c>
      <c r="I1988" s="5">
        <v>0</v>
      </c>
      <c r="J1988" s="5">
        <v>0</v>
      </c>
      <c r="K1988" s="5">
        <v>0</v>
      </c>
    </row>
    <row r="1989" spans="1:11" x14ac:dyDescent="0.25">
      <c r="A1989" s="5">
        <f>1982</f>
      </c>
      <c r="B1989" s="5" t="s">
        <v>1997</v>
      </c>
      <c r="C1989" s="5">
        <v>105.4</v>
      </c>
      <c r="D1989" s="5">
        <v>0.1</v>
      </c>
      <c r="E1989" s="5">
        <v>105.6</v>
      </c>
      <c r="F1989" s="5">
        <v>210.6</v>
      </c>
      <c r="G1989" s="5">
        <v>105.1</v>
      </c>
      <c r="H1989" s="5">
        <v>104.9</v>
      </c>
      <c r="I1989" s="5">
        <v>0</v>
      </c>
      <c r="J1989" s="5">
        <v>0</v>
      </c>
      <c r="K1989" s="5">
        <v>0</v>
      </c>
    </row>
    <row r="1990" spans="1:11" x14ac:dyDescent="0.25">
      <c r="A1990" s="5">
        <f>1983</f>
      </c>
      <c r="B1990" s="5" t="s">
        <v>1998</v>
      </c>
      <c r="C1990" s="5">
        <v>106.5</v>
      </c>
      <c r="D1990" s="5">
        <v>0.1</v>
      </c>
      <c r="E1990" s="5">
        <v>106.6</v>
      </c>
      <c r="F1990" s="5">
        <v>211.9</v>
      </c>
      <c r="G1990" s="5">
        <v>105.7</v>
      </c>
      <c r="H1990" s="5">
        <v>105.6</v>
      </c>
      <c r="I1990" s="5">
        <v>0</v>
      </c>
      <c r="J1990" s="5">
        <v>0</v>
      </c>
      <c r="K1990" s="5">
        <v>0</v>
      </c>
    </row>
    <row r="1991" spans="1:11" x14ac:dyDescent="0.25">
      <c r="A1991" s="5">
        <f>1984</f>
      </c>
      <c r="B1991" s="5" t="s">
        <v>1999</v>
      </c>
      <c r="C1991" s="5">
        <v>106.5</v>
      </c>
      <c r="D1991" s="5">
        <v>0.1</v>
      </c>
      <c r="E1991" s="5">
        <v>106.6</v>
      </c>
      <c r="F1991" s="5">
        <v>211.9</v>
      </c>
      <c r="G1991" s="5">
        <v>105.7</v>
      </c>
      <c r="H1991" s="5">
        <v>105.6</v>
      </c>
      <c r="I1991" s="5">
        <v>0</v>
      </c>
      <c r="J1991" s="5">
        <v>0</v>
      </c>
      <c r="K1991" s="5">
        <v>0</v>
      </c>
    </row>
    <row r="1992" spans="1:11" x14ac:dyDescent="0.25">
      <c r="A1992" s="5">
        <f>1985</f>
      </c>
      <c r="B1992" s="5" t="s">
        <v>2000</v>
      </c>
      <c r="C1992" s="5">
        <v>105.9</v>
      </c>
      <c r="D1992" s="5">
        <v>0.1</v>
      </c>
      <c r="E1992" s="5">
        <v>105.9</v>
      </c>
      <c r="F1992" s="5">
        <v>210.9</v>
      </c>
      <c r="G1992" s="5">
        <v>105.2</v>
      </c>
      <c r="H1992" s="5">
        <v>105.1</v>
      </c>
      <c r="I1992" s="5">
        <v>0</v>
      </c>
      <c r="J1992" s="5">
        <v>0</v>
      </c>
      <c r="K1992" s="5">
        <v>0</v>
      </c>
    </row>
    <row r="1993" spans="1:11" x14ac:dyDescent="0.25">
      <c r="A1993" s="5">
        <f>1986</f>
      </c>
      <c r="B1993" s="5" t="s">
        <v>2001</v>
      </c>
      <c r="C1993" s="5">
        <v>105.9</v>
      </c>
      <c r="D1993" s="5">
        <v>0.1</v>
      </c>
      <c r="E1993" s="5">
        <v>105.9</v>
      </c>
      <c r="F1993" s="5">
        <v>210.9</v>
      </c>
      <c r="G1993" s="5">
        <v>105.2</v>
      </c>
      <c r="H1993" s="5">
        <v>105.1</v>
      </c>
      <c r="I1993" s="5">
        <v>0</v>
      </c>
      <c r="J1993" s="5">
        <v>0</v>
      </c>
      <c r="K1993" s="5">
        <v>0</v>
      </c>
    </row>
    <row r="1994" spans="1:11" x14ac:dyDescent="0.25">
      <c r="A1994" s="5">
        <f>1987</f>
      </c>
      <c r="B1994" s="5" t="s">
        <v>2002</v>
      </c>
      <c r="C1994" s="5">
        <v>105.7</v>
      </c>
      <c r="D1994" s="5">
        <v>0.1</v>
      </c>
      <c r="E1994" s="5">
        <v>105.9</v>
      </c>
      <c r="F1994" s="5">
        <v>210.4</v>
      </c>
      <c r="G1994" s="5">
        <v>105</v>
      </c>
      <c r="H1994" s="5">
        <v>104.8</v>
      </c>
      <c r="I1994" s="5">
        <v>0</v>
      </c>
      <c r="J1994" s="5">
        <v>0</v>
      </c>
      <c r="K1994" s="5">
        <v>0</v>
      </c>
    </row>
    <row r="1995" spans="1:11" x14ac:dyDescent="0.25">
      <c r="A1995" s="5">
        <f>1988</f>
      </c>
      <c r="B1995" s="5" t="s">
        <v>2003</v>
      </c>
      <c r="C1995" s="5">
        <v>105.7</v>
      </c>
      <c r="D1995" s="5">
        <v>0.1</v>
      </c>
      <c r="E1995" s="5">
        <v>105.9</v>
      </c>
      <c r="F1995" s="5">
        <v>210.4</v>
      </c>
      <c r="G1995" s="5">
        <v>105</v>
      </c>
      <c r="H1995" s="5">
        <v>104.8</v>
      </c>
      <c r="I1995" s="5">
        <v>0</v>
      </c>
      <c r="J1995" s="5">
        <v>0</v>
      </c>
      <c r="K1995" s="5">
        <v>0</v>
      </c>
    </row>
    <row r="1996" spans="1:11" x14ac:dyDescent="0.25">
      <c r="A1996" s="5">
        <f>1989</f>
      </c>
      <c r="B1996" s="5" t="s">
        <v>2004</v>
      </c>
      <c r="C1996" s="5">
        <v>105.6</v>
      </c>
      <c r="D1996" s="5">
        <v>0.1</v>
      </c>
      <c r="E1996" s="5">
        <v>105.8</v>
      </c>
      <c r="F1996" s="5">
        <v>210.5</v>
      </c>
      <c r="G1996" s="5">
        <v>105</v>
      </c>
      <c r="H1996" s="5">
        <v>104.9</v>
      </c>
      <c r="I1996" s="5">
        <v>0</v>
      </c>
      <c r="J1996" s="5">
        <v>0</v>
      </c>
      <c r="K1996" s="5">
        <v>0</v>
      </c>
    </row>
    <row r="1997" spans="1:11" x14ac:dyDescent="0.25">
      <c r="A1997" s="5">
        <f>1990</f>
      </c>
      <c r="B1997" s="5" t="s">
        <v>2005</v>
      </c>
      <c r="C1997" s="5">
        <v>105.6</v>
      </c>
      <c r="D1997" s="5">
        <v>0.1</v>
      </c>
      <c r="E1997" s="5">
        <v>105.8</v>
      </c>
      <c r="F1997" s="5">
        <v>210.5</v>
      </c>
      <c r="G1997" s="5">
        <v>105</v>
      </c>
      <c r="H1997" s="5">
        <v>104.9</v>
      </c>
      <c r="I1997" s="5">
        <v>0</v>
      </c>
      <c r="J1997" s="5">
        <v>0</v>
      </c>
      <c r="K1997" s="5">
        <v>0</v>
      </c>
    </row>
    <row r="1998" spans="1:11" x14ac:dyDescent="0.25">
      <c r="A1998" s="5">
        <f>1991</f>
      </c>
      <c r="B1998" s="5" t="s">
        <v>2006</v>
      </c>
      <c r="C1998" s="5">
        <v>105.6</v>
      </c>
      <c r="D1998" s="5">
        <v>0.1</v>
      </c>
      <c r="E1998" s="5">
        <v>105.8</v>
      </c>
      <c r="F1998" s="5">
        <v>210.5</v>
      </c>
      <c r="G1998" s="5">
        <v>105</v>
      </c>
      <c r="H1998" s="5">
        <v>104.9</v>
      </c>
      <c r="I1998" s="5">
        <v>0</v>
      </c>
      <c r="J1998" s="5">
        <v>0</v>
      </c>
      <c r="K1998" s="5">
        <v>0</v>
      </c>
    </row>
    <row r="1999" spans="1:11" x14ac:dyDescent="0.25">
      <c r="A1999" s="5">
        <f>1992</f>
      </c>
      <c r="B1999" s="5" t="s">
        <v>2007</v>
      </c>
      <c r="C1999" s="5">
        <v>105.6</v>
      </c>
      <c r="D1999" s="5">
        <v>0.1</v>
      </c>
      <c r="E1999" s="5">
        <v>105.8</v>
      </c>
      <c r="F1999" s="5">
        <v>210.5</v>
      </c>
      <c r="G1999" s="5">
        <v>105</v>
      </c>
      <c r="H1999" s="5">
        <v>104.9</v>
      </c>
      <c r="I1999" s="5">
        <v>0</v>
      </c>
      <c r="J1999" s="5">
        <v>0</v>
      </c>
      <c r="K1999" s="5">
        <v>0</v>
      </c>
    </row>
    <row r="2000" spans="1:11" x14ac:dyDescent="0.25">
      <c r="A2000" s="5">
        <f>1993</f>
      </c>
      <c r="B2000" s="5" t="s">
        <v>2008</v>
      </c>
      <c r="C2000" s="5">
        <v>105.5</v>
      </c>
      <c r="D2000" s="5">
        <v>0.1</v>
      </c>
      <c r="E2000" s="5">
        <v>105.6</v>
      </c>
      <c r="F2000" s="5">
        <v>210.8</v>
      </c>
      <c r="G2000" s="5">
        <v>105.2</v>
      </c>
      <c r="H2000" s="5">
        <v>105</v>
      </c>
      <c r="I2000" s="5">
        <v>0</v>
      </c>
      <c r="J2000" s="5">
        <v>0</v>
      </c>
      <c r="K2000" s="5">
        <v>0</v>
      </c>
    </row>
    <row r="2001" spans="1:11" x14ac:dyDescent="0.25">
      <c r="A2001" s="5">
        <f>1994</f>
      </c>
      <c r="B2001" s="5" t="s">
        <v>2009</v>
      </c>
      <c r="C2001" s="5">
        <v>105.5</v>
      </c>
      <c r="D2001" s="5">
        <v>0.1</v>
      </c>
      <c r="E2001" s="5">
        <v>105.6</v>
      </c>
      <c r="F2001" s="5">
        <v>210.8</v>
      </c>
      <c r="G2001" s="5">
        <v>105.2</v>
      </c>
      <c r="H2001" s="5">
        <v>105</v>
      </c>
      <c r="I2001" s="5">
        <v>0</v>
      </c>
      <c r="J2001" s="5">
        <v>0</v>
      </c>
      <c r="K2001" s="5">
        <v>0</v>
      </c>
    </row>
    <row r="2002" spans="1:11" x14ac:dyDescent="0.25">
      <c r="A2002" s="5">
        <f>1995</f>
      </c>
      <c r="B2002" s="5" t="s">
        <v>2010</v>
      </c>
      <c r="C2002" s="5">
        <v>105.5</v>
      </c>
      <c r="D2002" s="5">
        <v>0.1</v>
      </c>
      <c r="E2002" s="5">
        <v>105.6</v>
      </c>
      <c r="F2002" s="5">
        <v>211.2</v>
      </c>
      <c r="G2002" s="5">
        <v>105.5</v>
      </c>
      <c r="H2002" s="5">
        <v>105.4</v>
      </c>
      <c r="I2002" s="5">
        <v>0</v>
      </c>
      <c r="J2002" s="5">
        <v>0</v>
      </c>
      <c r="K2002" s="5">
        <v>0</v>
      </c>
    </row>
    <row r="2003" spans="1:11" x14ac:dyDescent="0.25">
      <c r="A2003" s="5">
        <f>1996</f>
      </c>
      <c r="B2003" s="5" t="s">
        <v>2011</v>
      </c>
      <c r="C2003" s="5">
        <v>105.5</v>
      </c>
      <c r="D2003" s="5">
        <v>0.1</v>
      </c>
      <c r="E2003" s="5">
        <v>105.6</v>
      </c>
      <c r="F2003" s="5">
        <v>211.2</v>
      </c>
      <c r="G2003" s="5">
        <v>105.5</v>
      </c>
      <c r="H2003" s="5">
        <v>105.4</v>
      </c>
      <c r="I2003" s="5">
        <v>0</v>
      </c>
      <c r="J2003" s="5">
        <v>0</v>
      </c>
      <c r="K2003" s="5">
        <v>0</v>
      </c>
    </row>
    <row r="2004" spans="1:11" x14ac:dyDescent="0.25">
      <c r="A2004" s="5">
        <f>1997</f>
      </c>
      <c r="B2004" s="5" t="s">
        <v>2012</v>
      </c>
      <c r="C2004" s="5">
        <v>105.8</v>
      </c>
      <c r="D2004" s="5">
        <v>0.1</v>
      </c>
      <c r="E2004" s="5">
        <v>105.9</v>
      </c>
      <c r="F2004" s="5">
        <v>208.9</v>
      </c>
      <c r="G2004" s="5">
        <v>104.1</v>
      </c>
      <c r="H2004" s="5">
        <v>103.8</v>
      </c>
      <c r="I2004" s="5">
        <v>0</v>
      </c>
      <c r="J2004" s="5">
        <v>0</v>
      </c>
      <c r="K2004" s="5">
        <v>0</v>
      </c>
    </row>
    <row r="2005" spans="1:11" x14ac:dyDescent="0.25">
      <c r="A2005" s="5">
        <f>1998</f>
      </c>
      <c r="B2005" s="5" t="s">
        <v>2013</v>
      </c>
      <c r="C2005" s="5">
        <v>105.8</v>
      </c>
      <c r="D2005" s="5">
        <v>0.1</v>
      </c>
      <c r="E2005" s="5">
        <v>105.9</v>
      </c>
      <c r="F2005" s="5">
        <v>208.9</v>
      </c>
      <c r="G2005" s="5">
        <v>104.1</v>
      </c>
      <c r="H2005" s="5">
        <v>103.8</v>
      </c>
      <c r="I2005" s="5">
        <v>0</v>
      </c>
      <c r="J2005" s="5">
        <v>0</v>
      </c>
      <c r="K2005" s="5">
        <v>0</v>
      </c>
    </row>
    <row r="2006" spans="1:11" x14ac:dyDescent="0.25">
      <c r="A2006" s="5">
        <f>1999</f>
      </c>
      <c r="B2006" s="5" t="s">
        <v>2014</v>
      </c>
      <c r="C2006" s="5">
        <v>105.6</v>
      </c>
      <c r="D2006" s="5">
        <v>0.1</v>
      </c>
      <c r="E2006" s="5">
        <v>105.8</v>
      </c>
      <c r="F2006" s="5">
        <v>210.4</v>
      </c>
      <c r="G2006" s="5">
        <v>105</v>
      </c>
      <c r="H2006" s="5">
        <v>104.9</v>
      </c>
      <c r="I2006" s="5">
        <v>0</v>
      </c>
      <c r="J2006" s="5">
        <v>0</v>
      </c>
      <c r="K2006" s="5">
        <v>0</v>
      </c>
    </row>
    <row r="2007" spans="1:11" x14ac:dyDescent="0.25">
      <c r="A2007" s="5">
        <f>2000</f>
      </c>
      <c r="B2007" s="5" t="s">
        <v>2015</v>
      </c>
      <c r="C2007" s="5">
        <v>105.6</v>
      </c>
      <c r="D2007" s="5">
        <v>0.1</v>
      </c>
      <c r="E2007" s="5">
        <v>105.8</v>
      </c>
      <c r="F2007" s="5">
        <v>210.4</v>
      </c>
      <c r="G2007" s="5">
        <v>105</v>
      </c>
      <c r="H2007" s="5">
        <v>104.9</v>
      </c>
      <c r="I2007" s="5">
        <v>0</v>
      </c>
      <c r="J2007" s="5">
        <v>0</v>
      </c>
      <c r="K2007" s="5">
        <v>0</v>
      </c>
    </row>
    <row r="2008" spans="1:11" x14ac:dyDescent="0.25">
      <c r="A2008" s="5">
        <f>2001</f>
      </c>
      <c r="B2008" s="5" t="s">
        <v>2016</v>
      </c>
      <c r="C2008" s="5">
        <v>105.6</v>
      </c>
      <c r="D2008" s="5">
        <v>0.1</v>
      </c>
      <c r="E2008" s="5">
        <v>105.8</v>
      </c>
      <c r="F2008" s="5">
        <v>210.4</v>
      </c>
      <c r="G2008" s="5">
        <v>105</v>
      </c>
      <c r="H2008" s="5">
        <v>104.9</v>
      </c>
      <c r="I2008" s="5">
        <v>0</v>
      </c>
      <c r="J2008" s="5">
        <v>0</v>
      </c>
      <c r="K2008" s="5">
        <v>0</v>
      </c>
    </row>
    <row r="2009" spans="1:11" x14ac:dyDescent="0.25">
      <c r="A2009" s="5">
        <f>2002</f>
      </c>
      <c r="B2009" s="5" t="s">
        <v>2017</v>
      </c>
      <c r="C2009" s="5">
        <v>105.6</v>
      </c>
      <c r="D2009" s="5">
        <v>0.1</v>
      </c>
      <c r="E2009" s="5">
        <v>105.8</v>
      </c>
      <c r="F2009" s="5">
        <v>210.4</v>
      </c>
      <c r="G2009" s="5">
        <v>105</v>
      </c>
      <c r="H2009" s="5">
        <v>104.9</v>
      </c>
      <c r="I2009" s="5">
        <v>0</v>
      </c>
      <c r="J2009" s="5">
        <v>0</v>
      </c>
      <c r="K2009" s="5">
        <v>0</v>
      </c>
    </row>
    <row r="2010" spans="1:11" x14ac:dyDescent="0.25">
      <c r="A2010" s="5">
        <f>2003</f>
      </c>
      <c r="B2010" s="5" t="s">
        <v>2018</v>
      </c>
      <c r="C2010" s="5">
        <v>105.3</v>
      </c>
      <c r="D2010" s="5">
        <v>0.1</v>
      </c>
      <c r="E2010" s="5">
        <v>105.5</v>
      </c>
      <c r="F2010" s="5">
        <v>209.7</v>
      </c>
      <c r="G2010" s="5">
        <v>104.7</v>
      </c>
      <c r="H2010" s="5">
        <v>104.5</v>
      </c>
      <c r="I2010" s="5">
        <v>0</v>
      </c>
      <c r="J2010" s="5">
        <v>0</v>
      </c>
      <c r="K2010" s="5">
        <v>0</v>
      </c>
    </row>
    <row r="2011" spans="1:11" x14ac:dyDescent="0.25">
      <c r="A2011" s="5">
        <f>2004</f>
      </c>
      <c r="B2011" s="5" t="s">
        <v>2019</v>
      </c>
      <c r="C2011" s="5">
        <v>105.3</v>
      </c>
      <c r="D2011" s="5">
        <v>0.1</v>
      </c>
      <c r="E2011" s="5">
        <v>105.5</v>
      </c>
      <c r="F2011" s="5">
        <v>209.7</v>
      </c>
      <c r="G2011" s="5">
        <v>104.7</v>
      </c>
      <c r="H2011" s="5">
        <v>104.5</v>
      </c>
      <c r="I2011" s="5">
        <v>0</v>
      </c>
      <c r="J2011" s="5">
        <v>0</v>
      </c>
      <c r="K2011" s="5">
        <v>0</v>
      </c>
    </row>
    <row r="2012" spans="1:11" x14ac:dyDescent="0.25">
      <c r="A2012" s="5">
        <f>2005</f>
      </c>
      <c r="B2012" s="5" t="s">
        <v>2020</v>
      </c>
      <c r="C2012" s="5">
        <v>105.8</v>
      </c>
      <c r="D2012" s="5">
        <v>0.1</v>
      </c>
      <c r="E2012" s="5">
        <v>105.9</v>
      </c>
      <c r="F2012" s="5">
        <v>210.7</v>
      </c>
      <c r="G2012" s="5">
        <v>105.1</v>
      </c>
      <c r="H2012" s="5">
        <v>105</v>
      </c>
      <c r="I2012" s="5">
        <v>0</v>
      </c>
      <c r="J2012" s="5">
        <v>0</v>
      </c>
      <c r="K2012" s="5">
        <v>0</v>
      </c>
    </row>
    <row r="2013" spans="1:11" x14ac:dyDescent="0.25">
      <c r="A2013" s="5">
        <f>2006</f>
      </c>
      <c r="B2013" s="5" t="s">
        <v>2021</v>
      </c>
      <c r="C2013" s="5">
        <v>105.8</v>
      </c>
      <c r="D2013" s="5">
        <v>0.1</v>
      </c>
      <c r="E2013" s="5">
        <v>105.9</v>
      </c>
      <c r="F2013" s="5">
        <v>210.7</v>
      </c>
      <c r="G2013" s="5">
        <v>105.1</v>
      </c>
      <c r="H2013" s="5">
        <v>105</v>
      </c>
      <c r="I2013" s="5">
        <v>0</v>
      </c>
      <c r="J2013" s="5">
        <v>0</v>
      </c>
      <c r="K2013" s="5">
        <v>0</v>
      </c>
    </row>
    <row r="2014" spans="1:11" x14ac:dyDescent="0.25">
      <c r="A2014" s="5">
        <f>2007</f>
      </c>
      <c r="B2014" s="5" t="s">
        <v>2022</v>
      </c>
      <c r="C2014" s="5">
        <v>105.3</v>
      </c>
      <c r="D2014" s="5">
        <v>0.1</v>
      </c>
      <c r="E2014" s="5">
        <v>105.4</v>
      </c>
      <c r="F2014" s="5">
        <v>210</v>
      </c>
      <c r="G2014" s="5">
        <v>104.9</v>
      </c>
      <c r="H2014" s="5">
        <v>104.7</v>
      </c>
      <c r="I2014" s="5">
        <v>0</v>
      </c>
      <c r="J2014" s="5">
        <v>0</v>
      </c>
      <c r="K2014" s="5">
        <v>0</v>
      </c>
    </row>
    <row r="2015" spans="1:11" x14ac:dyDescent="0.25">
      <c r="A2015" s="5">
        <f>2008</f>
      </c>
      <c r="B2015" s="5" t="s">
        <v>2023</v>
      </c>
      <c r="C2015" s="5">
        <v>105.3</v>
      </c>
      <c r="D2015" s="5">
        <v>0.1</v>
      </c>
      <c r="E2015" s="5">
        <v>105.4</v>
      </c>
      <c r="F2015" s="5">
        <v>210</v>
      </c>
      <c r="G2015" s="5">
        <v>104.9</v>
      </c>
      <c r="H2015" s="5">
        <v>104.7</v>
      </c>
      <c r="I2015" s="5">
        <v>0</v>
      </c>
      <c r="J2015" s="5">
        <v>0</v>
      </c>
      <c r="K2015" s="5">
        <v>0</v>
      </c>
    </row>
    <row r="2016" spans="1:11" x14ac:dyDescent="0.25">
      <c r="A2016" s="5">
        <f>2009</f>
      </c>
      <c r="B2016" s="5" t="s">
        <v>2024</v>
      </c>
      <c r="C2016" s="5">
        <v>104.9</v>
      </c>
      <c r="D2016" s="5">
        <v>0.1</v>
      </c>
      <c r="E2016" s="5">
        <v>105</v>
      </c>
      <c r="F2016" s="5">
        <v>208.7</v>
      </c>
      <c r="G2016" s="5">
        <v>104.2</v>
      </c>
      <c r="H2016" s="5">
        <v>104.1</v>
      </c>
      <c r="I2016" s="5">
        <v>0</v>
      </c>
      <c r="J2016" s="5">
        <v>0</v>
      </c>
      <c r="K2016" s="5">
        <v>0</v>
      </c>
    </row>
    <row r="2017" spans="1:11" x14ac:dyDescent="0.25">
      <c r="A2017" s="5">
        <f>2010</f>
      </c>
      <c r="B2017" s="5" t="s">
        <v>2025</v>
      </c>
      <c r="C2017" s="5">
        <v>104.9</v>
      </c>
      <c r="D2017" s="5">
        <v>0.1</v>
      </c>
      <c r="E2017" s="5">
        <v>105</v>
      </c>
      <c r="F2017" s="5">
        <v>208.7</v>
      </c>
      <c r="G2017" s="5">
        <v>104.2</v>
      </c>
      <c r="H2017" s="5">
        <v>104.1</v>
      </c>
      <c r="I2017" s="5">
        <v>0</v>
      </c>
      <c r="J2017" s="5">
        <v>0</v>
      </c>
      <c r="K2017" s="5">
        <v>0</v>
      </c>
    </row>
    <row r="2018" spans="1:11" x14ac:dyDescent="0.25">
      <c r="A2018" s="5">
        <f>2011</f>
      </c>
      <c r="B2018" s="5" t="s">
        <v>2026</v>
      </c>
      <c r="C2018" s="5">
        <v>104.9</v>
      </c>
      <c r="D2018" s="5">
        <v>0.1</v>
      </c>
      <c r="E2018" s="5">
        <v>105</v>
      </c>
      <c r="F2018" s="5">
        <v>208.7</v>
      </c>
      <c r="G2018" s="5">
        <v>104.2</v>
      </c>
      <c r="H2018" s="5">
        <v>104.1</v>
      </c>
      <c r="I2018" s="5">
        <v>0</v>
      </c>
      <c r="J2018" s="5">
        <v>0</v>
      </c>
      <c r="K2018" s="5">
        <v>0</v>
      </c>
    </row>
    <row r="2019" spans="1:11" x14ac:dyDescent="0.25">
      <c r="A2019" s="5">
        <f>2012</f>
      </c>
      <c r="B2019" s="5" t="s">
        <v>2027</v>
      </c>
      <c r="C2019" s="5">
        <v>104.9</v>
      </c>
      <c r="D2019" s="5">
        <v>0.1</v>
      </c>
      <c r="E2019" s="5">
        <v>105</v>
      </c>
      <c r="F2019" s="5">
        <v>208.7</v>
      </c>
      <c r="G2019" s="5">
        <v>104.2</v>
      </c>
      <c r="H2019" s="5">
        <v>104.1</v>
      </c>
      <c r="I2019" s="5">
        <v>0</v>
      </c>
      <c r="J2019" s="5">
        <v>0</v>
      </c>
      <c r="K2019" s="5">
        <v>0</v>
      </c>
    </row>
    <row r="2020" spans="1:11" x14ac:dyDescent="0.25">
      <c r="A2020" s="5">
        <f>2013</f>
      </c>
      <c r="B2020" s="5" t="s">
        <v>2028</v>
      </c>
      <c r="C2020" s="5">
        <v>104.3</v>
      </c>
      <c r="D2020" s="5">
        <v>0.1</v>
      </c>
      <c r="E2020" s="5">
        <v>104.5</v>
      </c>
      <c r="F2020" s="5">
        <v>208.5</v>
      </c>
      <c r="G2020" s="5">
        <v>104</v>
      </c>
      <c r="H2020" s="5">
        <v>103.9</v>
      </c>
      <c r="I2020" s="5">
        <v>0</v>
      </c>
      <c r="J2020" s="5">
        <v>0</v>
      </c>
      <c r="K2020" s="5">
        <v>0</v>
      </c>
    </row>
    <row r="2021" spans="1:11" x14ac:dyDescent="0.25">
      <c r="A2021" s="5">
        <f>2014</f>
      </c>
      <c r="B2021" s="5" t="s">
        <v>2029</v>
      </c>
      <c r="C2021" s="5">
        <v>104.3</v>
      </c>
      <c r="D2021" s="5">
        <v>0.1</v>
      </c>
      <c r="E2021" s="5">
        <v>104.5</v>
      </c>
      <c r="F2021" s="5">
        <v>208.5</v>
      </c>
      <c r="G2021" s="5">
        <v>104</v>
      </c>
      <c r="H2021" s="5">
        <v>103.9</v>
      </c>
      <c r="I2021" s="5">
        <v>0</v>
      </c>
      <c r="J2021" s="5">
        <v>0</v>
      </c>
      <c r="K2021" s="5">
        <v>0</v>
      </c>
    </row>
    <row r="2022" spans="1:11" x14ac:dyDescent="0.25">
      <c r="A2022" s="5">
        <f>2015</f>
      </c>
      <c r="B2022" s="5" t="s">
        <v>2030</v>
      </c>
      <c r="C2022" s="5">
        <v>101.8</v>
      </c>
      <c r="D2022" s="5">
        <v>0.1</v>
      </c>
      <c r="E2022" s="5">
        <v>101.9</v>
      </c>
      <c r="F2022" s="5">
        <v>206.4</v>
      </c>
      <c r="G2022" s="5">
        <v>103.1</v>
      </c>
      <c r="H2022" s="5">
        <v>103.1</v>
      </c>
      <c r="I2022" s="5">
        <v>0</v>
      </c>
      <c r="J2022" s="5">
        <v>0</v>
      </c>
      <c r="K2022" s="5">
        <v>0</v>
      </c>
    </row>
    <row r="2023" spans="1:11" x14ac:dyDescent="0.25">
      <c r="A2023" s="5">
        <f>2016</f>
      </c>
      <c r="B2023" s="5" t="s">
        <v>2031</v>
      </c>
      <c r="C2023" s="5">
        <v>101.8</v>
      </c>
      <c r="D2023" s="5">
        <v>0.1</v>
      </c>
      <c r="E2023" s="5">
        <v>101.9</v>
      </c>
      <c r="F2023" s="5">
        <v>206.4</v>
      </c>
      <c r="G2023" s="5">
        <v>103.1</v>
      </c>
      <c r="H2023" s="5">
        <v>103.1</v>
      </c>
      <c r="I2023" s="5">
        <v>0</v>
      </c>
      <c r="J2023" s="5">
        <v>0</v>
      </c>
      <c r="K2023" s="5">
        <v>0</v>
      </c>
    </row>
    <row r="2024" spans="1:11" x14ac:dyDescent="0.25">
      <c r="A2024" s="5">
        <f>2017</f>
      </c>
      <c r="B2024" s="5" t="s">
        <v>2032</v>
      </c>
      <c r="C2024" s="5">
        <v>104</v>
      </c>
      <c r="D2024" s="5">
        <v>0.1</v>
      </c>
      <c r="E2024" s="5">
        <v>104.1</v>
      </c>
      <c r="F2024" s="5">
        <v>208.1</v>
      </c>
      <c r="G2024" s="5">
        <v>103.8</v>
      </c>
      <c r="H2024" s="5">
        <v>103.7</v>
      </c>
      <c r="I2024" s="5">
        <v>0</v>
      </c>
      <c r="J2024" s="5">
        <v>0</v>
      </c>
      <c r="K2024" s="5">
        <v>0</v>
      </c>
    </row>
    <row r="2025" spans="1:11" x14ac:dyDescent="0.25">
      <c r="A2025" s="5">
        <f>2018</f>
      </c>
      <c r="B2025" s="5" t="s">
        <v>2033</v>
      </c>
      <c r="C2025" s="5">
        <v>104</v>
      </c>
      <c r="D2025" s="5">
        <v>0.1</v>
      </c>
      <c r="E2025" s="5">
        <v>104.1</v>
      </c>
      <c r="F2025" s="5">
        <v>208.1</v>
      </c>
      <c r="G2025" s="5">
        <v>103.8</v>
      </c>
      <c r="H2025" s="5">
        <v>103.7</v>
      </c>
      <c r="I2025" s="5">
        <v>0</v>
      </c>
      <c r="J2025" s="5">
        <v>0</v>
      </c>
      <c r="K2025" s="5">
        <v>0</v>
      </c>
    </row>
    <row r="2026" spans="1:11" x14ac:dyDescent="0.25">
      <c r="A2026" s="5">
        <f>2019</f>
      </c>
      <c r="B2026" s="5" t="s">
        <v>2034</v>
      </c>
      <c r="C2026" s="5">
        <v>103.6</v>
      </c>
      <c r="D2026" s="5">
        <v>0.1</v>
      </c>
      <c r="E2026" s="5">
        <v>103.7</v>
      </c>
      <c r="F2026" s="5">
        <v>208.1</v>
      </c>
      <c r="G2026" s="5">
        <v>103.9</v>
      </c>
      <c r="H2026" s="5">
        <v>103.8</v>
      </c>
      <c r="I2026" s="5">
        <v>0</v>
      </c>
      <c r="J2026" s="5">
        <v>0</v>
      </c>
      <c r="K2026" s="5">
        <v>0</v>
      </c>
    </row>
    <row r="2027" spans="1:11" x14ac:dyDescent="0.25">
      <c r="A2027" s="5">
        <f>2020</f>
      </c>
      <c r="B2027" s="5" t="s">
        <v>2035</v>
      </c>
      <c r="C2027" s="5">
        <v>103.6</v>
      </c>
      <c r="D2027" s="5">
        <v>0.1</v>
      </c>
      <c r="E2027" s="5">
        <v>103.7</v>
      </c>
      <c r="F2027" s="5">
        <v>208.1</v>
      </c>
      <c r="G2027" s="5">
        <v>103.9</v>
      </c>
      <c r="H2027" s="5">
        <v>103.8</v>
      </c>
      <c r="I2027" s="5">
        <v>0</v>
      </c>
      <c r="J2027" s="5">
        <v>0</v>
      </c>
      <c r="K2027" s="5">
        <v>0</v>
      </c>
    </row>
    <row r="2028" spans="1:11" x14ac:dyDescent="0.25">
      <c r="A2028" s="5">
        <f>2021</f>
      </c>
      <c r="B2028" s="5" t="s">
        <v>2036</v>
      </c>
      <c r="C2028" s="5">
        <v>103.6</v>
      </c>
      <c r="D2028" s="5">
        <v>0.1</v>
      </c>
      <c r="E2028" s="5">
        <v>103.7</v>
      </c>
      <c r="F2028" s="5">
        <v>208.1</v>
      </c>
      <c r="G2028" s="5">
        <v>103.9</v>
      </c>
      <c r="H2028" s="5">
        <v>103.8</v>
      </c>
      <c r="I2028" s="5">
        <v>0</v>
      </c>
      <c r="J2028" s="5">
        <v>0</v>
      </c>
      <c r="K2028" s="5">
        <v>0</v>
      </c>
    </row>
    <row r="2029" spans="1:11" x14ac:dyDescent="0.25">
      <c r="A2029" s="5">
        <f>2022</f>
      </c>
      <c r="B2029" s="5" t="s">
        <v>2037</v>
      </c>
      <c r="C2029" s="5">
        <v>103.6</v>
      </c>
      <c r="D2029" s="5">
        <v>0.1</v>
      </c>
      <c r="E2029" s="5">
        <v>103.7</v>
      </c>
      <c r="F2029" s="5">
        <v>208.1</v>
      </c>
      <c r="G2029" s="5">
        <v>103.9</v>
      </c>
      <c r="H2029" s="5">
        <v>103.8</v>
      </c>
      <c r="I2029" s="5">
        <v>0</v>
      </c>
      <c r="J2029" s="5">
        <v>0</v>
      </c>
      <c r="K2029" s="5">
        <v>0</v>
      </c>
    </row>
    <row r="2030" spans="1:11" x14ac:dyDescent="0.25">
      <c r="A2030" s="5">
        <f>2023</f>
      </c>
      <c r="B2030" s="5" t="s">
        <v>2038</v>
      </c>
      <c r="C2030" s="5">
        <v>102.7</v>
      </c>
      <c r="D2030" s="5">
        <v>0.1</v>
      </c>
      <c r="E2030" s="5">
        <v>102.8</v>
      </c>
      <c r="F2030" s="5">
        <v>207.2</v>
      </c>
      <c r="G2030" s="5">
        <v>103.9</v>
      </c>
      <c r="H2030" s="5">
        <v>104.2</v>
      </c>
      <c r="I2030" s="5">
        <v>0</v>
      </c>
      <c r="J2030" s="5">
        <v>0</v>
      </c>
      <c r="K2030" s="5">
        <v>0</v>
      </c>
    </row>
    <row r="2031" spans="1:11" x14ac:dyDescent="0.25">
      <c r="A2031" s="5">
        <f>2024</f>
      </c>
      <c r="B2031" s="5" t="s">
        <v>2039</v>
      </c>
      <c r="C2031" s="5">
        <v>102.7</v>
      </c>
      <c r="D2031" s="5">
        <v>0.1</v>
      </c>
      <c r="E2031" s="5">
        <v>102.8</v>
      </c>
      <c r="F2031" s="5">
        <v>207.2</v>
      </c>
      <c r="G2031" s="5">
        <v>103.9</v>
      </c>
      <c r="H2031" s="5">
        <v>104.2</v>
      </c>
      <c r="I2031" s="5">
        <v>0</v>
      </c>
      <c r="J2031" s="5">
        <v>0</v>
      </c>
      <c r="K2031" s="5">
        <v>0</v>
      </c>
    </row>
    <row r="2032" spans="1:11" x14ac:dyDescent="0.25">
      <c r="A2032" s="5">
        <f>2025</f>
      </c>
      <c r="B2032" s="5" t="s">
        <v>2040</v>
      </c>
      <c r="C2032" s="5">
        <v>104.2</v>
      </c>
      <c r="D2032" s="5">
        <v>0.1</v>
      </c>
      <c r="E2032" s="5">
        <v>104.3</v>
      </c>
      <c r="F2032" s="5">
        <v>208</v>
      </c>
      <c r="G2032" s="5">
        <v>103.8</v>
      </c>
      <c r="H2032" s="5">
        <v>103.5</v>
      </c>
      <c r="I2032" s="5">
        <v>0</v>
      </c>
      <c r="J2032" s="5">
        <v>0</v>
      </c>
      <c r="K2032" s="5">
        <v>0</v>
      </c>
    </row>
    <row r="2033" spans="1:11" x14ac:dyDescent="0.25">
      <c r="A2033" s="5">
        <f>2026</f>
      </c>
      <c r="B2033" s="5" t="s">
        <v>2041</v>
      </c>
      <c r="C2033" s="5">
        <v>104.2</v>
      </c>
      <c r="D2033" s="5">
        <v>0.1</v>
      </c>
      <c r="E2033" s="5">
        <v>104.3</v>
      </c>
      <c r="F2033" s="5">
        <v>208</v>
      </c>
      <c r="G2033" s="5">
        <v>103.8</v>
      </c>
      <c r="H2033" s="5">
        <v>103.5</v>
      </c>
      <c r="I2033" s="5">
        <v>0</v>
      </c>
      <c r="J2033" s="5">
        <v>0</v>
      </c>
      <c r="K2033" s="5">
        <v>0</v>
      </c>
    </row>
    <row r="2034" spans="1:11" x14ac:dyDescent="0.25">
      <c r="A2034" s="5">
        <f>2027</f>
      </c>
      <c r="B2034" s="5" t="s">
        <v>2042</v>
      </c>
      <c r="C2034" s="5">
        <v>105</v>
      </c>
      <c r="D2034" s="5">
        <v>0.1</v>
      </c>
      <c r="E2034" s="5">
        <v>105.1</v>
      </c>
      <c r="F2034" s="5">
        <v>209.5</v>
      </c>
      <c r="G2034" s="5">
        <v>104.5</v>
      </c>
      <c r="H2034" s="5">
        <v>104.3</v>
      </c>
      <c r="I2034" s="5">
        <v>0</v>
      </c>
      <c r="J2034" s="5">
        <v>0</v>
      </c>
      <c r="K2034" s="5">
        <v>0</v>
      </c>
    </row>
    <row r="2035" spans="1:11" x14ac:dyDescent="0.25">
      <c r="A2035" s="5">
        <f>2028</f>
      </c>
      <c r="B2035" s="5" t="s">
        <v>2043</v>
      </c>
      <c r="C2035" s="5">
        <v>105</v>
      </c>
      <c r="D2035" s="5">
        <v>0.1</v>
      </c>
      <c r="E2035" s="5">
        <v>105.1</v>
      </c>
      <c r="F2035" s="5">
        <v>209.5</v>
      </c>
      <c r="G2035" s="5">
        <v>104.5</v>
      </c>
      <c r="H2035" s="5">
        <v>104.3</v>
      </c>
      <c r="I2035" s="5">
        <v>0</v>
      </c>
      <c r="J2035" s="5">
        <v>0</v>
      </c>
      <c r="K2035" s="5">
        <v>0</v>
      </c>
    </row>
    <row r="2036" spans="1:11" x14ac:dyDescent="0.25">
      <c r="A2036" s="5">
        <f>2029</f>
      </c>
      <c r="B2036" s="5" t="s">
        <v>2044</v>
      </c>
      <c r="C2036" s="5">
        <v>105.5</v>
      </c>
      <c r="D2036" s="5">
        <v>0.1</v>
      </c>
      <c r="E2036" s="5">
        <v>105.6</v>
      </c>
      <c r="F2036" s="5">
        <v>209.8</v>
      </c>
      <c r="G2036" s="5">
        <v>104.1</v>
      </c>
      <c r="H2036" s="5">
        <v>103.8</v>
      </c>
      <c r="I2036" s="5">
        <v>0</v>
      </c>
      <c r="J2036" s="5">
        <v>0</v>
      </c>
      <c r="K2036" s="5">
        <v>0</v>
      </c>
    </row>
    <row r="2037" spans="1:11" x14ac:dyDescent="0.25">
      <c r="A2037" s="5">
        <f>2030</f>
      </c>
      <c r="B2037" s="5" t="s">
        <v>2045</v>
      </c>
      <c r="C2037" s="5">
        <v>105.5</v>
      </c>
      <c r="D2037" s="5">
        <v>0.1</v>
      </c>
      <c r="E2037" s="5">
        <v>105.6</v>
      </c>
      <c r="F2037" s="5">
        <v>209.8</v>
      </c>
      <c r="G2037" s="5">
        <v>104.1</v>
      </c>
      <c r="H2037" s="5">
        <v>103.8</v>
      </c>
      <c r="I2037" s="5">
        <v>0</v>
      </c>
      <c r="J2037" s="5">
        <v>0</v>
      </c>
      <c r="K2037" s="5">
        <v>0</v>
      </c>
    </row>
    <row r="2038" spans="1:11" x14ac:dyDescent="0.25">
      <c r="A2038" s="5">
        <f>2031</f>
      </c>
      <c r="B2038" s="5" t="s">
        <v>2046</v>
      </c>
      <c r="C2038" s="5">
        <v>105.5</v>
      </c>
      <c r="D2038" s="5">
        <v>0.1</v>
      </c>
      <c r="E2038" s="5">
        <v>105.6</v>
      </c>
      <c r="F2038" s="5">
        <v>209.8</v>
      </c>
      <c r="G2038" s="5">
        <v>104.1</v>
      </c>
      <c r="H2038" s="5">
        <v>103.8</v>
      </c>
      <c r="I2038" s="5">
        <v>0</v>
      </c>
      <c r="J2038" s="5">
        <v>0</v>
      </c>
      <c r="K2038" s="5">
        <v>0</v>
      </c>
    </row>
    <row r="2039" spans="1:11" x14ac:dyDescent="0.25">
      <c r="A2039" s="5">
        <f>2032</f>
      </c>
      <c r="B2039" s="5" t="s">
        <v>2047</v>
      </c>
      <c r="C2039" s="5">
        <v>105.5</v>
      </c>
      <c r="D2039" s="5">
        <v>0.1</v>
      </c>
      <c r="E2039" s="5">
        <v>105.6</v>
      </c>
      <c r="F2039" s="5">
        <v>209.8</v>
      </c>
      <c r="G2039" s="5">
        <v>104.1</v>
      </c>
      <c r="H2039" s="5">
        <v>103.8</v>
      </c>
      <c r="I2039" s="5">
        <v>0</v>
      </c>
      <c r="J2039" s="5">
        <v>0</v>
      </c>
      <c r="K2039" s="5">
        <v>0</v>
      </c>
    </row>
    <row r="2040" spans="1:11" x14ac:dyDescent="0.25">
      <c r="A2040" s="5">
        <f>2033</f>
      </c>
      <c r="B2040" s="5" t="s">
        <v>2048</v>
      </c>
      <c r="C2040" s="5">
        <v>104.3</v>
      </c>
      <c r="D2040" s="5">
        <v>0.1</v>
      </c>
      <c r="E2040" s="5">
        <v>104.5</v>
      </c>
      <c r="F2040" s="5">
        <v>208.2</v>
      </c>
      <c r="G2040" s="5">
        <v>103.9</v>
      </c>
      <c r="H2040" s="5">
        <v>103.8</v>
      </c>
      <c r="I2040" s="5">
        <v>0</v>
      </c>
      <c r="J2040" s="5">
        <v>0</v>
      </c>
      <c r="K2040" s="5">
        <v>0</v>
      </c>
    </row>
    <row r="2041" spans="1:11" x14ac:dyDescent="0.25">
      <c r="A2041" s="5">
        <f>2034</f>
      </c>
      <c r="B2041" s="5" t="s">
        <v>2049</v>
      </c>
      <c r="C2041" s="5">
        <v>104.3</v>
      </c>
      <c r="D2041" s="5">
        <v>0.1</v>
      </c>
      <c r="E2041" s="5">
        <v>104.5</v>
      </c>
      <c r="F2041" s="5">
        <v>208.2</v>
      </c>
      <c r="G2041" s="5">
        <v>103.9</v>
      </c>
      <c r="H2041" s="5">
        <v>103.8</v>
      </c>
      <c r="I2041" s="5">
        <v>0</v>
      </c>
      <c r="J2041" s="5">
        <v>0</v>
      </c>
      <c r="K2041" s="5">
        <v>0</v>
      </c>
    </row>
    <row r="2042" spans="1:11" x14ac:dyDescent="0.25">
      <c r="A2042" s="5">
        <f>2035</f>
      </c>
      <c r="B2042" s="5" t="s">
        <v>2050</v>
      </c>
      <c r="C2042" s="5">
        <v>104</v>
      </c>
      <c r="D2042" s="5">
        <v>0.1</v>
      </c>
      <c r="E2042" s="5">
        <v>104.2</v>
      </c>
      <c r="F2042" s="5">
        <v>208.1</v>
      </c>
      <c r="G2042" s="5">
        <v>103.8</v>
      </c>
      <c r="H2042" s="5">
        <v>103.7</v>
      </c>
      <c r="I2042" s="5">
        <v>0</v>
      </c>
      <c r="J2042" s="5">
        <v>0</v>
      </c>
      <c r="K2042" s="5">
        <v>0</v>
      </c>
    </row>
    <row r="2043" spans="1:11" x14ac:dyDescent="0.25">
      <c r="A2043" s="5">
        <f>2036</f>
      </c>
      <c r="B2043" s="5" t="s">
        <v>2051</v>
      </c>
      <c r="C2043" s="5">
        <v>104</v>
      </c>
      <c r="D2043" s="5">
        <v>0.1</v>
      </c>
      <c r="E2043" s="5">
        <v>104.2</v>
      </c>
      <c r="F2043" s="5">
        <v>208.1</v>
      </c>
      <c r="G2043" s="5">
        <v>103.8</v>
      </c>
      <c r="H2043" s="5">
        <v>103.7</v>
      </c>
      <c r="I2043" s="5">
        <v>0</v>
      </c>
      <c r="J2043" s="5">
        <v>0</v>
      </c>
      <c r="K2043" s="5">
        <v>0</v>
      </c>
    </row>
    <row r="2044" spans="1:11" x14ac:dyDescent="0.25">
      <c r="A2044" s="5">
        <f>2037</f>
      </c>
      <c r="B2044" s="5" t="s">
        <v>2052</v>
      </c>
      <c r="C2044" s="5">
        <v>102.1</v>
      </c>
      <c r="D2044" s="5">
        <v>0.1</v>
      </c>
      <c r="E2044" s="5">
        <v>102.1</v>
      </c>
      <c r="F2044" s="5">
        <v>208.8</v>
      </c>
      <c r="G2044" s="5">
        <v>104</v>
      </c>
      <c r="H2044" s="5">
        <v>103.8</v>
      </c>
      <c r="I2044" s="5">
        <v>0</v>
      </c>
      <c r="J2044" s="5">
        <v>0</v>
      </c>
      <c r="K2044" s="5">
        <v>0</v>
      </c>
    </row>
    <row r="2045" spans="1:11" x14ac:dyDescent="0.25">
      <c r="A2045" s="5">
        <f>2038</f>
      </c>
      <c r="B2045" s="5" t="s">
        <v>2053</v>
      </c>
      <c r="C2045" s="5">
        <v>102.1</v>
      </c>
      <c r="D2045" s="5">
        <v>0.1</v>
      </c>
      <c r="E2045" s="5">
        <v>102.1</v>
      </c>
      <c r="F2045" s="5">
        <v>208.8</v>
      </c>
      <c r="G2045" s="5">
        <v>104</v>
      </c>
      <c r="H2045" s="5">
        <v>103.8</v>
      </c>
      <c r="I2045" s="5">
        <v>0</v>
      </c>
      <c r="J2045" s="5">
        <v>0</v>
      </c>
      <c r="K2045" s="5">
        <v>0</v>
      </c>
    </row>
    <row r="2046" spans="1:11" x14ac:dyDescent="0.25">
      <c r="A2046" s="5">
        <f>2039</f>
      </c>
      <c r="B2046" s="5" t="s">
        <v>2054</v>
      </c>
      <c r="C2046" s="5">
        <v>105.3</v>
      </c>
      <c r="D2046" s="5">
        <v>0.1</v>
      </c>
      <c r="E2046" s="5">
        <v>105.4</v>
      </c>
      <c r="F2046" s="5">
        <v>209.6</v>
      </c>
      <c r="G2046" s="5">
        <v>104.5</v>
      </c>
      <c r="H2046" s="5">
        <v>104.4</v>
      </c>
      <c r="I2046" s="5">
        <v>0</v>
      </c>
      <c r="J2046" s="5">
        <v>0</v>
      </c>
      <c r="K2046" s="5">
        <v>0</v>
      </c>
    </row>
    <row r="2047" spans="1:11" x14ac:dyDescent="0.25">
      <c r="A2047" s="5">
        <f>2040</f>
      </c>
      <c r="B2047" s="5" t="s">
        <v>2055</v>
      </c>
      <c r="C2047" s="5">
        <v>105.3</v>
      </c>
      <c r="D2047" s="5">
        <v>0.1</v>
      </c>
      <c r="E2047" s="5">
        <v>105.4</v>
      </c>
      <c r="F2047" s="5">
        <v>209.6</v>
      </c>
      <c r="G2047" s="5">
        <v>104.5</v>
      </c>
      <c r="H2047" s="5">
        <v>104.4</v>
      </c>
      <c r="I2047" s="5">
        <v>0</v>
      </c>
      <c r="J2047" s="5">
        <v>0</v>
      </c>
      <c r="K2047" s="5">
        <v>0</v>
      </c>
    </row>
    <row r="2048" spans="1:11" x14ac:dyDescent="0.25">
      <c r="A2048" s="5">
        <f>2041</f>
      </c>
      <c r="B2048" s="5" t="s">
        <v>2056</v>
      </c>
      <c r="C2048" s="5">
        <v>105.3</v>
      </c>
      <c r="D2048" s="5">
        <v>0.1</v>
      </c>
      <c r="E2048" s="5">
        <v>105.4</v>
      </c>
      <c r="F2048" s="5">
        <v>209.6</v>
      </c>
      <c r="G2048" s="5">
        <v>104.5</v>
      </c>
      <c r="H2048" s="5">
        <v>104.4</v>
      </c>
      <c r="I2048" s="5">
        <v>0</v>
      </c>
      <c r="J2048" s="5">
        <v>0</v>
      </c>
      <c r="K2048" s="5">
        <v>0</v>
      </c>
    </row>
    <row r="2049" spans="1:11" x14ac:dyDescent="0.25">
      <c r="A2049" s="5">
        <f>2042</f>
      </c>
      <c r="B2049" s="5" t="s">
        <v>2057</v>
      </c>
      <c r="C2049" s="5">
        <v>105.3</v>
      </c>
      <c r="D2049" s="5">
        <v>0.1</v>
      </c>
      <c r="E2049" s="5">
        <v>105.4</v>
      </c>
      <c r="F2049" s="5">
        <v>209.6</v>
      </c>
      <c r="G2049" s="5">
        <v>104.5</v>
      </c>
      <c r="H2049" s="5">
        <v>104.4</v>
      </c>
      <c r="I2049" s="5">
        <v>0</v>
      </c>
      <c r="J2049" s="5">
        <v>0</v>
      </c>
      <c r="K2049" s="5">
        <v>0</v>
      </c>
    </row>
    <row r="2050" spans="1:11" x14ac:dyDescent="0.25">
      <c r="A2050" s="5">
        <f>2043</f>
      </c>
      <c r="B2050" s="5" t="s">
        <v>2058</v>
      </c>
      <c r="C2050" s="5">
        <v>105.6</v>
      </c>
      <c r="D2050" s="5">
        <v>0.1</v>
      </c>
      <c r="E2050" s="5">
        <v>105.8</v>
      </c>
      <c r="F2050" s="5">
        <v>210.4</v>
      </c>
      <c r="G2050" s="5">
        <v>104.7</v>
      </c>
      <c r="H2050" s="5">
        <v>104.5</v>
      </c>
      <c r="I2050" s="5">
        <v>0</v>
      </c>
      <c r="J2050" s="5">
        <v>0</v>
      </c>
      <c r="K2050" s="5">
        <v>0</v>
      </c>
    </row>
    <row r="2051" spans="1:11" x14ac:dyDescent="0.25">
      <c r="A2051" s="5">
        <f>2044</f>
      </c>
      <c r="B2051" s="5" t="s">
        <v>2059</v>
      </c>
      <c r="C2051" s="5">
        <v>105.6</v>
      </c>
      <c r="D2051" s="5">
        <v>0.1</v>
      </c>
      <c r="E2051" s="5">
        <v>105.8</v>
      </c>
      <c r="F2051" s="5">
        <v>210.4</v>
      </c>
      <c r="G2051" s="5">
        <v>104.7</v>
      </c>
      <c r="H2051" s="5">
        <v>104.5</v>
      </c>
      <c r="I2051" s="5">
        <v>0</v>
      </c>
      <c r="J2051" s="5">
        <v>0</v>
      </c>
      <c r="K2051" s="5">
        <v>0</v>
      </c>
    </row>
    <row r="2052" spans="1:11" x14ac:dyDescent="0.25">
      <c r="A2052" s="5">
        <f>2045</f>
      </c>
      <c r="B2052" s="5" t="s">
        <v>2060</v>
      </c>
      <c r="C2052" s="5">
        <v>103.3</v>
      </c>
      <c r="D2052" s="5">
        <v>0.1</v>
      </c>
      <c r="E2052" s="5">
        <v>103.4</v>
      </c>
      <c r="F2052" s="5">
        <v>207.2</v>
      </c>
      <c r="G2052" s="5">
        <v>103.3</v>
      </c>
      <c r="H2052" s="5">
        <v>103.1</v>
      </c>
      <c r="I2052" s="5">
        <v>0</v>
      </c>
      <c r="J2052" s="5">
        <v>0</v>
      </c>
      <c r="K2052" s="5">
        <v>0</v>
      </c>
    </row>
    <row r="2053" spans="1:11" x14ac:dyDescent="0.25">
      <c r="A2053" s="5">
        <f>2046</f>
      </c>
      <c r="B2053" s="5" t="s">
        <v>2061</v>
      </c>
      <c r="C2053" s="5">
        <v>103.3</v>
      </c>
      <c r="D2053" s="5">
        <v>0.1</v>
      </c>
      <c r="E2053" s="5">
        <v>103.4</v>
      </c>
      <c r="F2053" s="5">
        <v>207.2</v>
      </c>
      <c r="G2053" s="5">
        <v>103.3</v>
      </c>
      <c r="H2053" s="5">
        <v>103.1</v>
      </c>
      <c r="I2053" s="5">
        <v>0</v>
      </c>
      <c r="J2053" s="5">
        <v>0</v>
      </c>
      <c r="K2053" s="5">
        <v>0</v>
      </c>
    </row>
    <row r="2054" spans="1:11" x14ac:dyDescent="0.25">
      <c r="A2054" s="5">
        <f>2047</f>
      </c>
      <c r="B2054" s="5" t="s">
        <v>2062</v>
      </c>
      <c r="C2054" s="5">
        <v>103.8</v>
      </c>
      <c r="D2054" s="5">
        <v>0.1</v>
      </c>
      <c r="E2054" s="5">
        <v>104</v>
      </c>
      <c r="F2054" s="5">
        <v>207</v>
      </c>
      <c r="G2054" s="5">
        <v>103.3</v>
      </c>
      <c r="H2054" s="5">
        <v>103.2</v>
      </c>
      <c r="I2054" s="5">
        <v>0</v>
      </c>
      <c r="J2054" s="5">
        <v>0</v>
      </c>
      <c r="K2054" s="5">
        <v>0</v>
      </c>
    </row>
    <row r="2055" spans="1:11" x14ac:dyDescent="0.25">
      <c r="A2055" s="5">
        <f>2048</f>
      </c>
      <c r="B2055" s="5" t="s">
        <v>2063</v>
      </c>
      <c r="C2055" s="5">
        <v>103.8</v>
      </c>
      <c r="D2055" s="5">
        <v>0.1</v>
      </c>
      <c r="E2055" s="5">
        <v>104</v>
      </c>
      <c r="F2055" s="5">
        <v>207</v>
      </c>
      <c r="G2055" s="5">
        <v>103.3</v>
      </c>
      <c r="H2055" s="5">
        <v>103.2</v>
      </c>
      <c r="I2055" s="5">
        <v>0</v>
      </c>
      <c r="J2055" s="5">
        <v>0</v>
      </c>
      <c r="K2055" s="5">
        <v>0</v>
      </c>
    </row>
    <row r="2056" spans="1:11" x14ac:dyDescent="0.25">
      <c r="A2056" s="5">
        <f>2049</f>
      </c>
      <c r="B2056" s="5" t="s">
        <v>2064</v>
      </c>
      <c r="C2056" s="5">
        <v>104.7</v>
      </c>
      <c r="D2056" s="5">
        <v>0.1</v>
      </c>
      <c r="E2056" s="5">
        <v>104.9</v>
      </c>
      <c r="F2056" s="5">
        <v>209.6</v>
      </c>
      <c r="G2056" s="5">
        <v>104.5</v>
      </c>
      <c r="H2056" s="5">
        <v>104.4</v>
      </c>
      <c r="I2056" s="5">
        <v>0</v>
      </c>
      <c r="J2056" s="5">
        <v>0</v>
      </c>
      <c r="K2056" s="5">
        <v>0</v>
      </c>
    </row>
    <row r="2057" spans="1:11" x14ac:dyDescent="0.25">
      <c r="A2057" s="5">
        <f>2050</f>
      </c>
      <c r="B2057" s="5" t="s">
        <v>2065</v>
      </c>
      <c r="C2057" s="5">
        <v>104.7</v>
      </c>
      <c r="D2057" s="5">
        <v>0.1</v>
      </c>
      <c r="E2057" s="5">
        <v>104.9</v>
      </c>
      <c r="F2057" s="5">
        <v>209.6</v>
      </c>
      <c r="G2057" s="5">
        <v>104.5</v>
      </c>
      <c r="H2057" s="5">
        <v>104.4</v>
      </c>
      <c r="I2057" s="5">
        <v>0</v>
      </c>
      <c r="J2057" s="5">
        <v>0</v>
      </c>
      <c r="K2057" s="5">
        <v>0</v>
      </c>
    </row>
    <row r="2058" spans="1:11" x14ac:dyDescent="0.25">
      <c r="A2058" s="5">
        <f>2051</f>
      </c>
      <c r="B2058" s="5" t="s">
        <v>2066</v>
      </c>
      <c r="C2058" s="5">
        <v>104.7</v>
      </c>
      <c r="D2058" s="5">
        <v>0.1</v>
      </c>
      <c r="E2058" s="5">
        <v>104.9</v>
      </c>
      <c r="F2058" s="5">
        <v>209.6</v>
      </c>
      <c r="G2058" s="5">
        <v>104.5</v>
      </c>
      <c r="H2058" s="5">
        <v>104.4</v>
      </c>
      <c r="I2058" s="5">
        <v>0</v>
      </c>
      <c r="J2058" s="5">
        <v>0</v>
      </c>
      <c r="K2058" s="5">
        <v>0</v>
      </c>
    </row>
    <row r="2059" spans="1:11" x14ac:dyDescent="0.25">
      <c r="A2059" s="5">
        <f>2052</f>
      </c>
      <c r="B2059" s="5" t="s">
        <v>2067</v>
      </c>
      <c r="C2059" s="5">
        <v>104.7</v>
      </c>
      <c r="D2059" s="5">
        <v>0.1</v>
      </c>
      <c r="E2059" s="5">
        <v>104.9</v>
      </c>
      <c r="F2059" s="5">
        <v>209.6</v>
      </c>
      <c r="G2059" s="5">
        <v>104.5</v>
      </c>
      <c r="H2059" s="5">
        <v>104.4</v>
      </c>
      <c r="I2059" s="5">
        <v>0</v>
      </c>
      <c r="J2059" s="5">
        <v>0</v>
      </c>
      <c r="K2059" s="5">
        <v>0</v>
      </c>
    </row>
    <row r="2060" spans="1:11" x14ac:dyDescent="0.25">
      <c r="A2060" s="5">
        <f>2053</f>
      </c>
      <c r="B2060" s="5" t="s">
        <v>2068</v>
      </c>
      <c r="C2060" s="5">
        <v>105.2</v>
      </c>
      <c r="D2060" s="5">
        <v>0.1</v>
      </c>
      <c r="E2060" s="5">
        <v>105.3</v>
      </c>
      <c r="F2060" s="5">
        <v>209.7</v>
      </c>
      <c r="G2060" s="5">
        <v>104.6</v>
      </c>
      <c r="H2060" s="5">
        <v>104.5</v>
      </c>
      <c r="I2060" s="5">
        <v>0</v>
      </c>
      <c r="J2060" s="5">
        <v>0</v>
      </c>
      <c r="K2060" s="5">
        <v>0</v>
      </c>
    </row>
    <row r="2061" spans="1:11" x14ac:dyDescent="0.25">
      <c r="A2061" s="5">
        <f>2054</f>
      </c>
      <c r="B2061" s="5" t="s">
        <v>2069</v>
      </c>
      <c r="C2061" s="5">
        <v>105.2</v>
      </c>
      <c r="D2061" s="5">
        <v>0.1</v>
      </c>
      <c r="E2061" s="5">
        <v>105.3</v>
      </c>
      <c r="F2061" s="5">
        <v>209.7</v>
      </c>
      <c r="G2061" s="5">
        <v>104.6</v>
      </c>
      <c r="H2061" s="5">
        <v>104.5</v>
      </c>
      <c r="I2061" s="5">
        <v>0</v>
      </c>
      <c r="J2061" s="5">
        <v>0</v>
      </c>
      <c r="K2061" s="5">
        <v>0</v>
      </c>
    </row>
    <row r="2062" spans="1:11" x14ac:dyDescent="0.25">
      <c r="A2062" s="5">
        <f>2055</f>
      </c>
      <c r="B2062" s="5" t="s">
        <v>2070</v>
      </c>
      <c r="C2062" s="5">
        <v>105.2</v>
      </c>
      <c r="D2062" s="5">
        <v>0.1</v>
      </c>
      <c r="E2062" s="5">
        <v>105.3</v>
      </c>
      <c r="F2062" s="5">
        <v>209.3</v>
      </c>
      <c r="G2062" s="5">
        <v>104.5</v>
      </c>
      <c r="H2062" s="5">
        <v>104.4</v>
      </c>
      <c r="I2062" s="5">
        <v>0</v>
      </c>
      <c r="J2062" s="5">
        <v>0</v>
      </c>
      <c r="K2062" s="5">
        <v>0</v>
      </c>
    </row>
    <row r="2063" spans="1:11" x14ac:dyDescent="0.25">
      <c r="A2063" s="5">
        <f>2056</f>
      </c>
      <c r="B2063" s="5" t="s">
        <v>2071</v>
      </c>
      <c r="C2063" s="5">
        <v>105.2</v>
      </c>
      <c r="D2063" s="5">
        <v>0.1</v>
      </c>
      <c r="E2063" s="5">
        <v>105.3</v>
      </c>
      <c r="F2063" s="5">
        <v>209.3</v>
      </c>
      <c r="G2063" s="5">
        <v>104.5</v>
      </c>
      <c r="H2063" s="5">
        <v>104.4</v>
      </c>
      <c r="I2063" s="5">
        <v>0</v>
      </c>
      <c r="J2063" s="5">
        <v>0</v>
      </c>
      <c r="K2063" s="5">
        <v>0</v>
      </c>
    </row>
    <row r="2064" spans="1:11" x14ac:dyDescent="0.25">
      <c r="A2064" s="5">
        <f>2057</f>
      </c>
      <c r="B2064" s="5" t="s">
        <v>2072</v>
      </c>
      <c r="C2064" s="5">
        <v>104.2</v>
      </c>
      <c r="D2064" s="5">
        <v>0.1</v>
      </c>
      <c r="E2064" s="5">
        <v>104.3</v>
      </c>
      <c r="F2064" s="5">
        <v>208.4</v>
      </c>
      <c r="G2064" s="5">
        <v>103.9</v>
      </c>
      <c r="H2064" s="5">
        <v>103.7</v>
      </c>
      <c r="I2064" s="5">
        <v>0</v>
      </c>
      <c r="J2064" s="5">
        <v>0</v>
      </c>
      <c r="K2064" s="5">
        <v>0</v>
      </c>
    </row>
    <row r="2065" spans="1:11" x14ac:dyDescent="0.25">
      <c r="A2065" s="5">
        <f>2058</f>
      </c>
      <c r="B2065" s="5" t="s">
        <v>2073</v>
      </c>
      <c r="C2065" s="5">
        <v>104.2</v>
      </c>
      <c r="D2065" s="5">
        <v>0.1</v>
      </c>
      <c r="E2065" s="5">
        <v>104.3</v>
      </c>
      <c r="F2065" s="5">
        <v>208.4</v>
      </c>
      <c r="G2065" s="5">
        <v>103.9</v>
      </c>
      <c r="H2065" s="5">
        <v>103.7</v>
      </c>
      <c r="I2065" s="5">
        <v>0</v>
      </c>
      <c r="J2065" s="5">
        <v>0</v>
      </c>
      <c r="K2065" s="5">
        <v>0</v>
      </c>
    </row>
    <row r="2066" spans="1:11" x14ac:dyDescent="0.25">
      <c r="A2066" s="5">
        <f>2059</f>
      </c>
      <c r="B2066" s="5" t="s">
        <v>2074</v>
      </c>
      <c r="C2066" s="5">
        <v>104.4</v>
      </c>
      <c r="D2066" s="5">
        <v>0.1</v>
      </c>
      <c r="E2066" s="5">
        <v>104.6</v>
      </c>
      <c r="F2066" s="5">
        <v>208.5</v>
      </c>
      <c r="G2066" s="5">
        <v>104</v>
      </c>
      <c r="H2066" s="5">
        <v>103.8</v>
      </c>
      <c r="I2066" s="5">
        <v>0</v>
      </c>
      <c r="J2066" s="5">
        <v>0</v>
      </c>
      <c r="K2066" s="5">
        <v>0</v>
      </c>
    </row>
    <row r="2067" spans="1:11" x14ac:dyDescent="0.25">
      <c r="A2067" s="5">
        <f>2060</f>
      </c>
      <c r="B2067" s="5" t="s">
        <v>2075</v>
      </c>
      <c r="C2067" s="5">
        <v>104.4</v>
      </c>
      <c r="D2067" s="5">
        <v>0.1</v>
      </c>
      <c r="E2067" s="5">
        <v>104.6</v>
      </c>
      <c r="F2067" s="5">
        <v>208.5</v>
      </c>
      <c r="G2067" s="5">
        <v>104</v>
      </c>
      <c r="H2067" s="5">
        <v>103.8</v>
      </c>
      <c r="I2067" s="5">
        <v>0</v>
      </c>
      <c r="J2067" s="5">
        <v>0</v>
      </c>
      <c r="K2067" s="5">
        <v>0</v>
      </c>
    </row>
    <row r="2068" spans="1:11" x14ac:dyDescent="0.25">
      <c r="A2068" s="5">
        <f>2061</f>
      </c>
      <c r="B2068" s="5" t="s">
        <v>2076</v>
      </c>
      <c r="C2068" s="5">
        <v>104.4</v>
      </c>
      <c r="D2068" s="5">
        <v>0.1</v>
      </c>
      <c r="E2068" s="5">
        <v>104.6</v>
      </c>
      <c r="F2068" s="5">
        <v>208.5</v>
      </c>
      <c r="G2068" s="5">
        <v>104</v>
      </c>
      <c r="H2068" s="5">
        <v>103.8</v>
      </c>
      <c r="I2068" s="5">
        <v>0</v>
      </c>
      <c r="J2068" s="5">
        <v>0</v>
      </c>
      <c r="K2068" s="5">
        <v>0</v>
      </c>
    </row>
    <row r="2069" spans="1:11" x14ac:dyDescent="0.25">
      <c r="A2069" s="5">
        <f>2062</f>
      </c>
      <c r="B2069" s="5" t="s">
        <v>2077</v>
      </c>
      <c r="C2069" s="5">
        <v>103.8</v>
      </c>
      <c r="D2069" s="5">
        <v>0.1</v>
      </c>
      <c r="E2069" s="5">
        <v>104</v>
      </c>
      <c r="F2069" s="5">
        <v>207.4</v>
      </c>
      <c r="G2069" s="5">
        <v>103.4</v>
      </c>
      <c r="H2069" s="5">
        <v>103.3</v>
      </c>
      <c r="I2069" s="5">
        <v>0</v>
      </c>
      <c r="J2069" s="5">
        <v>0</v>
      </c>
      <c r="K2069" s="5">
        <v>0</v>
      </c>
    </row>
    <row r="2070" spans="1:11" x14ac:dyDescent="0.25">
      <c r="A2070" s="5">
        <f>2063</f>
      </c>
      <c r="B2070" s="5" t="s">
        <v>2078</v>
      </c>
      <c r="C2070" s="5">
        <v>103.8</v>
      </c>
      <c r="D2070" s="5">
        <v>0.1</v>
      </c>
      <c r="E2070" s="5">
        <v>104</v>
      </c>
      <c r="F2070" s="5">
        <v>207.4</v>
      </c>
      <c r="G2070" s="5">
        <v>103.4</v>
      </c>
      <c r="H2070" s="5">
        <v>103.3</v>
      </c>
      <c r="I2070" s="5">
        <v>0</v>
      </c>
      <c r="J2070" s="5">
        <v>0</v>
      </c>
      <c r="K2070" s="5">
        <v>0</v>
      </c>
    </row>
    <row r="2071" spans="1:11" x14ac:dyDescent="0.25">
      <c r="A2071" s="5">
        <f>2064</f>
      </c>
      <c r="B2071" s="5" t="s">
        <v>2079</v>
      </c>
      <c r="C2071" s="5">
        <v>104.3</v>
      </c>
      <c r="D2071" s="5">
        <v>0.1</v>
      </c>
      <c r="E2071" s="5">
        <v>104.5</v>
      </c>
      <c r="F2071" s="5">
        <v>208.7</v>
      </c>
      <c r="G2071" s="5">
        <v>104</v>
      </c>
      <c r="H2071" s="5">
        <v>103.8</v>
      </c>
      <c r="I2071" s="5">
        <v>0</v>
      </c>
      <c r="J2071" s="5">
        <v>0</v>
      </c>
      <c r="K2071" s="5">
        <v>0</v>
      </c>
    </row>
    <row r="2072" spans="1:11" x14ac:dyDescent="0.25">
      <c r="A2072" s="5">
        <f>2065</f>
      </c>
      <c r="B2072" s="5" t="s">
        <v>2080</v>
      </c>
      <c r="C2072" s="5">
        <v>104.3</v>
      </c>
      <c r="D2072" s="5">
        <v>0.1</v>
      </c>
      <c r="E2072" s="5">
        <v>104.5</v>
      </c>
      <c r="F2072" s="5">
        <v>208.7</v>
      </c>
      <c r="G2072" s="5">
        <v>104</v>
      </c>
      <c r="H2072" s="5">
        <v>103.8</v>
      </c>
      <c r="I2072" s="5">
        <v>0</v>
      </c>
      <c r="J2072" s="5">
        <v>0</v>
      </c>
      <c r="K2072" s="5">
        <v>0</v>
      </c>
    </row>
    <row r="2073" spans="1:11" x14ac:dyDescent="0.25">
      <c r="A2073" s="5">
        <f>2066</f>
      </c>
      <c r="B2073" s="5" t="s">
        <v>2081</v>
      </c>
      <c r="C2073" s="5">
        <v>104.3</v>
      </c>
      <c r="D2073" s="5">
        <v>0.1</v>
      </c>
      <c r="E2073" s="5">
        <v>104.4</v>
      </c>
      <c r="F2073" s="5">
        <v>208.6</v>
      </c>
      <c r="G2073" s="5">
        <v>104.1</v>
      </c>
      <c r="H2073" s="5">
        <v>103.9</v>
      </c>
      <c r="I2073" s="5">
        <v>0</v>
      </c>
      <c r="J2073" s="5">
        <v>0</v>
      </c>
      <c r="K2073" s="5">
        <v>0</v>
      </c>
    </row>
    <row r="2074" spans="1:11" x14ac:dyDescent="0.25">
      <c r="A2074" s="5">
        <f>2067</f>
      </c>
      <c r="B2074" s="5" t="s">
        <v>2082</v>
      </c>
      <c r="C2074" s="5">
        <v>104.3</v>
      </c>
      <c r="D2074" s="5">
        <v>0.1</v>
      </c>
      <c r="E2074" s="5">
        <v>104.4</v>
      </c>
      <c r="F2074" s="5">
        <v>208.6</v>
      </c>
      <c r="G2074" s="5">
        <v>104.1</v>
      </c>
      <c r="H2074" s="5">
        <v>103.9</v>
      </c>
      <c r="I2074" s="5">
        <v>0</v>
      </c>
      <c r="J2074" s="5">
        <v>0</v>
      </c>
      <c r="K2074" s="5">
        <v>0</v>
      </c>
    </row>
    <row r="2075" spans="1:11" x14ac:dyDescent="0.25">
      <c r="A2075" s="5">
        <f>2068</f>
      </c>
      <c r="B2075" s="5" t="s">
        <v>2083</v>
      </c>
      <c r="C2075" s="5">
        <v>103.4</v>
      </c>
      <c r="D2075" s="5">
        <v>0.1</v>
      </c>
      <c r="E2075" s="5">
        <v>103.6</v>
      </c>
      <c r="F2075" s="5">
        <v>207.4</v>
      </c>
      <c r="G2075" s="5">
        <v>104.1</v>
      </c>
      <c r="H2075" s="5">
        <v>103.9</v>
      </c>
      <c r="I2075" s="5">
        <v>0</v>
      </c>
      <c r="J2075" s="5">
        <v>0</v>
      </c>
      <c r="K2075" s="5">
        <v>0</v>
      </c>
    </row>
    <row r="2076" spans="1:11" x14ac:dyDescent="0.25">
      <c r="A2076" s="5">
        <f>2069</f>
      </c>
      <c r="B2076" s="5" t="s">
        <v>2084</v>
      </c>
      <c r="C2076" s="5">
        <v>103.4</v>
      </c>
      <c r="D2076" s="5">
        <v>0.1</v>
      </c>
      <c r="E2076" s="5">
        <v>103.6</v>
      </c>
      <c r="F2076" s="5">
        <v>207.4</v>
      </c>
      <c r="G2076" s="5">
        <v>103.4</v>
      </c>
      <c r="H2076" s="5">
        <v>103.3</v>
      </c>
      <c r="I2076" s="5">
        <v>0</v>
      </c>
      <c r="J2076" s="5">
        <v>0</v>
      </c>
      <c r="K2076" s="5">
        <v>0</v>
      </c>
    </row>
    <row r="2077" spans="1:11" x14ac:dyDescent="0.25">
      <c r="A2077" s="5">
        <f>2070</f>
      </c>
      <c r="B2077" s="5" t="s">
        <v>2085</v>
      </c>
      <c r="C2077" s="5">
        <v>103.4</v>
      </c>
      <c r="D2077" s="5">
        <v>0.1</v>
      </c>
      <c r="E2077" s="5">
        <v>103.6</v>
      </c>
      <c r="F2077" s="5">
        <v>207.4</v>
      </c>
      <c r="G2077" s="5">
        <v>103.4</v>
      </c>
      <c r="H2077" s="5">
        <v>103.3</v>
      </c>
      <c r="I2077" s="5">
        <v>0</v>
      </c>
      <c r="J2077" s="5">
        <v>0</v>
      </c>
      <c r="K2077" s="5">
        <v>0</v>
      </c>
    </row>
    <row r="2078" spans="1:11" x14ac:dyDescent="0.25">
      <c r="A2078" s="5">
        <f>2071</f>
      </c>
      <c r="B2078" s="5" t="s">
        <v>2086</v>
      </c>
      <c r="C2078" s="5">
        <v>103.4</v>
      </c>
      <c r="D2078" s="5">
        <v>0.1</v>
      </c>
      <c r="E2078" s="5">
        <v>103.6</v>
      </c>
      <c r="F2078" s="5">
        <v>207.4</v>
      </c>
      <c r="G2078" s="5">
        <v>103.4</v>
      </c>
      <c r="H2078" s="5">
        <v>103.3</v>
      </c>
      <c r="I2078" s="5">
        <v>0</v>
      </c>
      <c r="J2078" s="5">
        <v>0</v>
      </c>
      <c r="K2078" s="5">
        <v>0</v>
      </c>
    </row>
    <row r="2079" spans="1:11" x14ac:dyDescent="0.25">
      <c r="A2079" s="5">
        <f>2072</f>
      </c>
      <c r="B2079" s="5" t="s">
        <v>2087</v>
      </c>
      <c r="C2079" s="5">
        <v>103.4</v>
      </c>
      <c r="D2079" s="5">
        <v>0.1</v>
      </c>
      <c r="E2079" s="5">
        <v>103.6</v>
      </c>
      <c r="F2079" s="5">
        <v>207.4</v>
      </c>
      <c r="G2079" s="5">
        <v>103.4</v>
      </c>
      <c r="H2079" s="5">
        <v>103.3</v>
      </c>
      <c r="I2079" s="5">
        <v>0</v>
      </c>
      <c r="J2079" s="5">
        <v>0</v>
      </c>
      <c r="K2079" s="5">
        <v>0</v>
      </c>
    </row>
    <row r="2080" spans="1:11" x14ac:dyDescent="0.25">
      <c r="A2080" s="5">
        <f>2073</f>
      </c>
      <c r="B2080" s="5" t="s">
        <v>2088</v>
      </c>
      <c r="C2080" s="5">
        <v>103.4</v>
      </c>
      <c r="D2080" s="5">
        <v>0.1</v>
      </c>
      <c r="E2080" s="5">
        <v>103.5</v>
      </c>
      <c r="F2080" s="5">
        <v>206.9</v>
      </c>
      <c r="G2080" s="5">
        <v>103.3</v>
      </c>
      <c r="H2080" s="5">
        <v>103.1</v>
      </c>
      <c r="I2080" s="5">
        <v>0</v>
      </c>
      <c r="J2080" s="5">
        <v>0</v>
      </c>
      <c r="K2080" s="5">
        <v>0</v>
      </c>
    </row>
    <row r="2081" spans="1:11" x14ac:dyDescent="0.25">
      <c r="A2081" s="5">
        <f>2074</f>
      </c>
      <c r="B2081" s="5" t="s">
        <v>2089</v>
      </c>
      <c r="C2081" s="5">
        <v>103.4</v>
      </c>
      <c r="D2081" s="5">
        <v>0.1</v>
      </c>
      <c r="E2081" s="5">
        <v>103.5</v>
      </c>
      <c r="F2081" s="5">
        <v>206.9</v>
      </c>
      <c r="G2081" s="5">
        <v>103.3</v>
      </c>
      <c r="H2081" s="5">
        <v>103.1</v>
      </c>
      <c r="I2081" s="5">
        <v>0</v>
      </c>
      <c r="J2081" s="5">
        <v>0</v>
      </c>
      <c r="K2081" s="5">
        <v>0</v>
      </c>
    </row>
    <row r="2082" spans="1:11" x14ac:dyDescent="0.25">
      <c r="A2082" s="5">
        <f>2075</f>
      </c>
      <c r="B2082" s="5" t="s">
        <v>2090</v>
      </c>
      <c r="C2082" s="5">
        <v>104</v>
      </c>
      <c r="D2082" s="5">
        <v>0.1</v>
      </c>
      <c r="E2082" s="5">
        <v>104.2</v>
      </c>
      <c r="F2082" s="5">
        <v>208.1</v>
      </c>
      <c r="G2082" s="5">
        <v>103.7</v>
      </c>
      <c r="H2082" s="5">
        <v>103.5</v>
      </c>
      <c r="I2082" s="5">
        <v>0</v>
      </c>
      <c r="J2082" s="5">
        <v>0</v>
      </c>
      <c r="K2082" s="5">
        <v>0</v>
      </c>
    </row>
    <row r="2083" spans="1:11" x14ac:dyDescent="0.25">
      <c r="A2083" s="5">
        <f>2076</f>
      </c>
      <c r="B2083" s="5" t="s">
        <v>2091</v>
      </c>
      <c r="C2083" s="5">
        <v>104</v>
      </c>
      <c r="D2083" s="5">
        <v>0.1</v>
      </c>
      <c r="E2083" s="5">
        <v>104.2</v>
      </c>
      <c r="F2083" s="5">
        <v>208.1</v>
      </c>
      <c r="G2083" s="5">
        <v>103.7</v>
      </c>
      <c r="H2083" s="5">
        <v>103.5</v>
      </c>
      <c r="I2083" s="5">
        <v>0</v>
      </c>
      <c r="J2083" s="5">
        <v>0</v>
      </c>
      <c r="K2083" s="5">
        <v>0</v>
      </c>
    </row>
    <row r="2084" spans="1:11" x14ac:dyDescent="0.25">
      <c r="A2084" s="5">
        <f>2077</f>
      </c>
      <c r="B2084" s="5" t="s">
        <v>2092</v>
      </c>
      <c r="C2084" s="5">
        <v>103.8</v>
      </c>
      <c r="D2084" s="5">
        <v>0.1</v>
      </c>
      <c r="E2084" s="5">
        <v>104</v>
      </c>
      <c r="F2084" s="5">
        <v>208.1</v>
      </c>
      <c r="G2084" s="5">
        <v>103.8</v>
      </c>
      <c r="H2084" s="5">
        <v>103.5</v>
      </c>
      <c r="I2084" s="5">
        <v>0</v>
      </c>
      <c r="J2084" s="5">
        <v>0</v>
      </c>
      <c r="K2084" s="5">
        <v>0</v>
      </c>
    </row>
    <row r="2085" spans="1:11" x14ac:dyDescent="0.25">
      <c r="A2085" s="5">
        <f>2078</f>
      </c>
      <c r="B2085" s="5" t="s">
        <v>2093</v>
      </c>
      <c r="C2085" s="5">
        <v>103.8</v>
      </c>
      <c r="D2085" s="5">
        <v>0.1</v>
      </c>
      <c r="E2085" s="5">
        <v>104</v>
      </c>
      <c r="F2085" s="5">
        <v>208.1</v>
      </c>
      <c r="G2085" s="5">
        <v>103.8</v>
      </c>
      <c r="H2085" s="5">
        <v>103.5</v>
      </c>
      <c r="I2085" s="5">
        <v>0</v>
      </c>
      <c r="J2085" s="5">
        <v>0</v>
      </c>
      <c r="K2085" s="5">
        <v>0</v>
      </c>
    </row>
    <row r="2086" spans="1:11" x14ac:dyDescent="0.25">
      <c r="A2086" s="5">
        <f>2079</f>
      </c>
      <c r="B2086" s="5" t="s">
        <v>2094</v>
      </c>
      <c r="C2086" s="5">
        <v>103.6</v>
      </c>
      <c r="D2086" s="5">
        <v>0.1</v>
      </c>
      <c r="E2086" s="5">
        <v>103.7</v>
      </c>
      <c r="F2086" s="5">
        <v>206.3</v>
      </c>
      <c r="G2086" s="5">
        <v>102.9</v>
      </c>
      <c r="H2086" s="5">
        <v>102.8</v>
      </c>
      <c r="I2086" s="5">
        <v>0</v>
      </c>
      <c r="J2086" s="5">
        <v>0</v>
      </c>
      <c r="K2086" s="5">
        <v>0</v>
      </c>
    </row>
    <row r="2087" spans="1:11" x14ac:dyDescent="0.25">
      <c r="A2087" s="5">
        <f>2080</f>
      </c>
      <c r="B2087" s="5" t="s">
        <v>2095</v>
      </c>
      <c r="C2087" s="5">
        <v>103.6</v>
      </c>
      <c r="D2087" s="5">
        <v>0.1</v>
      </c>
      <c r="E2087" s="5">
        <v>103.7</v>
      </c>
      <c r="F2087" s="5">
        <v>206.3</v>
      </c>
      <c r="G2087" s="5">
        <v>102.9</v>
      </c>
      <c r="H2087" s="5">
        <v>102.8</v>
      </c>
      <c r="I2087" s="5">
        <v>0</v>
      </c>
      <c r="J2087" s="5">
        <v>0</v>
      </c>
      <c r="K2087" s="5">
        <v>0</v>
      </c>
    </row>
    <row r="2088" spans="1:11" x14ac:dyDescent="0.25">
      <c r="A2088" s="5">
        <f>2081</f>
      </c>
      <c r="B2088" s="5" t="s">
        <v>2096</v>
      </c>
      <c r="C2088" s="5">
        <v>103.6</v>
      </c>
      <c r="D2088" s="5">
        <v>0.1</v>
      </c>
      <c r="E2088" s="5">
        <v>103.7</v>
      </c>
      <c r="F2088" s="5">
        <v>206.3</v>
      </c>
      <c r="G2088" s="5">
        <v>102.9</v>
      </c>
      <c r="H2088" s="5">
        <v>102.8</v>
      </c>
      <c r="I2088" s="5">
        <v>0</v>
      </c>
      <c r="J2088" s="5">
        <v>0</v>
      </c>
      <c r="K2088" s="5">
        <v>0</v>
      </c>
    </row>
    <row r="2089" spans="1:11" x14ac:dyDescent="0.25">
      <c r="A2089" s="5">
        <f>2082</f>
      </c>
      <c r="B2089" s="5" t="s">
        <v>2097</v>
      </c>
      <c r="C2089" s="5">
        <v>103.6</v>
      </c>
      <c r="D2089" s="5">
        <v>0.1</v>
      </c>
      <c r="E2089" s="5">
        <v>105</v>
      </c>
      <c r="F2089" s="5">
        <v>209.5</v>
      </c>
      <c r="G2089" s="5">
        <v>104.7</v>
      </c>
      <c r="H2089" s="5">
        <v>104.6</v>
      </c>
      <c r="I2089" s="5">
        <v>0</v>
      </c>
      <c r="J2089" s="5">
        <v>0</v>
      </c>
      <c r="K2089" s="5">
        <v>0</v>
      </c>
    </row>
    <row r="2090" spans="1:11" x14ac:dyDescent="0.25">
      <c r="A2090" s="5">
        <f>2083</f>
      </c>
      <c r="B2090" s="5" t="s">
        <v>2098</v>
      </c>
      <c r="C2090" s="5">
        <v>104.8</v>
      </c>
      <c r="D2090" s="5">
        <v>0.1</v>
      </c>
      <c r="E2090" s="5">
        <v>105</v>
      </c>
      <c r="F2090" s="5">
        <v>209.5</v>
      </c>
      <c r="G2090" s="5">
        <v>104.7</v>
      </c>
      <c r="H2090" s="5">
        <v>104.6</v>
      </c>
      <c r="I2090" s="5">
        <v>0</v>
      </c>
      <c r="J2090" s="5">
        <v>0</v>
      </c>
      <c r="K2090" s="5">
        <v>0</v>
      </c>
    </row>
    <row r="2091" spans="1:11" x14ac:dyDescent="0.25">
      <c r="A2091" s="5">
        <f>2084</f>
      </c>
      <c r="B2091" s="5" t="s">
        <v>2099</v>
      </c>
      <c r="C2091" s="5">
        <v>104.8</v>
      </c>
      <c r="D2091" s="5">
        <v>0.1</v>
      </c>
      <c r="E2091" s="5">
        <v>104.1</v>
      </c>
      <c r="F2091" s="5">
        <v>207.1</v>
      </c>
      <c r="G2091" s="5">
        <v>103.3</v>
      </c>
      <c r="H2091" s="5">
        <v>103.2</v>
      </c>
      <c r="I2091" s="5">
        <v>0</v>
      </c>
      <c r="J2091" s="5">
        <v>0</v>
      </c>
      <c r="K2091" s="5">
        <v>0</v>
      </c>
    </row>
    <row r="2092" spans="1:11" x14ac:dyDescent="0.25">
      <c r="A2092" s="5">
        <f>2085</f>
      </c>
      <c r="B2092" s="5" t="s">
        <v>2100</v>
      </c>
      <c r="C2092" s="5">
        <v>104</v>
      </c>
      <c r="D2092" s="5">
        <v>0.1</v>
      </c>
      <c r="E2092" s="5">
        <v>104.1</v>
      </c>
      <c r="F2092" s="5">
        <v>207.1</v>
      </c>
      <c r="G2092" s="5">
        <v>103.3</v>
      </c>
      <c r="H2092" s="5">
        <v>103.2</v>
      </c>
      <c r="I2092" s="5">
        <v>0</v>
      </c>
      <c r="J2092" s="5">
        <v>0</v>
      </c>
      <c r="K2092" s="5">
        <v>0</v>
      </c>
    </row>
    <row r="2093" spans="1:11" x14ac:dyDescent="0.25">
      <c r="A2093" s="5">
        <f>2086</f>
      </c>
      <c r="B2093" s="5" t="s">
        <v>2101</v>
      </c>
      <c r="C2093" s="5">
        <v>104</v>
      </c>
      <c r="D2093" s="5">
        <v>0.1</v>
      </c>
      <c r="E2093" s="5">
        <v>104.1</v>
      </c>
      <c r="F2093" s="5">
        <v>206.9</v>
      </c>
      <c r="G2093" s="5">
        <v>103.2</v>
      </c>
      <c r="H2093" s="5">
        <v>103.1</v>
      </c>
      <c r="I2093" s="5">
        <v>0</v>
      </c>
      <c r="J2093" s="5">
        <v>0</v>
      </c>
      <c r="K2093" s="5">
        <v>0</v>
      </c>
    </row>
    <row r="2094" spans="1:11" x14ac:dyDescent="0.25">
      <c r="A2094" s="5">
        <f>2087</f>
      </c>
      <c r="B2094" s="5" t="s">
        <v>2102</v>
      </c>
      <c r="C2094" s="5">
        <v>103.8</v>
      </c>
      <c r="D2094" s="5">
        <v>0.1</v>
      </c>
      <c r="E2094" s="5">
        <v>104</v>
      </c>
      <c r="F2094" s="5">
        <v>206.9</v>
      </c>
      <c r="G2094" s="5">
        <v>103.2</v>
      </c>
      <c r="H2094" s="5">
        <v>103.1</v>
      </c>
      <c r="I2094" s="5">
        <v>0</v>
      </c>
      <c r="J2094" s="5">
        <v>0</v>
      </c>
      <c r="K2094" s="5">
        <v>0</v>
      </c>
    </row>
    <row r="2095" spans="1:11" x14ac:dyDescent="0.25">
      <c r="A2095" s="5">
        <f>2088</f>
      </c>
      <c r="B2095" s="5" t="s">
        <v>2103</v>
      </c>
      <c r="C2095" s="5">
        <v>103.8</v>
      </c>
      <c r="D2095" s="5">
        <v>0.1</v>
      </c>
      <c r="E2095" s="5">
        <v>104</v>
      </c>
      <c r="F2095" s="5">
        <v>206.9</v>
      </c>
      <c r="G2095" s="5">
        <v>103.2</v>
      </c>
      <c r="H2095" s="5">
        <v>103.1</v>
      </c>
      <c r="I2095" s="5">
        <v>0</v>
      </c>
      <c r="J2095" s="5">
        <v>0</v>
      </c>
      <c r="K2095" s="5">
        <v>0</v>
      </c>
    </row>
    <row r="2096" spans="1:11" x14ac:dyDescent="0.25">
      <c r="A2096" s="5">
        <f>2089</f>
      </c>
      <c r="B2096" s="5" t="s">
        <v>2104</v>
      </c>
      <c r="C2096" s="5">
        <v>103.8</v>
      </c>
      <c r="D2096" s="5">
        <v>0.1</v>
      </c>
      <c r="E2096" s="5">
        <v>104</v>
      </c>
      <c r="F2096" s="5">
        <v>206.9</v>
      </c>
      <c r="G2096" s="5">
        <v>103.2</v>
      </c>
      <c r="H2096" s="5">
        <v>103.1</v>
      </c>
      <c r="I2096" s="5">
        <v>0</v>
      </c>
      <c r="J2096" s="5">
        <v>0</v>
      </c>
      <c r="K2096" s="5">
        <v>0</v>
      </c>
    </row>
    <row r="2097" spans="1:11" x14ac:dyDescent="0.25">
      <c r="A2097" s="5">
        <f>2090</f>
      </c>
      <c r="B2097" s="5" t="s">
        <v>2105</v>
      </c>
      <c r="C2097" s="5">
        <v>103.8</v>
      </c>
      <c r="D2097" s="5">
        <v>0.1</v>
      </c>
      <c r="E2097" s="5">
        <v>104</v>
      </c>
      <c r="F2097" s="5">
        <v>206.9</v>
      </c>
      <c r="G2097" s="5">
        <v>103.2</v>
      </c>
      <c r="H2097" s="5">
        <v>103.1</v>
      </c>
      <c r="I2097" s="5">
        <v>0</v>
      </c>
      <c r="J2097" s="5">
        <v>0</v>
      </c>
      <c r="K2097" s="5">
        <v>0</v>
      </c>
    </row>
    <row r="2098" spans="1:11" x14ac:dyDescent="0.25">
      <c r="A2098" s="5">
        <f>2091</f>
      </c>
      <c r="B2098" s="5" t="s">
        <v>2106</v>
      </c>
      <c r="C2098" s="5">
        <v>103.8</v>
      </c>
      <c r="D2098" s="5">
        <v>0.1</v>
      </c>
      <c r="E2098" s="5">
        <v>104</v>
      </c>
      <c r="F2098" s="5">
        <v>206.9</v>
      </c>
      <c r="G2098" s="5">
        <v>103.2</v>
      </c>
      <c r="H2098" s="5">
        <v>103.1</v>
      </c>
      <c r="I2098" s="5">
        <v>0</v>
      </c>
      <c r="J2098" s="5">
        <v>0</v>
      </c>
      <c r="K2098" s="5">
        <v>0</v>
      </c>
    </row>
    <row r="2099" spans="1:11" x14ac:dyDescent="0.25">
      <c r="A2099" s="5">
        <f>2092</f>
      </c>
      <c r="B2099" s="5" t="s">
        <v>2107</v>
      </c>
      <c r="C2099" s="5">
        <v>103.9</v>
      </c>
      <c r="D2099" s="5">
        <v>0.1</v>
      </c>
      <c r="E2099" s="5">
        <v>104</v>
      </c>
      <c r="F2099" s="5">
        <v>207.6</v>
      </c>
      <c r="G2099" s="5">
        <v>103.5</v>
      </c>
      <c r="H2099" s="5">
        <v>103.4</v>
      </c>
      <c r="I2099" s="5">
        <v>0</v>
      </c>
      <c r="J2099" s="5">
        <v>0</v>
      </c>
      <c r="K2099" s="5">
        <v>0</v>
      </c>
    </row>
    <row r="2100" spans="1:11" x14ac:dyDescent="0.25">
      <c r="A2100" s="5">
        <f>2093</f>
      </c>
      <c r="B2100" s="5" t="s">
        <v>2108</v>
      </c>
      <c r="C2100" s="5">
        <v>103.9</v>
      </c>
      <c r="D2100" s="5">
        <v>0.1</v>
      </c>
      <c r="E2100" s="5">
        <v>104</v>
      </c>
      <c r="F2100" s="5">
        <v>207.6</v>
      </c>
      <c r="G2100" s="5">
        <v>103.5</v>
      </c>
      <c r="H2100" s="5">
        <v>103.4</v>
      </c>
      <c r="I2100" s="5">
        <v>0</v>
      </c>
      <c r="J2100" s="5">
        <v>0</v>
      </c>
      <c r="K2100" s="5">
        <v>0</v>
      </c>
    </row>
    <row r="2101" spans="1:11" x14ac:dyDescent="0.25">
      <c r="A2101" s="5">
        <f>2094</f>
      </c>
      <c r="B2101" s="5" t="s">
        <v>2109</v>
      </c>
      <c r="C2101" s="5">
        <v>104</v>
      </c>
      <c r="D2101" s="5">
        <v>0.1</v>
      </c>
      <c r="E2101" s="5">
        <v>104.2</v>
      </c>
      <c r="F2101" s="5">
        <v>207.8</v>
      </c>
      <c r="G2101" s="5">
        <v>103.6</v>
      </c>
      <c r="H2101" s="5">
        <v>103.5</v>
      </c>
      <c r="I2101" s="5">
        <v>0</v>
      </c>
      <c r="J2101" s="5">
        <v>0</v>
      </c>
      <c r="K2101" s="5">
        <v>0</v>
      </c>
    </row>
    <row r="2102" spans="1:11" x14ac:dyDescent="0.25">
      <c r="A2102" s="5">
        <f>2095</f>
      </c>
      <c r="B2102" s="5" t="s">
        <v>2110</v>
      </c>
      <c r="C2102" s="5">
        <v>104</v>
      </c>
      <c r="D2102" s="5">
        <v>0.1</v>
      </c>
      <c r="E2102" s="5">
        <v>104.2</v>
      </c>
      <c r="F2102" s="5">
        <v>207.8</v>
      </c>
      <c r="G2102" s="5">
        <v>103.6</v>
      </c>
      <c r="H2102" s="5">
        <v>103.5</v>
      </c>
      <c r="I2102" s="5">
        <v>0</v>
      </c>
      <c r="J2102" s="5">
        <v>0</v>
      </c>
      <c r="K2102" s="5">
        <v>0</v>
      </c>
    </row>
    <row r="2103" spans="1:11" x14ac:dyDescent="0.25">
      <c r="A2103" s="5">
        <f>2096</f>
      </c>
      <c r="B2103" s="5" t="s">
        <v>2111</v>
      </c>
      <c r="C2103" s="5">
        <v>99.2</v>
      </c>
      <c r="D2103" s="5">
        <v>0.1</v>
      </c>
      <c r="E2103" s="5">
        <v>99.4</v>
      </c>
      <c r="F2103" s="5">
        <v>203.3</v>
      </c>
      <c r="G2103" s="5">
        <v>101.2</v>
      </c>
      <c r="H2103" s="5">
        <v>101</v>
      </c>
      <c r="I2103" s="5">
        <v>0</v>
      </c>
      <c r="J2103" s="5">
        <v>0</v>
      </c>
      <c r="K2103" s="5">
        <v>0</v>
      </c>
    </row>
    <row r="2104" spans="1:11" x14ac:dyDescent="0.25">
      <c r="A2104" s="5">
        <f>2097</f>
      </c>
      <c r="B2104" s="5" t="s">
        <v>2112</v>
      </c>
      <c r="C2104" s="5">
        <v>99.2</v>
      </c>
      <c r="D2104" s="5">
        <v>0.1</v>
      </c>
      <c r="E2104" s="5">
        <v>99.4</v>
      </c>
      <c r="F2104" s="5">
        <v>203.3</v>
      </c>
      <c r="G2104" s="5">
        <v>101.2</v>
      </c>
      <c r="H2104" s="5">
        <v>101</v>
      </c>
      <c r="I2104" s="5">
        <v>0</v>
      </c>
      <c r="J2104" s="5">
        <v>0</v>
      </c>
      <c r="K2104" s="5">
        <v>0</v>
      </c>
    </row>
    <row r="2105" spans="1:11" x14ac:dyDescent="0.25">
      <c r="A2105" s="5">
        <f>2098</f>
      </c>
      <c r="B2105" s="5" t="s">
        <v>2113</v>
      </c>
      <c r="C2105" s="5">
        <v>103.9</v>
      </c>
      <c r="D2105" s="5">
        <v>0.1</v>
      </c>
      <c r="E2105" s="5">
        <v>104</v>
      </c>
      <c r="F2105" s="5">
        <v>206.1</v>
      </c>
      <c r="G2105" s="5">
        <v>102.9</v>
      </c>
      <c r="H2105" s="5">
        <v>102.9</v>
      </c>
      <c r="I2105" s="5">
        <v>0</v>
      </c>
      <c r="J2105" s="5">
        <v>0</v>
      </c>
      <c r="K2105" s="5">
        <v>0</v>
      </c>
    </row>
    <row r="2106" spans="1:11" x14ac:dyDescent="0.25">
      <c r="A2106" s="5">
        <f>2099</f>
      </c>
      <c r="B2106" s="5" t="s">
        <v>2114</v>
      </c>
      <c r="C2106" s="5">
        <v>103.9</v>
      </c>
      <c r="D2106" s="5">
        <v>0.1</v>
      </c>
      <c r="E2106" s="5">
        <v>104</v>
      </c>
      <c r="F2106" s="5">
        <v>206.1</v>
      </c>
      <c r="G2106" s="5">
        <v>102.9</v>
      </c>
      <c r="H2106" s="5">
        <v>102.9</v>
      </c>
      <c r="I2106" s="5">
        <v>0</v>
      </c>
      <c r="J2106" s="5">
        <v>0</v>
      </c>
      <c r="K2106" s="5">
        <v>0</v>
      </c>
    </row>
    <row r="2107" spans="1:11" x14ac:dyDescent="0.25">
      <c r="A2107" s="5">
        <f>2100</f>
      </c>
      <c r="B2107" s="5" t="s">
        <v>2115</v>
      </c>
      <c r="C2107" s="5">
        <v>103.9</v>
      </c>
      <c r="D2107" s="5">
        <v>0.1</v>
      </c>
      <c r="E2107" s="5">
        <v>104</v>
      </c>
      <c r="F2107" s="5">
        <v>206.1</v>
      </c>
      <c r="G2107" s="5">
        <v>102.9</v>
      </c>
      <c r="H2107" s="5">
        <v>102.9</v>
      </c>
      <c r="I2107" s="5">
        <v>0</v>
      </c>
      <c r="J2107" s="5">
        <v>0</v>
      </c>
      <c r="K2107" s="5">
        <v>0</v>
      </c>
    </row>
    <row r="2108" spans="1:11" x14ac:dyDescent="0.25">
      <c r="A2108" s="5">
        <f>2101</f>
      </c>
      <c r="B2108" s="5" t="s">
        <v>2116</v>
      </c>
      <c r="C2108" s="5">
        <v>103.9</v>
      </c>
      <c r="D2108" s="5">
        <v>0.1</v>
      </c>
      <c r="E2108" s="5">
        <v>104</v>
      </c>
      <c r="F2108" s="5">
        <v>206.1</v>
      </c>
      <c r="G2108" s="5">
        <v>102.9</v>
      </c>
      <c r="H2108" s="5">
        <v>102.9</v>
      </c>
      <c r="I2108" s="5">
        <v>0</v>
      </c>
      <c r="J2108" s="5">
        <v>0</v>
      </c>
      <c r="K2108" s="5">
        <v>0</v>
      </c>
    </row>
    <row r="2109" spans="1:11" x14ac:dyDescent="0.25">
      <c r="A2109" s="5">
        <f>2102</f>
      </c>
      <c r="B2109" s="5" t="s">
        <v>2117</v>
      </c>
      <c r="C2109" s="5">
        <v>103.4</v>
      </c>
      <c r="D2109" s="5">
        <v>0.1</v>
      </c>
      <c r="E2109" s="5">
        <v>103.6</v>
      </c>
      <c r="F2109" s="5">
        <v>206</v>
      </c>
      <c r="G2109" s="5">
        <v>103.1</v>
      </c>
      <c r="H2109" s="5">
        <v>103.1</v>
      </c>
      <c r="I2109" s="5">
        <v>0</v>
      </c>
      <c r="J2109" s="5">
        <v>0</v>
      </c>
      <c r="K2109" s="5">
        <v>0</v>
      </c>
    </row>
    <row r="2110" spans="1:11" x14ac:dyDescent="0.25">
      <c r="A2110" s="5">
        <f>2103</f>
      </c>
      <c r="B2110" s="5" t="s">
        <v>2118</v>
      </c>
      <c r="C2110" s="5">
        <v>103.4</v>
      </c>
      <c r="D2110" s="5">
        <v>0.1</v>
      </c>
      <c r="E2110" s="5">
        <v>103.6</v>
      </c>
      <c r="F2110" s="5">
        <v>206</v>
      </c>
      <c r="G2110" s="5">
        <v>103.1</v>
      </c>
      <c r="H2110" s="5">
        <v>103.1</v>
      </c>
      <c r="I2110" s="5">
        <v>0</v>
      </c>
      <c r="J2110" s="5">
        <v>0</v>
      </c>
      <c r="K2110" s="5">
        <v>0</v>
      </c>
    </row>
    <row r="2111" spans="1:11" x14ac:dyDescent="0.25">
      <c r="A2111" s="5">
        <f>2104</f>
      </c>
      <c r="B2111" s="5" t="s">
        <v>2119</v>
      </c>
      <c r="C2111" s="5">
        <v>104.3</v>
      </c>
      <c r="D2111" s="5">
        <v>0.1</v>
      </c>
      <c r="E2111" s="5">
        <v>104.4</v>
      </c>
      <c r="F2111" s="5">
        <v>208.2</v>
      </c>
      <c r="G2111" s="5">
        <v>103.8</v>
      </c>
      <c r="H2111" s="5">
        <v>103.9</v>
      </c>
      <c r="I2111" s="5">
        <v>0</v>
      </c>
      <c r="J2111" s="5">
        <v>0</v>
      </c>
      <c r="K2111" s="5">
        <v>0</v>
      </c>
    </row>
    <row r="2112" spans="1:11" x14ac:dyDescent="0.25">
      <c r="A2112" s="5">
        <f>2105</f>
      </c>
      <c r="B2112" s="5" t="s">
        <v>2120</v>
      </c>
      <c r="C2112" s="5">
        <v>104.3</v>
      </c>
      <c r="D2112" s="5">
        <v>0.1</v>
      </c>
      <c r="E2112" s="5">
        <v>104.4</v>
      </c>
      <c r="F2112" s="5">
        <v>208.2</v>
      </c>
      <c r="G2112" s="5">
        <v>103.8</v>
      </c>
      <c r="H2112" s="5">
        <v>103.9</v>
      </c>
      <c r="I2112" s="5">
        <v>0</v>
      </c>
      <c r="J2112" s="5">
        <v>0</v>
      </c>
      <c r="K2112" s="5">
        <v>0</v>
      </c>
    </row>
    <row r="2113" spans="1:11" x14ac:dyDescent="0.25">
      <c r="A2113" s="5">
        <f>2106</f>
      </c>
      <c r="B2113" s="5" t="s">
        <v>2121</v>
      </c>
      <c r="C2113" s="5">
        <v>104.8</v>
      </c>
      <c r="D2113" s="5">
        <v>0.1</v>
      </c>
      <c r="E2113" s="5">
        <v>105</v>
      </c>
      <c r="F2113" s="5">
        <v>209.4</v>
      </c>
      <c r="G2113" s="5">
        <v>104.5</v>
      </c>
      <c r="H2113" s="5">
        <v>104.4</v>
      </c>
      <c r="I2113" s="5">
        <v>0</v>
      </c>
      <c r="J2113" s="5">
        <v>0</v>
      </c>
      <c r="K2113" s="5">
        <v>0</v>
      </c>
    </row>
    <row r="2114" spans="1:11" x14ac:dyDescent="0.25">
      <c r="A2114" s="5">
        <f>2107</f>
      </c>
      <c r="B2114" s="5" t="s">
        <v>2122</v>
      </c>
      <c r="C2114" s="5">
        <v>104.8</v>
      </c>
      <c r="D2114" s="5">
        <v>0.1</v>
      </c>
      <c r="E2114" s="5">
        <v>105</v>
      </c>
      <c r="F2114" s="5">
        <v>209.4</v>
      </c>
      <c r="G2114" s="5">
        <v>104.5</v>
      </c>
      <c r="H2114" s="5">
        <v>104.4</v>
      </c>
      <c r="I2114" s="5">
        <v>0</v>
      </c>
      <c r="J2114" s="5">
        <v>0</v>
      </c>
      <c r="K2114" s="5">
        <v>0</v>
      </c>
    </row>
    <row r="2115" spans="1:11" x14ac:dyDescent="0.25">
      <c r="A2115" s="5">
        <f>2108</f>
      </c>
      <c r="B2115" s="5" t="s">
        <v>2123</v>
      </c>
      <c r="C2115" s="5">
        <v>105.1</v>
      </c>
      <c r="D2115" s="5">
        <v>0.1</v>
      </c>
      <c r="E2115" s="5">
        <v>105.3</v>
      </c>
      <c r="F2115" s="5">
        <v>210.1</v>
      </c>
      <c r="G2115" s="5">
        <v>104.8</v>
      </c>
      <c r="H2115" s="5">
        <v>104.6</v>
      </c>
      <c r="I2115" s="5">
        <v>0</v>
      </c>
      <c r="J2115" s="5">
        <v>0</v>
      </c>
      <c r="K2115" s="5">
        <v>0</v>
      </c>
    </row>
    <row r="2116" spans="1:11" x14ac:dyDescent="0.25">
      <c r="A2116" s="5">
        <f>2109</f>
      </c>
      <c r="B2116" s="5" t="s">
        <v>2124</v>
      </c>
      <c r="C2116" s="5">
        <v>105.1</v>
      </c>
      <c r="D2116" s="5">
        <v>0.1</v>
      </c>
      <c r="E2116" s="5">
        <v>105.3</v>
      </c>
      <c r="F2116" s="5">
        <v>210.1</v>
      </c>
      <c r="G2116" s="5">
        <v>104.8</v>
      </c>
      <c r="H2116" s="5">
        <v>104.6</v>
      </c>
      <c r="I2116" s="5">
        <v>0</v>
      </c>
      <c r="J2116" s="5">
        <v>0</v>
      </c>
      <c r="K2116" s="5">
        <v>0</v>
      </c>
    </row>
    <row r="2117" spans="1:11" x14ac:dyDescent="0.25">
      <c r="A2117" s="5">
        <f>2110</f>
      </c>
      <c r="B2117" s="5" t="s">
        <v>2125</v>
      </c>
      <c r="C2117" s="5">
        <v>105.1</v>
      </c>
      <c r="D2117" s="5">
        <v>0.1</v>
      </c>
      <c r="E2117" s="5">
        <v>105.3</v>
      </c>
      <c r="F2117" s="5">
        <v>210.1</v>
      </c>
      <c r="G2117" s="5">
        <v>104.8</v>
      </c>
      <c r="H2117" s="5">
        <v>104.6</v>
      </c>
      <c r="I2117" s="5">
        <v>0</v>
      </c>
      <c r="J2117" s="5">
        <v>0</v>
      </c>
      <c r="K2117" s="5">
        <v>0</v>
      </c>
    </row>
    <row r="2118" spans="1:11" x14ac:dyDescent="0.25">
      <c r="A2118" s="5">
        <f>2111</f>
      </c>
      <c r="B2118" s="5" t="s">
        <v>2126</v>
      </c>
      <c r="C2118" s="5">
        <v>105.1</v>
      </c>
      <c r="D2118" s="5">
        <v>0.1</v>
      </c>
      <c r="E2118" s="5">
        <v>105.3</v>
      </c>
      <c r="F2118" s="5">
        <v>210.1</v>
      </c>
      <c r="G2118" s="5">
        <v>104.8</v>
      </c>
      <c r="H2118" s="5">
        <v>104.6</v>
      </c>
      <c r="I2118" s="5">
        <v>0</v>
      </c>
      <c r="J2118" s="5">
        <v>0</v>
      </c>
      <c r="K2118" s="5">
        <v>0</v>
      </c>
    </row>
    <row r="2119" spans="1:11" x14ac:dyDescent="0.25">
      <c r="A2119" s="5">
        <f>2112</f>
      </c>
      <c r="B2119" s="5" t="s">
        <v>2127</v>
      </c>
      <c r="C2119" s="5">
        <v>103.6</v>
      </c>
      <c r="D2119" s="5">
        <v>0.1</v>
      </c>
      <c r="E2119" s="5">
        <v>103.7</v>
      </c>
      <c r="F2119" s="5">
        <v>206.7</v>
      </c>
      <c r="G2119" s="5">
        <v>103.2</v>
      </c>
      <c r="H2119" s="5">
        <v>103.1</v>
      </c>
      <c r="I2119" s="5">
        <v>0</v>
      </c>
      <c r="J2119" s="5">
        <v>0</v>
      </c>
      <c r="K2119" s="5">
        <v>0</v>
      </c>
    </row>
    <row r="2120" spans="1:11" x14ac:dyDescent="0.25">
      <c r="A2120" s="5">
        <f>2113</f>
      </c>
      <c r="B2120" s="5" t="s">
        <v>2128</v>
      </c>
      <c r="C2120" s="5">
        <v>103.6</v>
      </c>
      <c r="D2120" s="5">
        <v>0.1</v>
      </c>
      <c r="E2120" s="5">
        <v>103.7</v>
      </c>
      <c r="F2120" s="5">
        <v>206.7</v>
      </c>
      <c r="G2120" s="5">
        <v>103.2</v>
      </c>
      <c r="H2120" s="5">
        <v>103.1</v>
      </c>
      <c r="I2120" s="5">
        <v>0</v>
      </c>
      <c r="J2120" s="5">
        <v>0</v>
      </c>
      <c r="K2120" s="5">
        <v>0</v>
      </c>
    </row>
    <row r="2121" spans="1:11" x14ac:dyDescent="0.25">
      <c r="A2121" s="5">
        <f>2114</f>
      </c>
      <c r="B2121" s="5" t="s">
        <v>2129</v>
      </c>
      <c r="C2121" s="5">
        <v>104.7</v>
      </c>
      <c r="D2121" s="5">
        <v>0.1</v>
      </c>
      <c r="E2121" s="5">
        <v>104.8</v>
      </c>
      <c r="F2121" s="5">
        <v>208.7</v>
      </c>
      <c r="G2121" s="5">
        <v>104.1</v>
      </c>
      <c r="H2121" s="5">
        <v>103.9</v>
      </c>
      <c r="I2121" s="5">
        <v>0</v>
      </c>
      <c r="J2121" s="5">
        <v>0</v>
      </c>
      <c r="K2121" s="5">
        <v>0</v>
      </c>
    </row>
    <row r="2122" spans="1:11" x14ac:dyDescent="0.25">
      <c r="A2122" s="5">
        <f>2115</f>
      </c>
      <c r="B2122" s="5" t="s">
        <v>2130</v>
      </c>
      <c r="C2122" s="5">
        <v>104.7</v>
      </c>
      <c r="D2122" s="5">
        <v>0.1</v>
      </c>
      <c r="E2122" s="5">
        <v>104.8</v>
      </c>
      <c r="F2122" s="5">
        <v>208.7</v>
      </c>
      <c r="G2122" s="5">
        <v>104.1</v>
      </c>
      <c r="H2122" s="5">
        <v>103.9</v>
      </c>
      <c r="I2122" s="5">
        <v>0</v>
      </c>
      <c r="J2122" s="5">
        <v>0</v>
      </c>
      <c r="K2122" s="5">
        <v>0</v>
      </c>
    </row>
    <row r="2123" spans="1:11" x14ac:dyDescent="0.25">
      <c r="A2123" s="5">
        <f>2116</f>
      </c>
      <c r="B2123" s="5" t="s">
        <v>2131</v>
      </c>
      <c r="C2123" s="5">
        <v>103.6</v>
      </c>
      <c r="D2123" s="5">
        <v>0.1</v>
      </c>
      <c r="E2123" s="5">
        <v>103.7</v>
      </c>
      <c r="F2123" s="5">
        <v>207.3</v>
      </c>
      <c r="G2123" s="5">
        <v>103.5</v>
      </c>
      <c r="H2123" s="5">
        <v>103.4</v>
      </c>
      <c r="I2123" s="5">
        <v>0</v>
      </c>
      <c r="J2123" s="5">
        <v>0</v>
      </c>
      <c r="K2123" s="5">
        <v>0</v>
      </c>
    </row>
    <row r="2124" spans="1:11" x14ac:dyDescent="0.25">
      <c r="A2124" s="5">
        <f>2117</f>
      </c>
      <c r="B2124" s="5" t="s">
        <v>2132</v>
      </c>
      <c r="C2124" s="5">
        <v>103.6</v>
      </c>
      <c r="D2124" s="5">
        <v>0.1</v>
      </c>
      <c r="E2124" s="5">
        <v>103.7</v>
      </c>
      <c r="F2124" s="5">
        <v>207.3</v>
      </c>
      <c r="G2124" s="5">
        <v>103.5</v>
      </c>
      <c r="H2124" s="5">
        <v>103.4</v>
      </c>
      <c r="I2124" s="5">
        <v>0</v>
      </c>
      <c r="J2124" s="5">
        <v>0</v>
      </c>
      <c r="K2124" s="5">
        <v>0</v>
      </c>
    </row>
    <row r="2125" spans="1:11" x14ac:dyDescent="0.25">
      <c r="A2125" s="5">
        <f>2118</f>
      </c>
      <c r="B2125" s="5" t="s">
        <v>2133</v>
      </c>
      <c r="C2125" s="5">
        <v>104</v>
      </c>
      <c r="D2125" s="5">
        <v>0.1</v>
      </c>
      <c r="E2125" s="5">
        <v>104.2</v>
      </c>
      <c r="F2125" s="5">
        <v>208</v>
      </c>
      <c r="G2125" s="5">
        <v>103.8</v>
      </c>
      <c r="H2125" s="5">
        <v>103.7</v>
      </c>
      <c r="I2125" s="5">
        <v>0</v>
      </c>
      <c r="J2125" s="5">
        <v>0</v>
      </c>
      <c r="K2125" s="5">
        <v>0</v>
      </c>
    </row>
    <row r="2126" spans="1:11" x14ac:dyDescent="0.25">
      <c r="A2126" s="5">
        <f>2119</f>
      </c>
      <c r="B2126" s="5" t="s">
        <v>2134</v>
      </c>
      <c r="C2126" s="5">
        <v>104</v>
      </c>
      <c r="D2126" s="5">
        <v>0.1</v>
      </c>
      <c r="E2126" s="5">
        <v>104.2</v>
      </c>
      <c r="F2126" s="5">
        <v>208</v>
      </c>
      <c r="G2126" s="5">
        <v>103.8</v>
      </c>
      <c r="H2126" s="5">
        <v>103.7</v>
      </c>
      <c r="I2126" s="5">
        <v>0</v>
      </c>
      <c r="J2126" s="5">
        <v>0</v>
      </c>
      <c r="K2126" s="5">
        <v>0</v>
      </c>
    </row>
    <row r="2127" spans="1:11" x14ac:dyDescent="0.25">
      <c r="A2127" s="5">
        <f>2120</f>
      </c>
      <c r="B2127" s="5" t="s">
        <v>2135</v>
      </c>
      <c r="C2127" s="5">
        <v>104</v>
      </c>
      <c r="D2127" s="5">
        <v>0.1</v>
      </c>
      <c r="E2127" s="5">
        <v>104.2</v>
      </c>
      <c r="F2127" s="5">
        <v>208</v>
      </c>
      <c r="G2127" s="5">
        <v>103.8</v>
      </c>
      <c r="H2127" s="5">
        <v>103.7</v>
      </c>
      <c r="I2127" s="5">
        <v>0</v>
      </c>
      <c r="J2127" s="5">
        <v>0</v>
      </c>
      <c r="K2127" s="5">
        <v>0</v>
      </c>
    </row>
    <row r="2128" spans="1:11" x14ac:dyDescent="0.25">
      <c r="A2128" s="5">
        <f>2121</f>
      </c>
      <c r="B2128" s="5" t="s">
        <v>2136</v>
      </c>
      <c r="C2128" s="5">
        <v>104</v>
      </c>
      <c r="D2128" s="5">
        <v>0.1</v>
      </c>
      <c r="E2128" s="5">
        <v>104.2</v>
      </c>
      <c r="F2128" s="5">
        <v>208</v>
      </c>
      <c r="G2128" s="5">
        <v>103.8</v>
      </c>
      <c r="H2128" s="5">
        <v>103.7</v>
      </c>
      <c r="I2128" s="5">
        <v>0</v>
      </c>
      <c r="J2128" s="5">
        <v>0</v>
      </c>
      <c r="K2128" s="5">
        <v>0</v>
      </c>
    </row>
    <row r="2129" spans="1:11" x14ac:dyDescent="0.25">
      <c r="A2129" s="5">
        <f>2122</f>
      </c>
      <c r="B2129" s="5" t="s">
        <v>2137</v>
      </c>
      <c r="C2129" s="5">
        <v>105.1</v>
      </c>
      <c r="D2129" s="5">
        <v>0.1</v>
      </c>
      <c r="E2129" s="5">
        <v>105.3</v>
      </c>
      <c r="F2129" s="5">
        <v>208.9</v>
      </c>
      <c r="G2129" s="5">
        <v>104.2</v>
      </c>
      <c r="H2129" s="5">
        <v>104.1</v>
      </c>
      <c r="I2129" s="5">
        <v>0</v>
      </c>
      <c r="J2129" s="5">
        <v>0</v>
      </c>
      <c r="K2129" s="5">
        <v>0</v>
      </c>
    </row>
    <row r="2130" spans="1:11" x14ac:dyDescent="0.25">
      <c r="A2130" s="5">
        <f>2123</f>
      </c>
      <c r="B2130" s="5" t="s">
        <v>2138</v>
      </c>
      <c r="C2130" s="5">
        <v>105.1</v>
      </c>
      <c r="D2130" s="5">
        <v>0.1</v>
      </c>
      <c r="E2130" s="5">
        <v>105.3</v>
      </c>
      <c r="F2130" s="5">
        <v>208.9</v>
      </c>
      <c r="G2130" s="5">
        <v>104.2</v>
      </c>
      <c r="H2130" s="5">
        <v>104.1</v>
      </c>
      <c r="I2130" s="5">
        <v>0</v>
      </c>
      <c r="J2130" s="5">
        <v>0</v>
      </c>
      <c r="K2130" s="5">
        <v>0</v>
      </c>
    </row>
    <row r="2131" spans="1:11" x14ac:dyDescent="0.25">
      <c r="A2131" s="5">
        <f>2124</f>
      </c>
      <c r="B2131" s="5" t="s">
        <v>2139</v>
      </c>
      <c r="C2131" s="5">
        <v>104.5</v>
      </c>
      <c r="D2131" s="5">
        <v>0.1</v>
      </c>
      <c r="E2131" s="5">
        <v>104.6</v>
      </c>
      <c r="F2131" s="5">
        <v>208.5</v>
      </c>
      <c r="G2131" s="5">
        <v>104.1</v>
      </c>
      <c r="H2131" s="5">
        <v>103.9</v>
      </c>
      <c r="I2131" s="5">
        <v>0</v>
      </c>
      <c r="J2131" s="5">
        <v>0</v>
      </c>
      <c r="K2131" s="5">
        <v>0</v>
      </c>
    </row>
    <row r="2132" spans="1:11" x14ac:dyDescent="0.25">
      <c r="A2132" s="5">
        <f>2125</f>
      </c>
      <c r="B2132" s="5" t="s">
        <v>2140</v>
      </c>
      <c r="C2132" s="5">
        <v>104.5</v>
      </c>
      <c r="D2132" s="5">
        <v>0.1</v>
      </c>
      <c r="E2132" s="5">
        <v>104.6</v>
      </c>
      <c r="F2132" s="5">
        <v>208.5</v>
      </c>
      <c r="G2132" s="5">
        <v>104.1</v>
      </c>
      <c r="H2132" s="5">
        <v>103.9</v>
      </c>
      <c r="I2132" s="5">
        <v>0</v>
      </c>
      <c r="J2132" s="5">
        <v>0</v>
      </c>
      <c r="K2132" s="5">
        <v>0</v>
      </c>
    </row>
    <row r="2133" spans="1:11" x14ac:dyDescent="0.25">
      <c r="A2133" s="5">
        <f>2126</f>
      </c>
      <c r="B2133" s="5" t="s">
        <v>2141</v>
      </c>
      <c r="C2133" s="5">
        <v>104.3</v>
      </c>
      <c r="D2133" s="5">
        <v>0.1</v>
      </c>
      <c r="E2133" s="5">
        <v>104.3</v>
      </c>
      <c r="F2133" s="5">
        <v>207.8</v>
      </c>
      <c r="G2133" s="5">
        <v>103.7</v>
      </c>
      <c r="H2133" s="5">
        <v>103.6</v>
      </c>
      <c r="I2133" s="5">
        <v>0</v>
      </c>
      <c r="J2133" s="5">
        <v>0</v>
      </c>
      <c r="K2133" s="5">
        <v>0</v>
      </c>
    </row>
    <row r="2134" spans="1:11" x14ac:dyDescent="0.25">
      <c r="A2134" s="5">
        <f>2127</f>
      </c>
      <c r="B2134" s="5" t="s">
        <v>2142</v>
      </c>
      <c r="C2134" s="5">
        <v>104.3</v>
      </c>
      <c r="D2134" s="5">
        <v>0.1</v>
      </c>
      <c r="E2134" s="5">
        <v>104.3</v>
      </c>
      <c r="F2134" s="5">
        <v>207.8</v>
      </c>
      <c r="G2134" s="5">
        <v>103.7</v>
      </c>
      <c r="H2134" s="5">
        <v>103.6</v>
      </c>
      <c r="I2134" s="5">
        <v>0</v>
      </c>
      <c r="J2134" s="5">
        <v>0</v>
      </c>
      <c r="K2134" s="5">
        <v>0</v>
      </c>
    </row>
    <row r="2135" spans="1:11" x14ac:dyDescent="0.25">
      <c r="A2135" s="5">
        <f>2128</f>
      </c>
      <c r="B2135" s="5" t="s">
        <v>2143</v>
      </c>
      <c r="C2135" s="5">
        <v>104.6</v>
      </c>
      <c r="D2135" s="5">
        <v>0.1</v>
      </c>
      <c r="E2135" s="5">
        <v>104.8</v>
      </c>
      <c r="F2135" s="5">
        <v>208.1</v>
      </c>
      <c r="G2135" s="5">
        <v>103.9</v>
      </c>
      <c r="H2135" s="5">
        <v>103.7</v>
      </c>
      <c r="I2135" s="5">
        <v>0</v>
      </c>
      <c r="J2135" s="5">
        <v>0</v>
      </c>
      <c r="K2135" s="5">
        <v>0</v>
      </c>
    </row>
    <row r="2136" spans="1:11" x14ac:dyDescent="0.25">
      <c r="A2136" s="5">
        <f>2129</f>
      </c>
      <c r="B2136" s="5" t="s">
        <v>2144</v>
      </c>
      <c r="C2136" s="5">
        <v>104.6</v>
      </c>
      <c r="D2136" s="5">
        <v>0.1</v>
      </c>
      <c r="E2136" s="5">
        <v>104.8</v>
      </c>
      <c r="F2136" s="5">
        <v>208.1</v>
      </c>
      <c r="G2136" s="5">
        <v>103.9</v>
      </c>
      <c r="H2136" s="5">
        <v>103.7</v>
      </c>
      <c r="I2136" s="5">
        <v>0</v>
      </c>
      <c r="J2136" s="5">
        <v>0</v>
      </c>
      <c r="K2136" s="5">
        <v>0</v>
      </c>
    </row>
    <row r="2137" spans="1:11" x14ac:dyDescent="0.25">
      <c r="A2137" s="5">
        <f>2130</f>
      </c>
      <c r="B2137" s="5" t="s">
        <v>2145</v>
      </c>
      <c r="C2137" s="5">
        <v>104.6</v>
      </c>
      <c r="D2137" s="5">
        <v>0.1</v>
      </c>
      <c r="E2137" s="5">
        <v>104.8</v>
      </c>
      <c r="F2137" s="5">
        <v>208.1</v>
      </c>
      <c r="G2137" s="5">
        <v>103.9</v>
      </c>
      <c r="H2137" s="5">
        <v>103.7</v>
      </c>
      <c r="I2137" s="5">
        <v>0</v>
      </c>
      <c r="J2137" s="5">
        <v>0</v>
      </c>
      <c r="K2137" s="5">
        <v>0</v>
      </c>
    </row>
    <row r="2138" spans="1:11" x14ac:dyDescent="0.25">
      <c r="A2138" s="5">
        <f>2131</f>
      </c>
      <c r="B2138" s="5" t="s">
        <v>2146</v>
      </c>
      <c r="C2138" s="5">
        <v>104.6</v>
      </c>
      <c r="D2138" s="5">
        <v>0.1</v>
      </c>
      <c r="E2138" s="5">
        <v>104.8</v>
      </c>
      <c r="F2138" s="5">
        <v>208.1</v>
      </c>
      <c r="G2138" s="5">
        <v>103.9</v>
      </c>
      <c r="H2138" s="5">
        <v>103.7</v>
      </c>
      <c r="I2138" s="5">
        <v>0</v>
      </c>
      <c r="J2138" s="5">
        <v>0</v>
      </c>
      <c r="K2138" s="5">
        <v>0</v>
      </c>
    </row>
    <row r="2139" spans="1:11" x14ac:dyDescent="0.25">
      <c r="A2139" s="5">
        <f>2132</f>
      </c>
      <c r="B2139" s="5" t="s">
        <v>2147</v>
      </c>
      <c r="C2139" s="5">
        <v>102.4</v>
      </c>
      <c r="D2139" s="5">
        <v>0.1</v>
      </c>
      <c r="E2139" s="5">
        <v>102.6</v>
      </c>
      <c r="F2139" s="5">
        <v>203.3</v>
      </c>
      <c r="G2139" s="5">
        <v>101.6</v>
      </c>
      <c r="H2139" s="5">
        <v>101.6</v>
      </c>
      <c r="I2139" s="5">
        <v>0</v>
      </c>
      <c r="J2139" s="5">
        <v>0</v>
      </c>
      <c r="K2139" s="5">
        <v>0</v>
      </c>
    </row>
    <row r="2140" spans="1:11" x14ac:dyDescent="0.25">
      <c r="A2140" s="5">
        <f>2133</f>
      </c>
      <c r="B2140" s="5" t="s">
        <v>2148</v>
      </c>
      <c r="C2140" s="5">
        <v>102.4</v>
      </c>
      <c r="D2140" s="5">
        <v>0.1</v>
      </c>
      <c r="E2140" s="5">
        <v>102.6</v>
      </c>
      <c r="F2140" s="5">
        <v>203.3</v>
      </c>
      <c r="G2140" s="5">
        <v>101.6</v>
      </c>
      <c r="H2140" s="5">
        <v>101.6</v>
      </c>
      <c r="I2140" s="5">
        <v>0</v>
      </c>
      <c r="J2140" s="5">
        <v>0</v>
      </c>
      <c r="K2140" s="5">
        <v>0</v>
      </c>
    </row>
    <row r="2141" spans="1:11" x14ac:dyDescent="0.25">
      <c r="A2141" s="5">
        <f>2134</f>
      </c>
      <c r="B2141" s="5" t="s">
        <v>2149</v>
      </c>
      <c r="C2141" s="5">
        <v>102.2</v>
      </c>
      <c r="D2141" s="5">
        <v>0.1</v>
      </c>
      <c r="E2141" s="5">
        <v>102.4</v>
      </c>
      <c r="F2141" s="5">
        <v>202.8</v>
      </c>
      <c r="G2141" s="5">
        <v>101.5</v>
      </c>
      <c r="H2141" s="5">
        <v>101.6</v>
      </c>
      <c r="I2141" s="5">
        <v>0</v>
      </c>
      <c r="J2141" s="5">
        <v>0</v>
      </c>
      <c r="K2141" s="5">
        <v>0</v>
      </c>
    </row>
    <row r="2142" spans="1:11" x14ac:dyDescent="0.25">
      <c r="A2142" s="5">
        <f>2135</f>
      </c>
      <c r="B2142" s="5" t="s">
        <v>2150</v>
      </c>
      <c r="C2142" s="5">
        <v>102.2</v>
      </c>
      <c r="D2142" s="5">
        <v>0.1</v>
      </c>
      <c r="E2142" s="5">
        <v>102.4</v>
      </c>
      <c r="F2142" s="5">
        <v>202.8</v>
      </c>
      <c r="G2142" s="5">
        <v>101.5</v>
      </c>
      <c r="H2142" s="5">
        <v>101.6</v>
      </c>
      <c r="I2142" s="5">
        <v>0</v>
      </c>
      <c r="J2142" s="5">
        <v>0</v>
      </c>
      <c r="K2142" s="5">
        <v>0</v>
      </c>
    </row>
    <row r="2143" spans="1:11" x14ac:dyDescent="0.25">
      <c r="A2143" s="5">
        <f>2136</f>
      </c>
      <c r="B2143" s="5" t="s">
        <v>2151</v>
      </c>
      <c r="C2143" s="5">
        <v>103.8</v>
      </c>
      <c r="D2143" s="5">
        <v>0.1</v>
      </c>
      <c r="E2143" s="5">
        <v>104</v>
      </c>
      <c r="F2143" s="5">
        <v>207.9</v>
      </c>
      <c r="G2143" s="5">
        <v>103.7</v>
      </c>
      <c r="H2143" s="5">
        <v>103.6</v>
      </c>
      <c r="I2143" s="5">
        <v>0</v>
      </c>
      <c r="J2143" s="5">
        <v>0</v>
      </c>
      <c r="K2143" s="5">
        <v>0</v>
      </c>
    </row>
    <row r="2144" spans="1:11" x14ac:dyDescent="0.25">
      <c r="A2144" s="5">
        <f>2137</f>
      </c>
      <c r="B2144" s="5" t="s">
        <v>2152</v>
      </c>
      <c r="C2144" s="5">
        <v>103.8</v>
      </c>
      <c r="D2144" s="5">
        <v>0.1</v>
      </c>
      <c r="E2144" s="5">
        <v>104</v>
      </c>
      <c r="F2144" s="5">
        <v>207.9</v>
      </c>
      <c r="G2144" s="5">
        <v>103.7</v>
      </c>
      <c r="H2144" s="5">
        <v>103.6</v>
      </c>
      <c r="I2144" s="5">
        <v>0</v>
      </c>
      <c r="J2144" s="5">
        <v>0</v>
      </c>
      <c r="K2144" s="5">
        <v>0</v>
      </c>
    </row>
    <row r="2145" spans="1:11" x14ac:dyDescent="0.25">
      <c r="A2145" s="5">
        <f>2138</f>
      </c>
      <c r="B2145" s="5" t="s">
        <v>2153</v>
      </c>
      <c r="C2145" s="5">
        <v>104.7</v>
      </c>
      <c r="D2145" s="5">
        <v>0.1</v>
      </c>
      <c r="E2145" s="5">
        <v>104.9</v>
      </c>
      <c r="F2145" s="5">
        <v>208.8</v>
      </c>
      <c r="G2145" s="5">
        <v>104.2</v>
      </c>
      <c r="H2145" s="5">
        <v>104</v>
      </c>
      <c r="I2145" s="5">
        <v>0</v>
      </c>
      <c r="J2145" s="5">
        <v>0</v>
      </c>
      <c r="K2145" s="5">
        <v>0</v>
      </c>
    </row>
    <row r="2146" spans="1:11" x14ac:dyDescent="0.25">
      <c r="A2146" s="5">
        <f>2139</f>
      </c>
      <c r="B2146" s="5" t="s">
        <v>2154</v>
      </c>
      <c r="C2146" s="5">
        <v>104.7</v>
      </c>
      <c r="D2146" s="5">
        <v>0.1</v>
      </c>
      <c r="E2146" s="5">
        <v>104.9</v>
      </c>
      <c r="F2146" s="5">
        <v>208.8</v>
      </c>
      <c r="G2146" s="5">
        <v>104.2</v>
      </c>
      <c r="H2146" s="5">
        <v>104</v>
      </c>
      <c r="I2146" s="5">
        <v>0</v>
      </c>
      <c r="J2146" s="5">
        <v>0</v>
      </c>
      <c r="K2146" s="5">
        <v>0</v>
      </c>
    </row>
    <row r="2147" spans="1:11" x14ac:dyDescent="0.25">
      <c r="A2147" s="5">
        <f>2140</f>
      </c>
      <c r="B2147" s="5" t="s">
        <v>2155</v>
      </c>
      <c r="C2147" s="5">
        <v>104.7</v>
      </c>
      <c r="D2147" s="5">
        <v>0.1</v>
      </c>
      <c r="E2147" s="5">
        <v>104.9</v>
      </c>
      <c r="F2147" s="5">
        <v>208.8</v>
      </c>
      <c r="G2147" s="5">
        <v>104.2</v>
      </c>
      <c r="H2147" s="5">
        <v>104</v>
      </c>
      <c r="I2147" s="5">
        <v>0</v>
      </c>
      <c r="J2147" s="5">
        <v>0</v>
      </c>
      <c r="K2147" s="5">
        <v>0</v>
      </c>
    </row>
    <row r="2148" spans="1:11" x14ac:dyDescent="0.25">
      <c r="A2148" s="5">
        <f>2141</f>
      </c>
      <c r="B2148" s="5" t="s">
        <v>2156</v>
      </c>
      <c r="C2148" s="5">
        <v>104.7</v>
      </c>
      <c r="D2148" s="5">
        <v>0.1</v>
      </c>
      <c r="E2148" s="5">
        <v>104.9</v>
      </c>
      <c r="F2148" s="5">
        <v>208.8</v>
      </c>
      <c r="G2148" s="5">
        <v>104.2</v>
      </c>
      <c r="H2148" s="5">
        <v>104</v>
      </c>
      <c r="I2148" s="5">
        <v>0</v>
      </c>
      <c r="J2148" s="5">
        <v>0</v>
      </c>
      <c r="K2148" s="5">
        <v>0</v>
      </c>
    </row>
    <row r="2149" spans="1:11" x14ac:dyDescent="0.25">
      <c r="A2149" s="5">
        <f>2142</f>
      </c>
      <c r="B2149" s="5" t="s">
        <v>2157</v>
      </c>
      <c r="C2149" s="5">
        <v>104.6</v>
      </c>
      <c r="D2149" s="5">
        <v>0.1</v>
      </c>
      <c r="E2149" s="5">
        <v>104.8</v>
      </c>
      <c r="F2149" s="5">
        <v>203.3</v>
      </c>
      <c r="G2149" s="5">
        <v>103.7</v>
      </c>
      <c r="H2149" s="5">
        <v>104.6</v>
      </c>
      <c r="I2149" s="5">
        <v>0</v>
      </c>
      <c r="J2149" s="5">
        <v>0</v>
      </c>
      <c r="K2149" s="5">
        <v>0</v>
      </c>
    </row>
    <row r="2150" spans="1:11" x14ac:dyDescent="0.25">
      <c r="A2150" s="5">
        <f>2143</f>
      </c>
      <c r="B2150" s="5" t="s">
        <v>2158</v>
      </c>
      <c r="C2150" s="5">
        <v>104.6</v>
      </c>
      <c r="D2150" s="5">
        <v>0.1</v>
      </c>
      <c r="E2150" s="5">
        <v>104.8</v>
      </c>
      <c r="F2150" s="5">
        <v>203.3</v>
      </c>
      <c r="G2150" s="5">
        <v>103.7</v>
      </c>
      <c r="H2150" s="5">
        <v>104.6</v>
      </c>
      <c r="I2150" s="5">
        <v>0</v>
      </c>
      <c r="J2150" s="5">
        <v>0</v>
      </c>
      <c r="K2150" s="5">
        <v>0</v>
      </c>
    </row>
    <row r="2151" spans="1:11" x14ac:dyDescent="0.25">
      <c r="A2151" s="5">
        <f>2144</f>
      </c>
      <c r="B2151" s="5" t="s">
        <v>2159</v>
      </c>
      <c r="C2151" s="5">
        <v>98.6</v>
      </c>
      <c r="D2151" s="5">
        <v>0.1</v>
      </c>
      <c r="E2151" s="5">
        <v>98.8</v>
      </c>
      <c r="F2151" s="5">
        <v>203.1</v>
      </c>
      <c r="G2151" s="5">
        <v>101.9</v>
      </c>
      <c r="H2151" s="5">
        <v>102.2</v>
      </c>
      <c r="I2151" s="5">
        <v>0</v>
      </c>
      <c r="J2151" s="5">
        <v>0</v>
      </c>
      <c r="K2151" s="5">
        <v>0</v>
      </c>
    </row>
    <row r="2152" spans="1:11" x14ac:dyDescent="0.25">
      <c r="A2152" s="5">
        <f>2145</f>
      </c>
      <c r="B2152" s="5" t="s">
        <v>2160</v>
      </c>
      <c r="C2152" s="5">
        <v>98.6</v>
      </c>
      <c r="D2152" s="5">
        <v>0.1</v>
      </c>
      <c r="E2152" s="5">
        <v>98.8</v>
      </c>
      <c r="F2152" s="5">
        <v>203.1</v>
      </c>
      <c r="G2152" s="5">
        <v>101.9</v>
      </c>
      <c r="H2152" s="5">
        <v>102.2</v>
      </c>
      <c r="I2152" s="5">
        <v>0</v>
      </c>
      <c r="J2152" s="5">
        <v>0</v>
      </c>
      <c r="K2152" s="5">
        <v>0</v>
      </c>
    </row>
    <row r="2153" spans="1:11" x14ac:dyDescent="0.25">
      <c r="A2153" s="5">
        <f>2146</f>
      </c>
      <c r="B2153" s="5" t="s">
        <v>2161</v>
      </c>
      <c r="C2153" s="5">
        <v>98</v>
      </c>
      <c r="D2153" s="5">
        <v>0.1</v>
      </c>
      <c r="E2153" s="5">
        <v>98.1</v>
      </c>
      <c r="F2153" s="5">
        <v>192.9</v>
      </c>
      <c r="G2153" s="5">
        <v>96</v>
      </c>
      <c r="H2153" s="5">
        <v>95.6</v>
      </c>
      <c r="I2153" s="5">
        <v>0</v>
      </c>
      <c r="J2153" s="5">
        <v>0</v>
      </c>
      <c r="K2153" s="5">
        <v>0</v>
      </c>
    </row>
    <row r="2154" spans="1:11" x14ac:dyDescent="0.25">
      <c r="A2154" s="5">
        <f>2147</f>
      </c>
      <c r="B2154" s="5" t="s">
        <v>2162</v>
      </c>
      <c r="C2154" s="5">
        <v>98</v>
      </c>
      <c r="D2154" s="5">
        <v>0.1</v>
      </c>
      <c r="E2154" s="5">
        <v>98.1</v>
      </c>
      <c r="F2154" s="5">
        <v>192.9</v>
      </c>
      <c r="G2154" s="5">
        <v>96</v>
      </c>
      <c r="H2154" s="5">
        <v>95.6</v>
      </c>
      <c r="I2154" s="5">
        <v>0</v>
      </c>
      <c r="J2154" s="5">
        <v>0</v>
      </c>
      <c r="K2154" s="5">
        <v>0</v>
      </c>
    </row>
    <row r="2155" spans="1:11" x14ac:dyDescent="0.25">
      <c r="A2155" s="5">
        <f>2148</f>
      </c>
      <c r="B2155" s="5" t="s">
        <v>2163</v>
      </c>
      <c r="C2155" s="5">
        <v>104</v>
      </c>
      <c r="D2155" s="5">
        <v>0.1</v>
      </c>
      <c r="E2155" s="5">
        <v>104.2</v>
      </c>
      <c r="F2155" s="5">
        <v>207.9</v>
      </c>
      <c r="G2155" s="5">
        <v>103.8</v>
      </c>
      <c r="H2155" s="5">
        <v>103.6</v>
      </c>
      <c r="I2155" s="5">
        <v>0</v>
      </c>
      <c r="J2155" s="5">
        <v>0</v>
      </c>
      <c r="K2155" s="5">
        <v>0</v>
      </c>
    </row>
    <row r="2156" spans="1:11" x14ac:dyDescent="0.25">
      <c r="A2156" s="5">
        <f>2149</f>
      </c>
      <c r="B2156" s="5" t="s">
        <v>2164</v>
      </c>
      <c r="C2156" s="5">
        <v>104</v>
      </c>
      <c r="D2156" s="5">
        <v>0.1</v>
      </c>
      <c r="E2156" s="5">
        <v>104.2</v>
      </c>
      <c r="F2156" s="5">
        <v>207.9</v>
      </c>
      <c r="G2156" s="5">
        <v>103.8</v>
      </c>
      <c r="H2156" s="5">
        <v>103.6</v>
      </c>
      <c r="I2156" s="5">
        <v>0</v>
      </c>
      <c r="J2156" s="5">
        <v>0</v>
      </c>
      <c r="K2156" s="5">
        <v>0</v>
      </c>
    </row>
    <row r="2157" spans="1:11" x14ac:dyDescent="0.25">
      <c r="A2157" s="5">
        <f>2150</f>
      </c>
      <c r="B2157" s="5" t="s">
        <v>2165</v>
      </c>
      <c r="C2157" s="5">
        <v>104</v>
      </c>
      <c r="D2157" s="5">
        <v>0.1</v>
      </c>
      <c r="E2157" s="5">
        <v>104.2</v>
      </c>
      <c r="F2157" s="5">
        <v>207.9</v>
      </c>
      <c r="G2157" s="5">
        <v>103.8</v>
      </c>
      <c r="H2157" s="5">
        <v>103.6</v>
      </c>
      <c r="I2157" s="5">
        <v>0</v>
      </c>
      <c r="J2157" s="5">
        <v>0</v>
      </c>
      <c r="K2157" s="5">
        <v>0</v>
      </c>
    </row>
    <row r="2158" spans="1:11" x14ac:dyDescent="0.25">
      <c r="A2158" s="5">
        <f>2151</f>
      </c>
      <c r="B2158" s="5" t="s">
        <v>2166</v>
      </c>
      <c r="C2158" s="5">
        <v>104</v>
      </c>
      <c r="D2158" s="5">
        <v>0.1</v>
      </c>
      <c r="E2158" s="5">
        <v>104.2</v>
      </c>
      <c r="F2158" s="5">
        <v>207.9</v>
      </c>
      <c r="G2158" s="5">
        <v>103.8</v>
      </c>
      <c r="H2158" s="5">
        <v>103.6</v>
      </c>
      <c r="I2158" s="5">
        <v>0</v>
      </c>
      <c r="J2158" s="5">
        <v>0</v>
      </c>
      <c r="K2158" s="5">
        <v>0</v>
      </c>
    </row>
    <row r="2159" spans="1:11" x14ac:dyDescent="0.25">
      <c r="A2159" s="5">
        <f>2152</f>
      </c>
      <c r="B2159" s="5" t="s">
        <v>2167</v>
      </c>
      <c r="C2159" s="5">
        <v>100.9</v>
      </c>
      <c r="D2159" s="5">
        <v>0.1</v>
      </c>
      <c r="E2159" s="5">
        <v>101.1</v>
      </c>
      <c r="F2159" s="5">
        <v>200</v>
      </c>
      <c r="G2159" s="5">
        <v>99.7</v>
      </c>
      <c r="H2159" s="5">
        <v>99.7</v>
      </c>
      <c r="I2159" s="5">
        <v>0</v>
      </c>
      <c r="J2159" s="5">
        <v>0</v>
      </c>
      <c r="K2159" s="5">
        <v>0</v>
      </c>
    </row>
    <row r="2160" spans="1:11" x14ac:dyDescent="0.25">
      <c r="A2160" s="5">
        <f>2153</f>
      </c>
      <c r="B2160" s="5" t="s">
        <v>2168</v>
      </c>
      <c r="C2160" s="5">
        <v>100.9</v>
      </c>
      <c r="D2160" s="5">
        <v>0.1</v>
      </c>
      <c r="E2160" s="5">
        <v>101.1</v>
      </c>
      <c r="F2160" s="5">
        <v>200</v>
      </c>
      <c r="G2160" s="5">
        <v>99.7</v>
      </c>
      <c r="H2160" s="5">
        <v>99.7</v>
      </c>
      <c r="I2160" s="5">
        <v>0</v>
      </c>
      <c r="J2160" s="5">
        <v>0</v>
      </c>
      <c r="K2160" s="5">
        <v>0</v>
      </c>
    </row>
    <row r="2161" spans="1:11" x14ac:dyDescent="0.25">
      <c r="A2161" s="5">
        <f>2154</f>
      </c>
      <c r="B2161" s="5" t="s">
        <v>2169</v>
      </c>
      <c r="C2161" s="5">
        <v>104.2</v>
      </c>
      <c r="D2161" s="5">
        <v>0.1</v>
      </c>
      <c r="E2161" s="5">
        <v>104.3</v>
      </c>
      <c r="F2161" s="5">
        <v>207.6</v>
      </c>
      <c r="G2161" s="5">
        <v>103.4</v>
      </c>
      <c r="H2161" s="5">
        <v>103</v>
      </c>
      <c r="I2161" s="5">
        <v>0</v>
      </c>
      <c r="J2161" s="5">
        <v>0</v>
      </c>
      <c r="K2161" s="5">
        <v>0</v>
      </c>
    </row>
    <row r="2162" spans="1:11" x14ac:dyDescent="0.25">
      <c r="A2162" s="5">
        <f>2155</f>
      </c>
      <c r="B2162" s="5" t="s">
        <v>2170</v>
      </c>
      <c r="C2162" s="5">
        <v>104.2</v>
      </c>
      <c r="D2162" s="5">
        <v>0.1</v>
      </c>
      <c r="E2162" s="5">
        <v>104.3</v>
      </c>
      <c r="F2162" s="5">
        <v>207.6</v>
      </c>
      <c r="G2162" s="5">
        <v>103.4</v>
      </c>
      <c r="H2162" s="5">
        <v>103</v>
      </c>
      <c r="I2162" s="5">
        <v>0</v>
      </c>
      <c r="J2162" s="5">
        <v>0</v>
      </c>
      <c r="K2162" s="5">
        <v>0</v>
      </c>
    </row>
    <row r="2163" spans="1:11" x14ac:dyDescent="0.25">
      <c r="A2163" s="5">
        <f>2156</f>
      </c>
      <c r="B2163" s="5" t="s">
        <v>2171</v>
      </c>
      <c r="C2163" s="5">
        <v>99.6</v>
      </c>
      <c r="D2163" s="5">
        <v>0.1</v>
      </c>
      <c r="E2163" s="5">
        <v>99.8</v>
      </c>
      <c r="F2163" s="5">
        <v>199</v>
      </c>
      <c r="G2163" s="5">
        <v>99.3</v>
      </c>
      <c r="H2163" s="5">
        <v>99.2</v>
      </c>
      <c r="I2163" s="5">
        <v>0</v>
      </c>
      <c r="J2163" s="5">
        <v>0</v>
      </c>
      <c r="K2163" s="5">
        <v>0</v>
      </c>
    </row>
    <row r="2164" spans="1:11" x14ac:dyDescent="0.25">
      <c r="A2164" s="5">
        <f>2157</f>
      </c>
      <c r="B2164" s="5" t="s">
        <v>2172</v>
      </c>
      <c r="C2164" s="5">
        <v>99.6</v>
      </c>
      <c r="D2164" s="5">
        <v>0.1</v>
      </c>
      <c r="E2164" s="5">
        <v>99.8</v>
      </c>
      <c r="F2164" s="5">
        <v>199</v>
      </c>
      <c r="G2164" s="5">
        <v>99.3</v>
      </c>
      <c r="H2164" s="5">
        <v>99.2</v>
      </c>
      <c r="I2164" s="5">
        <v>0</v>
      </c>
      <c r="J2164" s="5">
        <v>0</v>
      </c>
      <c r="K2164" s="5">
        <v>0</v>
      </c>
    </row>
    <row r="2165" spans="1:11" x14ac:dyDescent="0.25">
      <c r="A2165" s="5">
        <f>2158</f>
      </c>
      <c r="B2165" s="5" t="s">
        <v>2173</v>
      </c>
      <c r="C2165" s="5">
        <v>104</v>
      </c>
      <c r="D2165" s="5">
        <v>0.1</v>
      </c>
      <c r="E2165" s="5">
        <v>104.2</v>
      </c>
      <c r="F2165" s="5">
        <v>208</v>
      </c>
      <c r="G2165" s="5">
        <v>103.8</v>
      </c>
      <c r="H2165" s="5">
        <v>103.6</v>
      </c>
      <c r="I2165" s="5">
        <v>0</v>
      </c>
      <c r="J2165" s="5">
        <v>0</v>
      </c>
      <c r="K2165" s="5">
        <v>0</v>
      </c>
    </row>
    <row r="2166" spans="1:11" x14ac:dyDescent="0.25">
      <c r="A2166" s="5">
        <f>2159</f>
      </c>
      <c r="B2166" s="5" t="s">
        <v>2174</v>
      </c>
      <c r="C2166" s="5">
        <v>104</v>
      </c>
      <c r="D2166" s="5">
        <v>0.1</v>
      </c>
      <c r="E2166" s="5">
        <v>104.2</v>
      </c>
      <c r="F2166" s="5">
        <v>208</v>
      </c>
      <c r="G2166" s="5">
        <v>103.8</v>
      </c>
      <c r="H2166" s="5">
        <v>103.6</v>
      </c>
      <c r="I2166" s="5">
        <v>0</v>
      </c>
      <c r="J2166" s="5">
        <v>0</v>
      </c>
      <c r="K2166" s="5">
        <v>0</v>
      </c>
    </row>
    <row r="2167" spans="1:11" x14ac:dyDescent="0.25">
      <c r="A2167" s="5">
        <f>2160</f>
      </c>
      <c r="B2167" s="5" t="s">
        <v>2175</v>
      </c>
      <c r="C2167" s="5">
        <v>104</v>
      </c>
      <c r="D2167" s="5">
        <v>0.1</v>
      </c>
      <c r="E2167" s="5">
        <v>104.2</v>
      </c>
      <c r="F2167" s="5">
        <v>208</v>
      </c>
      <c r="G2167" s="5">
        <v>103.8</v>
      </c>
      <c r="H2167" s="5">
        <v>103.6</v>
      </c>
      <c r="I2167" s="5">
        <v>0</v>
      </c>
      <c r="J2167" s="5">
        <v>0</v>
      </c>
      <c r="K2167" s="5">
        <v>0</v>
      </c>
    </row>
    <row r="2168" spans="1:11" x14ac:dyDescent="0.25">
      <c r="A2168" s="5">
        <f>2161</f>
      </c>
      <c r="B2168" s="5" t="s">
        <v>2176</v>
      </c>
      <c r="C2168" s="5">
        <v>104</v>
      </c>
      <c r="D2168" s="5">
        <v>0.1</v>
      </c>
      <c r="E2168" s="5">
        <v>104.2</v>
      </c>
      <c r="F2168" s="5">
        <v>208</v>
      </c>
      <c r="G2168" s="5">
        <v>103.8</v>
      </c>
      <c r="H2168" s="5">
        <v>103.6</v>
      </c>
      <c r="I2168" s="5">
        <v>0</v>
      </c>
      <c r="J2168" s="5">
        <v>0</v>
      </c>
      <c r="K2168" s="5">
        <v>0</v>
      </c>
    </row>
    <row r="2169" spans="1:11" x14ac:dyDescent="0.25">
      <c r="A2169" s="5">
        <f>2162</f>
      </c>
      <c r="B2169" s="5" t="s">
        <v>2177</v>
      </c>
      <c r="C2169" s="5">
        <v>103.8</v>
      </c>
      <c r="D2169" s="5">
        <v>0.1</v>
      </c>
      <c r="E2169" s="5">
        <v>104</v>
      </c>
      <c r="F2169" s="5">
        <v>207.4</v>
      </c>
      <c r="G2169" s="5">
        <v>103.5</v>
      </c>
      <c r="H2169" s="5">
        <v>103.2</v>
      </c>
      <c r="I2169" s="5">
        <v>0</v>
      </c>
      <c r="J2169" s="5">
        <v>0</v>
      </c>
      <c r="K2169" s="5">
        <v>0</v>
      </c>
    </row>
    <row r="2170" spans="1:11" x14ac:dyDescent="0.25">
      <c r="A2170" s="5">
        <f>2163</f>
      </c>
      <c r="B2170" s="5" t="s">
        <v>2178</v>
      </c>
      <c r="C2170" s="5">
        <v>103.8</v>
      </c>
      <c r="D2170" s="5">
        <v>0.1</v>
      </c>
      <c r="E2170" s="5">
        <v>104</v>
      </c>
      <c r="F2170" s="5">
        <v>207.4</v>
      </c>
      <c r="G2170" s="5">
        <v>103.5</v>
      </c>
      <c r="H2170" s="5">
        <v>103.2</v>
      </c>
      <c r="I2170" s="5">
        <v>0</v>
      </c>
      <c r="J2170" s="5">
        <v>0</v>
      </c>
      <c r="K2170" s="5">
        <v>0</v>
      </c>
    </row>
    <row r="2171" spans="1:11" x14ac:dyDescent="0.25">
      <c r="A2171" s="5">
        <f>2164</f>
      </c>
      <c r="B2171" s="5" t="s">
        <v>2179</v>
      </c>
      <c r="C2171" s="5">
        <v>103.6</v>
      </c>
      <c r="D2171" s="5">
        <v>0.1</v>
      </c>
      <c r="E2171" s="5">
        <v>103.7</v>
      </c>
      <c r="F2171" s="5">
        <v>207.6</v>
      </c>
      <c r="G2171" s="5">
        <v>103.5</v>
      </c>
      <c r="H2171" s="5">
        <v>103.3</v>
      </c>
      <c r="I2171" s="5">
        <v>0</v>
      </c>
      <c r="J2171" s="5">
        <v>0</v>
      </c>
      <c r="K2171" s="5">
        <v>0</v>
      </c>
    </row>
    <row r="2172" spans="1:11" x14ac:dyDescent="0.25">
      <c r="A2172" s="5">
        <f>2165</f>
      </c>
      <c r="B2172" s="5" t="s">
        <v>2180</v>
      </c>
      <c r="C2172" s="5">
        <v>103.6</v>
      </c>
      <c r="D2172" s="5">
        <v>0.1</v>
      </c>
      <c r="E2172" s="5">
        <v>103.7</v>
      </c>
      <c r="F2172" s="5">
        <v>207.6</v>
      </c>
      <c r="G2172" s="5">
        <v>103.5</v>
      </c>
      <c r="H2172" s="5">
        <v>103.3</v>
      </c>
      <c r="I2172" s="5">
        <v>0</v>
      </c>
      <c r="J2172" s="5">
        <v>0</v>
      </c>
      <c r="K2172" s="5">
        <v>0</v>
      </c>
    </row>
    <row r="2173" spans="1:11" x14ac:dyDescent="0.25">
      <c r="A2173" s="5">
        <f>2166</f>
      </c>
      <c r="B2173" s="5" t="s">
        <v>2181</v>
      </c>
      <c r="C2173" s="5">
        <v>103</v>
      </c>
      <c r="D2173" s="5">
        <v>0.1</v>
      </c>
      <c r="E2173" s="5">
        <v>103.1</v>
      </c>
      <c r="F2173" s="5">
        <v>206.7</v>
      </c>
      <c r="G2173" s="5">
        <v>103.1</v>
      </c>
      <c r="H2173" s="5">
        <v>102.9</v>
      </c>
      <c r="I2173" s="5">
        <v>0</v>
      </c>
      <c r="J2173" s="5">
        <v>0</v>
      </c>
      <c r="K2173" s="5">
        <v>0</v>
      </c>
    </row>
    <row r="2174" spans="1:11" x14ac:dyDescent="0.25">
      <c r="A2174" s="5">
        <f>2167</f>
      </c>
      <c r="B2174" s="5" t="s">
        <v>2182</v>
      </c>
      <c r="C2174" s="5">
        <v>103</v>
      </c>
      <c r="D2174" s="5">
        <v>0.1</v>
      </c>
      <c r="E2174" s="5">
        <v>103.1</v>
      </c>
      <c r="F2174" s="5">
        <v>206.7</v>
      </c>
      <c r="G2174" s="5">
        <v>103.1</v>
      </c>
      <c r="H2174" s="5">
        <v>102.9</v>
      </c>
      <c r="I2174" s="5">
        <v>0</v>
      </c>
      <c r="J2174" s="5">
        <v>0</v>
      </c>
      <c r="K2174" s="5">
        <v>0</v>
      </c>
    </row>
    <row r="2175" spans="1:11" x14ac:dyDescent="0.25">
      <c r="A2175" s="5">
        <f>2168</f>
      </c>
      <c r="B2175" s="5" t="s">
        <v>2183</v>
      </c>
      <c r="C2175" s="5">
        <v>104.3</v>
      </c>
      <c r="D2175" s="5">
        <v>0.1</v>
      </c>
      <c r="E2175" s="5">
        <v>104.5</v>
      </c>
      <c r="F2175" s="5">
        <v>208.7</v>
      </c>
      <c r="G2175" s="5">
        <v>104.1</v>
      </c>
      <c r="H2175" s="5">
        <v>103.9</v>
      </c>
      <c r="I2175" s="5">
        <v>0</v>
      </c>
      <c r="J2175" s="5">
        <v>0</v>
      </c>
      <c r="K2175" s="5">
        <v>0</v>
      </c>
    </row>
    <row r="2176" spans="1:11" x14ac:dyDescent="0.25">
      <c r="A2176" s="5">
        <f>2169</f>
      </c>
      <c r="B2176" s="5" t="s">
        <v>2184</v>
      </c>
      <c r="C2176" s="5">
        <v>104.3</v>
      </c>
      <c r="D2176" s="5">
        <v>0.1</v>
      </c>
      <c r="E2176" s="5">
        <v>104.5</v>
      </c>
      <c r="F2176" s="5">
        <v>208.7</v>
      </c>
      <c r="G2176" s="5">
        <v>104.1</v>
      </c>
      <c r="H2176" s="5">
        <v>103.9</v>
      </c>
      <c r="I2176" s="5">
        <v>0</v>
      </c>
      <c r="J2176" s="5">
        <v>0</v>
      </c>
      <c r="K2176" s="5">
        <v>0</v>
      </c>
    </row>
    <row r="2177" spans="1:11" x14ac:dyDescent="0.25">
      <c r="A2177" s="5">
        <f>2170</f>
      </c>
      <c r="B2177" s="5" t="s">
        <v>2185</v>
      </c>
      <c r="C2177" s="5">
        <v>104.3</v>
      </c>
      <c r="D2177" s="5">
        <v>0.1</v>
      </c>
      <c r="E2177" s="5">
        <v>104.5</v>
      </c>
      <c r="F2177" s="5">
        <v>208.7</v>
      </c>
      <c r="G2177" s="5">
        <v>104.1</v>
      </c>
      <c r="H2177" s="5">
        <v>103.9</v>
      </c>
      <c r="I2177" s="5">
        <v>0</v>
      </c>
      <c r="J2177" s="5">
        <v>0</v>
      </c>
      <c r="K2177" s="5">
        <v>0</v>
      </c>
    </row>
    <row r="2178" spans="1:11" x14ac:dyDescent="0.25">
      <c r="A2178" s="5">
        <f>2171</f>
      </c>
      <c r="B2178" s="5" t="s">
        <v>2186</v>
      </c>
      <c r="C2178" s="5">
        <v>104.3</v>
      </c>
      <c r="D2178" s="5">
        <v>0.1</v>
      </c>
      <c r="E2178" s="5">
        <v>104.5</v>
      </c>
      <c r="F2178" s="5">
        <v>208.7</v>
      </c>
      <c r="G2178" s="5">
        <v>104.1</v>
      </c>
      <c r="H2178" s="5">
        <v>103.9</v>
      </c>
      <c r="I2178" s="5">
        <v>0</v>
      </c>
      <c r="J2178" s="5">
        <v>0</v>
      </c>
      <c r="K2178" s="5">
        <v>0</v>
      </c>
    </row>
    <row r="2179" spans="1:11" x14ac:dyDescent="0.25">
      <c r="A2179" s="5">
        <f>2172</f>
      </c>
      <c r="B2179" s="5" t="s">
        <v>2187</v>
      </c>
      <c r="C2179" s="5">
        <v>103.9</v>
      </c>
      <c r="D2179" s="5">
        <v>0.1</v>
      </c>
      <c r="E2179" s="5">
        <v>104</v>
      </c>
      <c r="F2179" s="5">
        <v>208.2</v>
      </c>
      <c r="G2179" s="5">
        <v>103.9</v>
      </c>
      <c r="H2179" s="5">
        <v>103.7</v>
      </c>
      <c r="I2179" s="5">
        <v>0</v>
      </c>
      <c r="J2179" s="5">
        <v>0</v>
      </c>
      <c r="K2179" s="5">
        <v>0</v>
      </c>
    </row>
    <row r="2180" spans="1:11" x14ac:dyDescent="0.25">
      <c r="A2180" s="5">
        <f>2173</f>
      </c>
      <c r="B2180" s="5" t="s">
        <v>2188</v>
      </c>
      <c r="C2180" s="5">
        <v>103.9</v>
      </c>
      <c r="D2180" s="5">
        <v>0.1</v>
      </c>
      <c r="E2180" s="5">
        <v>104</v>
      </c>
      <c r="F2180" s="5">
        <v>208.2</v>
      </c>
      <c r="G2180" s="5">
        <v>103.9</v>
      </c>
      <c r="H2180" s="5">
        <v>103.7</v>
      </c>
      <c r="I2180" s="5">
        <v>0</v>
      </c>
      <c r="J2180" s="5">
        <v>0</v>
      </c>
      <c r="K2180" s="5">
        <v>0</v>
      </c>
    </row>
    <row r="2181" spans="1:11" x14ac:dyDescent="0.25">
      <c r="A2181" s="5">
        <f>2174</f>
      </c>
      <c r="B2181" s="5" t="s">
        <v>2189</v>
      </c>
      <c r="C2181" s="5">
        <v>105.3</v>
      </c>
      <c r="D2181" s="5">
        <v>0.1</v>
      </c>
      <c r="E2181" s="5">
        <v>105.4</v>
      </c>
      <c r="F2181" s="5">
        <v>209.7</v>
      </c>
      <c r="G2181" s="5">
        <v>104.5</v>
      </c>
      <c r="H2181" s="5">
        <v>104.1</v>
      </c>
      <c r="I2181" s="5">
        <v>0</v>
      </c>
      <c r="J2181" s="5">
        <v>0</v>
      </c>
      <c r="K2181" s="5">
        <v>0</v>
      </c>
    </row>
    <row r="2182" spans="1:11" x14ac:dyDescent="0.25">
      <c r="A2182" s="5">
        <f>2175</f>
      </c>
      <c r="B2182" s="5" t="s">
        <v>2190</v>
      </c>
      <c r="C2182" s="5">
        <v>105.3</v>
      </c>
      <c r="D2182" s="5">
        <v>0.1</v>
      </c>
      <c r="E2182" s="5">
        <v>105.4</v>
      </c>
      <c r="F2182" s="5">
        <v>209.7</v>
      </c>
      <c r="G2182" s="5">
        <v>104.5</v>
      </c>
      <c r="H2182" s="5">
        <v>104.1</v>
      </c>
      <c r="I2182" s="5">
        <v>0</v>
      </c>
      <c r="J2182" s="5">
        <v>0</v>
      </c>
      <c r="K2182" s="5">
        <v>0</v>
      </c>
    </row>
    <row r="2183" spans="1:11" x14ac:dyDescent="0.25">
      <c r="A2183" s="5">
        <f>2176</f>
      </c>
      <c r="B2183" s="5" t="s">
        <v>2191</v>
      </c>
      <c r="C2183" s="5">
        <v>96.2</v>
      </c>
      <c r="D2183" s="5">
        <v>0.1</v>
      </c>
      <c r="E2183" s="5">
        <v>96.3</v>
      </c>
      <c r="F2183" s="5">
        <v>193.4</v>
      </c>
      <c r="G2183" s="5">
        <v>96.4</v>
      </c>
      <c r="H2183" s="5">
        <v>96.3</v>
      </c>
      <c r="I2183" s="5">
        <v>0</v>
      </c>
      <c r="J2183" s="5">
        <v>0</v>
      </c>
      <c r="K2183" s="5">
        <v>0</v>
      </c>
    </row>
    <row r="2184" spans="1:11" x14ac:dyDescent="0.25">
      <c r="A2184" s="5">
        <f>2177</f>
      </c>
      <c r="B2184" s="5" t="s">
        <v>2192</v>
      </c>
      <c r="C2184" s="5">
        <v>96.2</v>
      </c>
      <c r="D2184" s="5">
        <v>0.1</v>
      </c>
      <c r="E2184" s="5">
        <v>96.3</v>
      </c>
      <c r="F2184" s="5">
        <v>193.4</v>
      </c>
      <c r="G2184" s="5">
        <v>96.4</v>
      </c>
      <c r="H2184" s="5">
        <v>96.3</v>
      </c>
      <c r="I2184" s="5">
        <v>0</v>
      </c>
      <c r="J2184" s="5">
        <v>0</v>
      </c>
      <c r="K2184" s="5">
        <v>0</v>
      </c>
    </row>
    <row r="2185" spans="1:11" x14ac:dyDescent="0.25">
      <c r="A2185" s="5">
        <f>2178</f>
      </c>
      <c r="B2185" s="5" t="s">
        <v>2193</v>
      </c>
      <c r="C2185" s="5">
        <v>104.2</v>
      </c>
      <c r="D2185" s="5">
        <v>0.1</v>
      </c>
      <c r="E2185" s="5">
        <v>104.3</v>
      </c>
      <c r="F2185" s="5">
        <v>208.1</v>
      </c>
      <c r="G2185" s="5">
        <v>103.8</v>
      </c>
      <c r="H2185" s="5">
        <v>103.7</v>
      </c>
      <c r="I2185" s="5">
        <v>0</v>
      </c>
      <c r="J2185" s="5">
        <v>0</v>
      </c>
      <c r="K2185" s="5">
        <v>0</v>
      </c>
    </row>
    <row r="2186" spans="1:11" x14ac:dyDescent="0.25">
      <c r="A2186" s="5">
        <f>2179</f>
      </c>
      <c r="B2186" s="5" t="s">
        <v>2194</v>
      </c>
      <c r="C2186" s="5">
        <v>104.2</v>
      </c>
      <c r="D2186" s="5">
        <v>0.1</v>
      </c>
      <c r="E2186" s="5">
        <v>104.3</v>
      </c>
      <c r="F2186" s="5">
        <v>208.1</v>
      </c>
      <c r="G2186" s="5">
        <v>103.8</v>
      </c>
      <c r="H2186" s="5">
        <v>103.7</v>
      </c>
      <c r="I2186" s="5">
        <v>0</v>
      </c>
      <c r="J2186" s="5">
        <v>0</v>
      </c>
      <c r="K2186" s="5">
        <v>0</v>
      </c>
    </row>
    <row r="2187" spans="1:11" x14ac:dyDescent="0.25">
      <c r="A2187" s="5">
        <f>2180</f>
      </c>
      <c r="B2187" s="5" t="s">
        <v>2195</v>
      </c>
      <c r="C2187" s="5">
        <v>104.2</v>
      </c>
      <c r="D2187" s="5">
        <v>0.1</v>
      </c>
      <c r="E2187" s="5">
        <v>104.3</v>
      </c>
      <c r="F2187" s="5">
        <v>208.1</v>
      </c>
      <c r="G2187" s="5">
        <v>103.8</v>
      </c>
      <c r="H2187" s="5">
        <v>103.7</v>
      </c>
      <c r="I2187" s="5">
        <v>0</v>
      </c>
      <c r="J2187" s="5">
        <v>0</v>
      </c>
      <c r="K2187" s="5">
        <v>0</v>
      </c>
    </row>
    <row r="2188" spans="1:11" x14ac:dyDescent="0.25">
      <c r="A2188" s="5">
        <f>2181</f>
      </c>
      <c r="B2188" s="5" t="s">
        <v>2196</v>
      </c>
      <c r="C2188" s="5">
        <v>104.2</v>
      </c>
      <c r="D2188" s="5">
        <v>0.1</v>
      </c>
      <c r="E2188" s="5">
        <v>104.3</v>
      </c>
      <c r="F2188" s="5">
        <v>208.1</v>
      </c>
      <c r="G2188" s="5">
        <v>103.8</v>
      </c>
      <c r="H2188" s="5">
        <v>103.7</v>
      </c>
      <c r="I2188" s="5">
        <v>0</v>
      </c>
      <c r="J2188" s="5">
        <v>0</v>
      </c>
      <c r="K2188" s="5">
        <v>0</v>
      </c>
    </row>
    <row r="2189" spans="1:11" x14ac:dyDescent="0.25">
      <c r="A2189" s="5">
        <f>2182</f>
      </c>
      <c r="B2189" s="5" t="s">
        <v>2197</v>
      </c>
      <c r="C2189" s="5">
        <v>103.2</v>
      </c>
      <c r="D2189" s="5">
        <v>0.1</v>
      </c>
      <c r="E2189" s="5">
        <v>103.4</v>
      </c>
      <c r="F2189" s="5">
        <v>206.4</v>
      </c>
      <c r="G2189" s="5">
        <v>102.9</v>
      </c>
      <c r="H2189" s="5">
        <v>102.7</v>
      </c>
      <c r="I2189" s="5">
        <v>0</v>
      </c>
      <c r="J2189" s="5">
        <v>0</v>
      </c>
      <c r="K2189" s="5">
        <v>0</v>
      </c>
    </row>
    <row r="2190" spans="1:11" x14ac:dyDescent="0.25">
      <c r="A2190" s="5">
        <f>2183</f>
      </c>
      <c r="B2190" s="5" t="s">
        <v>2198</v>
      </c>
      <c r="C2190" s="5">
        <v>103.2</v>
      </c>
      <c r="D2190" s="5">
        <v>0.1</v>
      </c>
      <c r="E2190" s="5">
        <v>103.4</v>
      </c>
      <c r="F2190" s="5">
        <v>206.4</v>
      </c>
      <c r="G2190" s="5">
        <v>102.9</v>
      </c>
      <c r="H2190" s="5">
        <v>102.7</v>
      </c>
      <c r="I2190" s="5">
        <v>0</v>
      </c>
      <c r="J2190" s="5">
        <v>0</v>
      </c>
      <c r="K2190" s="5">
        <v>0</v>
      </c>
    </row>
    <row r="2191" spans="1:11" x14ac:dyDescent="0.25">
      <c r="A2191" s="5">
        <f>2184</f>
      </c>
      <c r="B2191" s="5" t="s">
        <v>2199</v>
      </c>
      <c r="C2191" s="5">
        <v>98.9</v>
      </c>
      <c r="D2191" s="5">
        <v>0.1</v>
      </c>
      <c r="E2191" s="5">
        <v>99</v>
      </c>
      <c r="F2191" s="5">
        <v>204.7</v>
      </c>
      <c r="G2191" s="5">
        <v>101.9</v>
      </c>
      <c r="H2191" s="5">
        <v>101.5</v>
      </c>
      <c r="I2191" s="5">
        <v>0</v>
      </c>
      <c r="J2191" s="5">
        <v>0</v>
      </c>
      <c r="K2191" s="5">
        <v>0</v>
      </c>
    </row>
    <row r="2192" spans="1:11" x14ac:dyDescent="0.25">
      <c r="A2192" s="5">
        <f>2185</f>
      </c>
      <c r="B2192" s="5" t="s">
        <v>2200</v>
      </c>
      <c r="C2192" s="5">
        <v>98.9</v>
      </c>
      <c r="D2192" s="5">
        <v>0.1</v>
      </c>
      <c r="E2192" s="5">
        <v>99</v>
      </c>
      <c r="F2192" s="5">
        <v>204.7</v>
      </c>
      <c r="G2192" s="5">
        <v>101.9</v>
      </c>
      <c r="H2192" s="5">
        <v>101.5</v>
      </c>
      <c r="I2192" s="5">
        <v>0</v>
      </c>
      <c r="J2192" s="5">
        <v>0</v>
      </c>
      <c r="K2192" s="5">
        <v>0</v>
      </c>
    </row>
    <row r="2193" spans="1:11" x14ac:dyDescent="0.25">
      <c r="A2193" s="5">
        <f>2186</f>
      </c>
      <c r="B2193" s="5" t="s">
        <v>2201</v>
      </c>
      <c r="C2193" s="5">
        <v>100.8</v>
      </c>
      <c r="D2193" s="5">
        <v>0.1</v>
      </c>
      <c r="E2193" s="5">
        <v>101</v>
      </c>
      <c r="F2193" s="5">
        <v>201.4</v>
      </c>
      <c r="G2193" s="5">
        <v>100.5</v>
      </c>
      <c r="H2193" s="5">
        <v>100.3</v>
      </c>
      <c r="I2193" s="5">
        <v>0</v>
      </c>
      <c r="J2193" s="5">
        <v>0</v>
      </c>
      <c r="K2193" s="5">
        <v>0</v>
      </c>
    </row>
    <row r="2194" spans="1:11" x14ac:dyDescent="0.25">
      <c r="A2194" s="5">
        <f>2187</f>
      </c>
      <c r="B2194" s="5" t="s">
        <v>2202</v>
      </c>
      <c r="C2194" s="5">
        <v>100.8</v>
      </c>
      <c r="D2194" s="5">
        <v>0.1</v>
      </c>
      <c r="E2194" s="5">
        <v>101</v>
      </c>
      <c r="F2194" s="5">
        <v>201.4</v>
      </c>
      <c r="G2194" s="5">
        <v>100.5</v>
      </c>
      <c r="H2194" s="5">
        <v>100.3</v>
      </c>
      <c r="I2194" s="5">
        <v>0</v>
      </c>
      <c r="J2194" s="5">
        <v>0</v>
      </c>
      <c r="K2194" s="5">
        <v>0</v>
      </c>
    </row>
    <row r="2195" spans="1:11" x14ac:dyDescent="0.25">
      <c r="A2195" s="5">
        <f>2188</f>
      </c>
      <c r="B2195" s="5" t="s">
        <v>2203</v>
      </c>
      <c r="C2195" s="5">
        <v>104.7</v>
      </c>
      <c r="D2195" s="5">
        <v>0.1</v>
      </c>
      <c r="E2195" s="5">
        <v>104.9</v>
      </c>
      <c r="F2195" s="5">
        <v>202.7</v>
      </c>
      <c r="G2195" s="5">
        <v>101.6</v>
      </c>
      <c r="H2195" s="5">
        <v>101.9</v>
      </c>
      <c r="I2195" s="5">
        <v>0</v>
      </c>
      <c r="J2195" s="5">
        <v>0</v>
      </c>
      <c r="K2195" s="5">
        <v>0</v>
      </c>
    </row>
    <row r="2196" spans="1:11" x14ac:dyDescent="0.25">
      <c r="A2196" s="5">
        <f>2189</f>
      </c>
      <c r="B2196" s="5" t="s">
        <v>2204</v>
      </c>
      <c r="C2196" s="5">
        <v>104.7</v>
      </c>
      <c r="D2196" s="5">
        <v>0.1</v>
      </c>
      <c r="E2196" s="5">
        <v>104.9</v>
      </c>
      <c r="F2196" s="5">
        <v>202.7</v>
      </c>
      <c r="G2196" s="5">
        <v>101.6</v>
      </c>
      <c r="H2196" s="5">
        <v>101.9</v>
      </c>
      <c r="I2196" s="5">
        <v>0</v>
      </c>
      <c r="J2196" s="5">
        <v>0</v>
      </c>
      <c r="K2196" s="5">
        <v>0</v>
      </c>
    </row>
    <row r="2197" spans="1:11" x14ac:dyDescent="0.25">
      <c r="A2197" s="5">
        <f>2190</f>
      </c>
      <c r="B2197" s="5" t="s">
        <v>2205</v>
      </c>
      <c r="C2197" s="5">
        <v>104.7</v>
      </c>
      <c r="D2197" s="5">
        <v>0.1</v>
      </c>
      <c r="E2197" s="5">
        <v>104.9</v>
      </c>
      <c r="F2197" s="5">
        <v>202.7</v>
      </c>
      <c r="G2197" s="5">
        <v>101.6</v>
      </c>
      <c r="H2197" s="5">
        <v>101.9</v>
      </c>
      <c r="I2197" s="5">
        <v>0</v>
      </c>
      <c r="J2197" s="5">
        <v>0</v>
      </c>
      <c r="K2197" s="5">
        <v>0</v>
      </c>
    </row>
    <row r="2198" spans="1:11" x14ac:dyDescent="0.25">
      <c r="A2198" s="5">
        <f>2191</f>
      </c>
      <c r="B2198" s="5" t="s">
        <v>2206</v>
      </c>
      <c r="C2198" s="5">
        <v>105.8</v>
      </c>
      <c r="D2198" s="5">
        <v>0.1</v>
      </c>
      <c r="E2198" s="5">
        <v>105.9</v>
      </c>
      <c r="F2198" s="5">
        <v>210.1</v>
      </c>
      <c r="G2198" s="5">
        <v>104.8</v>
      </c>
      <c r="H2198" s="5">
        <v>104.7</v>
      </c>
      <c r="I2198" s="5">
        <v>0</v>
      </c>
      <c r="J2198" s="5">
        <v>0</v>
      </c>
      <c r="K2198" s="5">
        <v>0</v>
      </c>
    </row>
    <row r="2199" spans="1:11" x14ac:dyDescent="0.25">
      <c r="A2199" s="5">
        <f>2192</f>
      </c>
      <c r="B2199" s="5" t="s">
        <v>2207</v>
      </c>
      <c r="C2199" s="5">
        <v>105.8</v>
      </c>
      <c r="D2199" s="5">
        <v>0.1</v>
      </c>
      <c r="E2199" s="5">
        <v>105.9</v>
      </c>
      <c r="F2199" s="5">
        <v>210.1</v>
      </c>
      <c r="G2199" s="5">
        <v>104.8</v>
      </c>
      <c r="H2199" s="5">
        <v>104.7</v>
      </c>
      <c r="I2199" s="5">
        <v>0</v>
      </c>
      <c r="J2199" s="5">
        <v>0</v>
      </c>
      <c r="K2199" s="5">
        <v>0</v>
      </c>
    </row>
    <row r="2200" spans="1:11" x14ac:dyDescent="0.25">
      <c r="A2200" s="5">
        <f>2193</f>
      </c>
      <c r="B2200" s="5" t="s">
        <v>2208</v>
      </c>
      <c r="C2200" s="5">
        <v>97.6</v>
      </c>
      <c r="D2200" s="5">
        <v>0.1</v>
      </c>
      <c r="E2200" s="5">
        <v>97.7</v>
      </c>
      <c r="F2200" s="5">
        <v>194.6</v>
      </c>
      <c r="G2200" s="5">
        <v>97.1</v>
      </c>
      <c r="H2200" s="5">
        <v>96.8</v>
      </c>
      <c r="I2200" s="5">
        <v>0</v>
      </c>
      <c r="J2200" s="5">
        <v>0</v>
      </c>
      <c r="K2200" s="5">
        <v>0</v>
      </c>
    </row>
    <row r="2201" spans="1:11" x14ac:dyDescent="0.25">
      <c r="A2201" s="5">
        <f>2194</f>
      </c>
      <c r="B2201" s="5" t="s">
        <v>2209</v>
      </c>
      <c r="C2201" s="5">
        <v>97.6</v>
      </c>
      <c r="D2201" s="5">
        <v>0.1</v>
      </c>
      <c r="E2201" s="5">
        <v>97.7</v>
      </c>
      <c r="F2201" s="5">
        <v>194.6</v>
      </c>
      <c r="G2201" s="5">
        <v>97.1</v>
      </c>
      <c r="H2201" s="5">
        <v>96.8</v>
      </c>
      <c r="I2201" s="5">
        <v>0</v>
      </c>
      <c r="J2201" s="5">
        <v>0</v>
      </c>
      <c r="K2201" s="5">
        <v>0</v>
      </c>
    </row>
    <row r="2202" spans="1:11" x14ac:dyDescent="0.25">
      <c r="A2202" s="5">
        <f>2195</f>
      </c>
      <c r="B2202" s="5" t="s">
        <v>2210</v>
      </c>
      <c r="C2202" s="5">
        <v>97.6</v>
      </c>
      <c r="D2202" s="5">
        <v>0.1</v>
      </c>
      <c r="E2202" s="5">
        <v>93.2</v>
      </c>
      <c r="F2202" s="5">
        <v>186.9</v>
      </c>
      <c r="G2202" s="5">
        <v>93</v>
      </c>
      <c r="H2202" s="5">
        <v>92.9</v>
      </c>
      <c r="I2202" s="5">
        <v>0</v>
      </c>
      <c r="J2202" s="5">
        <v>0</v>
      </c>
      <c r="K2202" s="5">
        <v>0</v>
      </c>
    </row>
    <row r="2203" spans="1:11" x14ac:dyDescent="0.25">
      <c r="A2203" s="5">
        <f>2196</f>
      </c>
      <c r="B2203" s="5" t="s">
        <v>2211</v>
      </c>
      <c r="C2203" s="5">
        <v>93</v>
      </c>
      <c r="D2203" s="5">
        <v>0.1</v>
      </c>
      <c r="E2203" s="5">
        <v>93.2</v>
      </c>
      <c r="F2203" s="5">
        <v>186.9</v>
      </c>
      <c r="G2203" s="5">
        <v>93</v>
      </c>
      <c r="H2203" s="5">
        <v>92.9</v>
      </c>
      <c r="I2203" s="5">
        <v>0</v>
      </c>
      <c r="J2203" s="5">
        <v>0</v>
      </c>
      <c r="K2203" s="5">
        <v>0</v>
      </c>
    </row>
    <row r="2204" spans="1:11" x14ac:dyDescent="0.25">
      <c r="A2204" s="5">
        <f>2197</f>
      </c>
      <c r="B2204" s="5" t="s">
        <v>2212</v>
      </c>
      <c r="C2204" s="5">
        <v>93</v>
      </c>
      <c r="D2204" s="5">
        <v>0.1</v>
      </c>
      <c r="E2204" s="5">
        <v>93.4</v>
      </c>
      <c r="F2204" s="5">
        <v>189.2</v>
      </c>
      <c r="G2204" s="5">
        <v>94.2</v>
      </c>
      <c r="H2204" s="5">
        <v>93.9</v>
      </c>
      <c r="I2204" s="5">
        <v>0</v>
      </c>
      <c r="J2204" s="5">
        <v>0</v>
      </c>
      <c r="K2204" s="5">
        <v>0</v>
      </c>
    </row>
    <row r="2205" spans="1:11" x14ac:dyDescent="0.25">
      <c r="A2205" s="5">
        <f>2198</f>
      </c>
      <c r="B2205" s="5" t="s">
        <v>2213</v>
      </c>
      <c r="C2205" s="5">
        <v>93.2</v>
      </c>
      <c r="D2205" s="5">
        <v>0</v>
      </c>
      <c r="E2205" s="5">
        <v>93.4</v>
      </c>
      <c r="F2205" s="5">
        <v>189.2</v>
      </c>
      <c r="G2205" s="5">
        <v>94.2</v>
      </c>
      <c r="H2205" s="5">
        <v>93.9</v>
      </c>
      <c r="I2205" s="5">
        <v>0</v>
      </c>
      <c r="J2205" s="5">
        <v>0</v>
      </c>
      <c r="K2205" s="5">
        <v>0</v>
      </c>
    </row>
    <row r="2206" spans="1:11" x14ac:dyDescent="0.25">
      <c r="A2206" s="5">
        <f>2199</f>
      </c>
      <c r="B2206" s="5" t="s">
        <v>2214</v>
      </c>
      <c r="C2206" s="5">
        <v>93.2</v>
      </c>
      <c r="D2206" s="5">
        <v>0</v>
      </c>
      <c r="E2206" s="5">
        <v>93.4</v>
      </c>
      <c r="F2206" s="5">
        <v>189.2</v>
      </c>
      <c r="G2206" s="5">
        <v>94.2</v>
      </c>
      <c r="H2206" s="5">
        <v>93.9</v>
      </c>
      <c r="I2206" s="5">
        <v>0</v>
      </c>
      <c r="J2206" s="5">
        <v>0</v>
      </c>
      <c r="K2206" s="5">
        <v>0</v>
      </c>
    </row>
    <row r="2207" spans="1:11" x14ac:dyDescent="0.25">
      <c r="A2207" s="5">
        <f>2200</f>
      </c>
      <c r="B2207" s="5" t="s">
        <v>2215</v>
      </c>
      <c r="C2207" s="5">
        <v>93.2</v>
      </c>
      <c r="D2207" s="5">
        <v>0</v>
      </c>
      <c r="E2207" s="5">
        <v>93.4</v>
      </c>
      <c r="F2207" s="5">
        <v>189.2</v>
      </c>
      <c r="G2207" s="5">
        <v>94.2</v>
      </c>
      <c r="H2207" s="5">
        <v>93.9</v>
      </c>
      <c r="I2207" s="5">
        <v>0</v>
      </c>
      <c r="J2207" s="5">
        <v>0</v>
      </c>
      <c r="K2207" s="5">
        <v>0</v>
      </c>
    </row>
    <row r="2208" spans="1:11" x14ac:dyDescent="0.25">
      <c r="A2208" s="5">
        <f>2201</f>
      </c>
      <c r="B2208" s="5" t="s">
        <v>2216</v>
      </c>
      <c r="C2208" s="5">
        <v>100.4</v>
      </c>
      <c r="D2208" s="5">
        <v>0.1</v>
      </c>
      <c r="E2208" s="5">
        <v>100.5</v>
      </c>
      <c r="F2208" s="5">
        <v>200.6</v>
      </c>
      <c r="G2208" s="5">
        <v>100</v>
      </c>
      <c r="H2208" s="5">
        <v>99.8</v>
      </c>
      <c r="I2208" s="5">
        <v>0</v>
      </c>
      <c r="J2208" s="5">
        <v>0</v>
      </c>
      <c r="K2208" s="5">
        <v>0</v>
      </c>
    </row>
    <row r="2209" spans="1:11" x14ac:dyDescent="0.25">
      <c r="A2209" s="5">
        <f>2202</f>
      </c>
      <c r="B2209" s="5" t="s">
        <v>2217</v>
      </c>
      <c r="C2209" s="5">
        <v>100.4</v>
      </c>
      <c r="D2209" s="5">
        <v>0.1</v>
      </c>
      <c r="E2209" s="5">
        <v>100.5</v>
      </c>
      <c r="F2209" s="5">
        <v>200.6</v>
      </c>
      <c r="G2209" s="5">
        <v>100</v>
      </c>
      <c r="H2209" s="5">
        <v>99.8</v>
      </c>
      <c r="I2209" s="5">
        <v>0</v>
      </c>
      <c r="J2209" s="5">
        <v>0</v>
      </c>
      <c r="K2209" s="5">
        <v>0</v>
      </c>
    </row>
    <row r="2210" spans="1:11" x14ac:dyDescent="0.25">
      <c r="A2210" s="5">
        <f>2203</f>
      </c>
      <c r="B2210" s="5" t="s">
        <v>2218</v>
      </c>
      <c r="C2210" s="5">
        <v>103.9</v>
      </c>
      <c r="D2210" s="5">
        <v>0.1</v>
      </c>
      <c r="E2210" s="5">
        <v>104</v>
      </c>
      <c r="F2210" s="5">
        <v>207.7</v>
      </c>
      <c r="G2210" s="5">
        <v>103.6</v>
      </c>
      <c r="H2210" s="5">
        <v>103.5</v>
      </c>
      <c r="I2210" s="5">
        <v>0</v>
      </c>
      <c r="J2210" s="5">
        <v>0</v>
      </c>
      <c r="K2210" s="5">
        <v>0</v>
      </c>
    </row>
    <row r="2211" spans="1:11" x14ac:dyDescent="0.25">
      <c r="A2211" s="5">
        <f>2204</f>
      </c>
      <c r="B2211" s="5" t="s">
        <v>2219</v>
      </c>
      <c r="C2211" s="5">
        <v>103.9</v>
      </c>
      <c r="D2211" s="5">
        <v>0.1</v>
      </c>
      <c r="E2211" s="5">
        <v>104</v>
      </c>
      <c r="F2211" s="5">
        <v>207.7</v>
      </c>
      <c r="G2211" s="5">
        <v>103.6</v>
      </c>
      <c r="H2211" s="5">
        <v>103.5</v>
      </c>
      <c r="I2211" s="5">
        <v>0</v>
      </c>
      <c r="J2211" s="5">
        <v>0</v>
      </c>
      <c r="K2211" s="5">
        <v>0</v>
      </c>
    </row>
    <row r="2212" spans="1:11" x14ac:dyDescent="0.25">
      <c r="A2212" s="5">
        <f>2205</f>
      </c>
      <c r="B2212" s="5" t="s">
        <v>2220</v>
      </c>
      <c r="C2212" s="5">
        <v>99.8</v>
      </c>
      <c r="D2212" s="5">
        <v>0.1</v>
      </c>
      <c r="E2212" s="5">
        <v>99.9</v>
      </c>
      <c r="F2212" s="5">
        <v>206.7</v>
      </c>
      <c r="G2212" s="5">
        <v>102.5</v>
      </c>
      <c r="H2212" s="5">
        <v>103.5</v>
      </c>
      <c r="I2212" s="5">
        <v>0</v>
      </c>
      <c r="J2212" s="5">
        <v>0</v>
      </c>
      <c r="K2212" s="5">
        <v>0</v>
      </c>
    </row>
    <row r="2213" spans="1:11" x14ac:dyDescent="0.25">
      <c r="A2213" s="5">
        <f>2206</f>
      </c>
      <c r="B2213" s="5" t="s">
        <v>2221</v>
      </c>
      <c r="C2213" s="5">
        <v>99.8</v>
      </c>
      <c r="D2213" s="5">
        <v>0.1</v>
      </c>
      <c r="E2213" s="5">
        <v>99.9</v>
      </c>
      <c r="F2213" s="5">
        <v>206.7</v>
      </c>
      <c r="G2213" s="5">
        <v>102.5</v>
      </c>
      <c r="H2213" s="5">
        <v>101.9</v>
      </c>
      <c r="I2213" s="5">
        <v>0</v>
      </c>
      <c r="J2213" s="5">
        <v>0</v>
      </c>
      <c r="K2213" s="5">
        <v>0</v>
      </c>
    </row>
    <row r="2214" spans="1:11" x14ac:dyDescent="0.25">
      <c r="A2214" s="5">
        <f>2207</f>
      </c>
      <c r="B2214" s="5" t="s">
        <v>2222</v>
      </c>
      <c r="C2214" s="5">
        <v>98.1</v>
      </c>
      <c r="D2214" s="5">
        <v>0.1</v>
      </c>
      <c r="E2214" s="5">
        <v>98.2</v>
      </c>
      <c r="F2214" s="5">
        <v>206.7</v>
      </c>
      <c r="G2214" s="5">
        <v>102.5</v>
      </c>
      <c r="H2214" s="5">
        <v>101.9</v>
      </c>
      <c r="I2214" s="5">
        <v>0</v>
      </c>
      <c r="J2214" s="5">
        <v>0</v>
      </c>
      <c r="K2214" s="5">
        <v>0</v>
      </c>
    </row>
    <row r="2215" spans="1:11" x14ac:dyDescent="0.25">
      <c r="A2215" s="5">
        <f>2208</f>
      </c>
      <c r="B2215" s="5" t="s">
        <v>2223</v>
      </c>
      <c r="C2215" s="5">
        <v>98.1</v>
      </c>
      <c r="D2215" s="5">
        <v>0.1</v>
      </c>
      <c r="E2215" s="5">
        <v>98.2</v>
      </c>
      <c r="F2215" s="5">
        <v>190.3</v>
      </c>
      <c r="G2215" s="5">
        <v>95.5</v>
      </c>
      <c r="H2215" s="5">
        <v>95.9</v>
      </c>
      <c r="I2215" s="5">
        <v>0</v>
      </c>
      <c r="J2215" s="5">
        <v>0</v>
      </c>
      <c r="K2215" s="5">
        <v>0</v>
      </c>
    </row>
    <row r="2216" spans="1:11" x14ac:dyDescent="0.25">
      <c r="A2216" s="5">
        <f>2209</f>
      </c>
      <c r="B2216" s="5" t="s">
        <v>2224</v>
      </c>
      <c r="C2216" s="5">
        <v>98.1</v>
      </c>
      <c r="D2216" s="5">
        <v>0.1</v>
      </c>
      <c r="E2216" s="5">
        <v>98.2</v>
      </c>
      <c r="F2216" s="5">
        <v>190.3</v>
      </c>
      <c r="G2216" s="5">
        <v>95.5</v>
      </c>
      <c r="H2216" s="5">
        <v>95.9</v>
      </c>
      <c r="I2216" s="5">
        <v>0</v>
      </c>
      <c r="J2216" s="5">
        <v>0</v>
      </c>
      <c r="K2216" s="5">
        <v>0</v>
      </c>
    </row>
    <row r="2217" spans="1:11" x14ac:dyDescent="0.25">
      <c r="A2217" s="5">
        <f>2210</f>
      </c>
      <c r="B2217" s="5" t="s">
        <v>2225</v>
      </c>
      <c r="C2217" s="5">
        <v>98.1</v>
      </c>
      <c r="D2217" s="5">
        <v>0.1</v>
      </c>
      <c r="E2217" s="5">
        <v>98.2</v>
      </c>
      <c r="F2217" s="5">
        <v>190.3</v>
      </c>
      <c r="G2217" s="5">
        <v>95.5</v>
      </c>
      <c r="H2217" s="5">
        <v>95.9</v>
      </c>
      <c r="I2217" s="5">
        <v>0</v>
      </c>
      <c r="J2217" s="5">
        <v>0</v>
      </c>
      <c r="K2217" s="5">
        <v>0</v>
      </c>
    </row>
    <row r="2218" spans="1:11" x14ac:dyDescent="0.25">
      <c r="A2218" s="5">
        <f>2211</f>
      </c>
      <c r="B2218" s="5" t="s">
        <v>2226</v>
      </c>
      <c r="C2218" s="5">
        <v>98.1</v>
      </c>
      <c r="D2218" s="5">
        <v>0.1</v>
      </c>
      <c r="E2218" s="5">
        <v>98.2</v>
      </c>
      <c r="F2218" s="5">
        <v>190.3</v>
      </c>
      <c r="G2218" s="5">
        <v>95.5</v>
      </c>
      <c r="H2218" s="5">
        <v>94.4</v>
      </c>
      <c r="I2218" s="5">
        <v>0</v>
      </c>
      <c r="J2218" s="5">
        <v>0</v>
      </c>
      <c r="K2218" s="5">
        <v>0</v>
      </c>
    </row>
    <row r="2219" spans="1:11" x14ac:dyDescent="0.25">
      <c r="A2219" s="5">
        <f>2212</f>
      </c>
      <c r="B2219" s="5" t="s">
        <v>2227</v>
      </c>
      <c r="C2219" s="5">
        <v>97.9</v>
      </c>
      <c r="D2219" s="5">
        <v>0.1</v>
      </c>
      <c r="E2219" s="5">
        <v>98</v>
      </c>
      <c r="F2219" s="5">
        <v>188.7</v>
      </c>
      <c r="G2219" s="5">
        <v>94.2</v>
      </c>
      <c r="H2219" s="5">
        <v>94.4</v>
      </c>
      <c r="I2219" s="5">
        <v>0</v>
      </c>
      <c r="J2219" s="5">
        <v>0</v>
      </c>
      <c r="K2219" s="5">
        <v>0</v>
      </c>
    </row>
    <row r="2220" spans="1:11" x14ac:dyDescent="0.25">
      <c r="A2220" s="5">
        <f>2213</f>
      </c>
      <c r="B2220" s="5" t="s">
        <v>2228</v>
      </c>
      <c r="C2220" s="5">
        <v>97.9</v>
      </c>
      <c r="D2220" s="5">
        <v>0.1</v>
      </c>
      <c r="E2220" s="5">
        <v>98</v>
      </c>
      <c r="F2220" s="5">
        <v>188.7</v>
      </c>
      <c r="G2220" s="5">
        <v>94.2</v>
      </c>
      <c r="H2220" s="5">
        <v>94.4</v>
      </c>
      <c r="I2220" s="5">
        <v>0</v>
      </c>
      <c r="J2220" s="5">
        <v>0</v>
      </c>
      <c r="K2220" s="5">
        <v>0</v>
      </c>
    </row>
    <row r="2221" spans="1:11" x14ac:dyDescent="0.25">
      <c r="A2221" s="5">
        <f>2214</f>
      </c>
      <c r="B2221" s="5" t="s">
        <v>2229</v>
      </c>
      <c r="C2221" s="5">
        <v>98.7</v>
      </c>
      <c r="D2221" s="5">
        <v>0.1</v>
      </c>
      <c r="E2221" s="5">
        <v>98.9</v>
      </c>
      <c r="F2221" s="5">
        <v>197.6</v>
      </c>
      <c r="G2221" s="5">
        <v>98.7</v>
      </c>
      <c r="H2221" s="5">
        <v>98.7</v>
      </c>
      <c r="I2221" s="5">
        <v>0</v>
      </c>
      <c r="J2221" s="5">
        <v>0</v>
      </c>
      <c r="K2221" s="5">
        <v>0</v>
      </c>
    </row>
    <row r="2222" spans="1:11" x14ac:dyDescent="0.25">
      <c r="A2222" s="5">
        <f>2215</f>
      </c>
      <c r="B2222" s="5" t="s">
        <v>2230</v>
      </c>
      <c r="C2222" s="5">
        <v>98.7</v>
      </c>
      <c r="D2222" s="5">
        <v>0.1</v>
      </c>
      <c r="E2222" s="5">
        <v>98.9</v>
      </c>
      <c r="F2222" s="5">
        <v>197.6</v>
      </c>
      <c r="G2222" s="5">
        <v>98.7</v>
      </c>
      <c r="H2222" s="5">
        <v>98.7</v>
      </c>
      <c r="I2222" s="5">
        <v>0</v>
      </c>
      <c r="J2222" s="5">
        <v>0</v>
      </c>
      <c r="K2222" s="5">
        <v>0</v>
      </c>
    </row>
    <row r="2223" spans="1:11" x14ac:dyDescent="0.25">
      <c r="A2223" s="5">
        <f>2216</f>
      </c>
      <c r="B2223" s="5" t="s">
        <v>2231</v>
      </c>
      <c r="C2223" s="5">
        <v>98.6</v>
      </c>
      <c r="D2223" s="5">
        <v>0.1</v>
      </c>
      <c r="E2223" s="5">
        <v>98.7</v>
      </c>
      <c r="F2223" s="5">
        <v>197</v>
      </c>
      <c r="G2223" s="5">
        <v>98.3</v>
      </c>
      <c r="H2223" s="5">
        <v>98.2</v>
      </c>
      <c r="I2223" s="5">
        <v>0</v>
      </c>
      <c r="J2223" s="5">
        <v>0</v>
      </c>
      <c r="K2223" s="5">
        <v>0</v>
      </c>
    </row>
    <row r="2224" spans="1:11" x14ac:dyDescent="0.25">
      <c r="A2224" s="5">
        <f>2217</f>
      </c>
      <c r="B2224" s="5" t="s">
        <v>2232</v>
      </c>
      <c r="C2224" s="5">
        <v>98.6</v>
      </c>
      <c r="D2224" s="5">
        <v>0.1</v>
      </c>
      <c r="E2224" s="5">
        <v>98.7</v>
      </c>
      <c r="F2224" s="5">
        <v>197</v>
      </c>
      <c r="G2224" s="5">
        <v>98.3</v>
      </c>
      <c r="H2224" s="5">
        <v>98.2</v>
      </c>
      <c r="I2224" s="5">
        <v>0</v>
      </c>
      <c r="J2224" s="5">
        <v>0</v>
      </c>
      <c r="K2224" s="5">
        <v>0</v>
      </c>
    </row>
    <row r="2225" spans="1:11" x14ac:dyDescent="0.25">
      <c r="A2225" s="5">
        <f>2218</f>
      </c>
      <c r="B2225" s="5" t="s">
        <v>2233</v>
      </c>
      <c r="C2225" s="5">
        <v>98.6</v>
      </c>
      <c r="D2225" s="5">
        <v>0.1</v>
      </c>
      <c r="E2225" s="5">
        <v>98.7</v>
      </c>
      <c r="F2225" s="5">
        <v>197</v>
      </c>
      <c r="G2225" s="5">
        <v>98.3</v>
      </c>
      <c r="H2225" s="5">
        <v>98.2</v>
      </c>
      <c r="I2225" s="5">
        <v>0</v>
      </c>
      <c r="J2225" s="5">
        <v>0</v>
      </c>
      <c r="K2225" s="5">
        <v>0</v>
      </c>
    </row>
    <row r="2226" spans="1:11" x14ac:dyDescent="0.25">
      <c r="A2226" s="5">
        <f>2219</f>
      </c>
      <c r="B2226" s="5" t="s">
        <v>2234</v>
      </c>
      <c r="C2226" s="5">
        <v>98.6</v>
      </c>
      <c r="D2226" s="5">
        <v>0.1</v>
      </c>
      <c r="E2226" s="5">
        <v>98.7</v>
      </c>
      <c r="F2226" s="5">
        <v>197</v>
      </c>
      <c r="G2226" s="5">
        <v>98.3</v>
      </c>
      <c r="H2226" s="5">
        <v>98.2</v>
      </c>
      <c r="I2226" s="5">
        <v>0</v>
      </c>
      <c r="J2226" s="5">
        <v>0</v>
      </c>
      <c r="K2226" s="5">
        <v>0</v>
      </c>
    </row>
    <row r="2227" spans="1:11" x14ac:dyDescent="0.25">
      <c r="A2227" s="5">
        <f>2220</f>
      </c>
      <c r="B2227" s="5" t="s">
        <v>2235</v>
      </c>
      <c r="C2227" s="5">
        <v>98.6</v>
      </c>
      <c r="D2227" s="5">
        <v>0.1</v>
      </c>
      <c r="E2227" s="5">
        <v>98.7</v>
      </c>
      <c r="F2227" s="5">
        <v>197</v>
      </c>
      <c r="G2227" s="5">
        <v>98.3</v>
      </c>
      <c r="H2227" s="5">
        <v>98.2</v>
      </c>
      <c r="I2227" s="5">
        <v>0</v>
      </c>
      <c r="J2227" s="5">
        <v>0</v>
      </c>
      <c r="K2227" s="5">
        <v>0</v>
      </c>
    </row>
    <row r="2228" spans="1:11" x14ac:dyDescent="0.25">
      <c r="A2228" s="5">
        <f>2221</f>
      </c>
      <c r="B2228" s="5" t="s">
        <v>2236</v>
      </c>
      <c r="C2228" s="5">
        <v>98.6</v>
      </c>
      <c r="D2228" s="5">
        <v>0.1</v>
      </c>
      <c r="E2228" s="5">
        <v>98.7</v>
      </c>
      <c r="F2228" s="5">
        <v>196.3</v>
      </c>
      <c r="G2228" s="5">
        <v>97.9</v>
      </c>
      <c r="H2228" s="5">
        <v>97.7</v>
      </c>
      <c r="I2228" s="5">
        <v>0</v>
      </c>
      <c r="J2228" s="5">
        <v>0</v>
      </c>
      <c r="K2228" s="5">
        <v>0</v>
      </c>
    </row>
    <row r="2229" spans="1:11" x14ac:dyDescent="0.25">
      <c r="A2229" s="5">
        <f>2222</f>
      </c>
      <c r="B2229" s="5" t="s">
        <v>2237</v>
      </c>
      <c r="C2229" s="5">
        <v>98.6</v>
      </c>
      <c r="D2229" s="5">
        <v>0.1</v>
      </c>
      <c r="E2229" s="5">
        <v>98.7</v>
      </c>
      <c r="F2229" s="5">
        <v>196.3</v>
      </c>
      <c r="G2229" s="5">
        <v>97.9</v>
      </c>
      <c r="H2229" s="5">
        <v>97.7</v>
      </c>
      <c r="I2229" s="5">
        <v>0</v>
      </c>
      <c r="J2229" s="5">
        <v>0</v>
      </c>
      <c r="K2229" s="5">
        <v>0</v>
      </c>
    </row>
    <row r="2230" spans="1:11" x14ac:dyDescent="0.25">
      <c r="A2230" s="5">
        <f>2223</f>
      </c>
      <c r="B2230" s="5" t="s">
        <v>2238</v>
      </c>
      <c r="C2230" s="5">
        <v>98.3</v>
      </c>
      <c r="D2230" s="5">
        <v>0.1</v>
      </c>
      <c r="E2230" s="5">
        <v>98.3</v>
      </c>
      <c r="F2230" s="5">
        <v>196.3</v>
      </c>
      <c r="G2230" s="5">
        <v>97.9</v>
      </c>
      <c r="H2230" s="5">
        <v>97.8</v>
      </c>
      <c r="I2230" s="5">
        <v>0</v>
      </c>
      <c r="J2230" s="5">
        <v>0</v>
      </c>
      <c r="K2230" s="5">
        <v>0</v>
      </c>
    </row>
    <row r="2231" spans="1:11" x14ac:dyDescent="0.25">
      <c r="A2231" s="5">
        <f>2224</f>
      </c>
      <c r="B2231" s="5" t="s">
        <v>2239</v>
      </c>
      <c r="C2231" s="5">
        <v>98.3</v>
      </c>
      <c r="D2231" s="5">
        <v>0.1</v>
      </c>
      <c r="E2231" s="5">
        <v>98.3</v>
      </c>
      <c r="F2231" s="5">
        <v>196.3</v>
      </c>
      <c r="G2231" s="5">
        <v>97.9</v>
      </c>
      <c r="H2231" s="5">
        <v>97.8</v>
      </c>
      <c r="I2231" s="5">
        <v>0</v>
      </c>
      <c r="J2231" s="5">
        <v>0</v>
      </c>
      <c r="K2231" s="5">
        <v>0</v>
      </c>
    </row>
    <row r="2232" spans="1:11" x14ac:dyDescent="0.25">
      <c r="A2232" s="5">
        <f>2225</f>
      </c>
      <c r="B2232" s="5" t="s">
        <v>2240</v>
      </c>
      <c r="C2232" s="5">
        <v>97.7</v>
      </c>
      <c r="D2232" s="5">
        <v>0.1</v>
      </c>
      <c r="E2232" s="5">
        <v>97.9</v>
      </c>
      <c r="F2232" s="5">
        <v>195.5</v>
      </c>
      <c r="G2232" s="5">
        <v>97.6</v>
      </c>
      <c r="H2232" s="5">
        <v>97.6</v>
      </c>
      <c r="I2232" s="5">
        <v>0</v>
      </c>
      <c r="J2232" s="5">
        <v>0</v>
      </c>
      <c r="K2232" s="5">
        <v>0</v>
      </c>
    </row>
    <row r="2233" spans="1:11" x14ac:dyDescent="0.25">
      <c r="A2233" s="5">
        <f>2226</f>
      </c>
      <c r="B2233" s="5" t="s">
        <v>2241</v>
      </c>
      <c r="C2233" s="5">
        <v>97.7</v>
      </c>
      <c r="D2233" s="5">
        <v>0.1</v>
      </c>
      <c r="E2233" s="5">
        <v>97.9</v>
      </c>
      <c r="F2233" s="5">
        <v>195.5</v>
      </c>
      <c r="G2233" s="5">
        <v>97.6</v>
      </c>
      <c r="H2233" s="5">
        <v>97.6</v>
      </c>
      <c r="I2233" s="5">
        <v>0</v>
      </c>
      <c r="J2233" s="5">
        <v>0</v>
      </c>
      <c r="K2233" s="5">
        <v>0</v>
      </c>
    </row>
    <row r="2234" spans="1:11" x14ac:dyDescent="0.25">
      <c r="A2234" s="5">
        <f>2227</f>
      </c>
      <c r="B2234" s="5" t="s">
        <v>2242</v>
      </c>
      <c r="C2234" s="5">
        <v>98.9</v>
      </c>
      <c r="D2234" s="5">
        <v>0.1</v>
      </c>
      <c r="E2234" s="5">
        <v>99.1</v>
      </c>
      <c r="F2234" s="5">
        <v>197.7</v>
      </c>
      <c r="G2234" s="5">
        <v>98.6</v>
      </c>
      <c r="H2234" s="5">
        <v>98.5</v>
      </c>
      <c r="I2234" s="5">
        <v>0</v>
      </c>
      <c r="J2234" s="5">
        <v>0</v>
      </c>
      <c r="K2234" s="5">
        <v>0</v>
      </c>
    </row>
    <row r="2235" spans="1:11" x14ac:dyDescent="0.25">
      <c r="A2235" s="5">
        <f>2228</f>
      </c>
      <c r="B2235" s="5" t="s">
        <v>2243</v>
      </c>
      <c r="C2235" s="5">
        <v>98.9</v>
      </c>
      <c r="D2235" s="5">
        <v>0.1</v>
      </c>
      <c r="E2235" s="5">
        <v>99.1</v>
      </c>
      <c r="F2235" s="5">
        <v>197.7</v>
      </c>
      <c r="G2235" s="5">
        <v>98.6</v>
      </c>
      <c r="H2235" s="5">
        <v>98.5</v>
      </c>
      <c r="I2235" s="5">
        <v>0</v>
      </c>
      <c r="J2235" s="5">
        <v>0</v>
      </c>
      <c r="K2235" s="5">
        <v>0</v>
      </c>
    </row>
    <row r="2236" spans="1:11" x14ac:dyDescent="0.25">
      <c r="A2236" s="5">
        <f>2229</f>
      </c>
      <c r="B2236" s="5" t="s">
        <v>2244</v>
      </c>
      <c r="C2236" s="5">
        <v>98.9</v>
      </c>
      <c r="D2236" s="5">
        <v>0.1</v>
      </c>
      <c r="E2236" s="5">
        <v>99.1</v>
      </c>
      <c r="F2236" s="5">
        <v>197.7</v>
      </c>
      <c r="G2236" s="5">
        <v>98.6</v>
      </c>
      <c r="H2236" s="5">
        <v>98.5</v>
      </c>
      <c r="I2236" s="5">
        <v>0</v>
      </c>
      <c r="J2236" s="5">
        <v>0</v>
      </c>
      <c r="K2236" s="5">
        <v>0</v>
      </c>
    </row>
    <row r="2237" spans="1:11" x14ac:dyDescent="0.25">
      <c r="A2237" s="5">
        <f>2230</f>
      </c>
      <c r="B2237" s="5" t="s">
        <v>2245</v>
      </c>
      <c r="C2237" s="5">
        <v>98.9</v>
      </c>
      <c r="D2237" s="5">
        <v>0.1</v>
      </c>
      <c r="E2237" s="5">
        <v>99.1</v>
      </c>
      <c r="F2237" s="5">
        <v>197.7</v>
      </c>
      <c r="G2237" s="5">
        <v>98.6</v>
      </c>
      <c r="H2237" s="5">
        <v>98.5</v>
      </c>
      <c r="I2237" s="5">
        <v>0</v>
      </c>
      <c r="J2237" s="5">
        <v>0</v>
      </c>
      <c r="K2237" s="5">
        <v>0</v>
      </c>
    </row>
    <row r="2238" spans="1:11" x14ac:dyDescent="0.25">
      <c r="A2238" s="5">
        <f>2231</f>
      </c>
      <c r="B2238" s="5" t="s">
        <v>2246</v>
      </c>
      <c r="C2238" s="5">
        <v>99.1</v>
      </c>
      <c r="D2238" s="5">
        <v>0.1</v>
      </c>
      <c r="E2238" s="5">
        <v>99.2</v>
      </c>
      <c r="F2238" s="5">
        <v>200</v>
      </c>
      <c r="G2238" s="5">
        <v>100</v>
      </c>
      <c r="H2238" s="5">
        <v>99.8</v>
      </c>
      <c r="I2238" s="5">
        <v>0</v>
      </c>
      <c r="J2238" s="5">
        <v>0</v>
      </c>
      <c r="K2238" s="5">
        <v>0</v>
      </c>
    </row>
    <row r="2239" spans="1:11" x14ac:dyDescent="0.25">
      <c r="A2239" s="5">
        <f>2232</f>
      </c>
      <c r="B2239" s="5" t="s">
        <v>2247</v>
      </c>
      <c r="C2239" s="5">
        <v>99.1</v>
      </c>
      <c r="D2239" s="5">
        <v>0.1</v>
      </c>
      <c r="E2239" s="5">
        <v>99.2</v>
      </c>
      <c r="F2239" s="5">
        <v>200</v>
      </c>
      <c r="G2239" s="5">
        <v>100</v>
      </c>
      <c r="H2239" s="5">
        <v>99.8</v>
      </c>
      <c r="I2239" s="5">
        <v>0</v>
      </c>
      <c r="J2239" s="5">
        <v>0</v>
      </c>
      <c r="K2239" s="5">
        <v>0</v>
      </c>
    </row>
    <row r="2240" spans="1:11" x14ac:dyDescent="0.25">
      <c r="A2240" s="5">
        <f>2233</f>
      </c>
      <c r="B2240" s="5" t="s">
        <v>2248</v>
      </c>
      <c r="C2240" s="5">
        <v>99.5</v>
      </c>
      <c r="D2240" s="5">
        <v>0.1</v>
      </c>
      <c r="E2240" s="5">
        <v>99.6</v>
      </c>
      <c r="F2240" s="5">
        <v>198.5</v>
      </c>
      <c r="G2240" s="5">
        <v>99</v>
      </c>
      <c r="H2240" s="5">
        <v>98.8</v>
      </c>
      <c r="I2240" s="5">
        <v>0</v>
      </c>
      <c r="J2240" s="5">
        <v>0</v>
      </c>
      <c r="K2240" s="5">
        <v>0</v>
      </c>
    </row>
    <row r="2241" spans="1:11" x14ac:dyDescent="0.25">
      <c r="A2241" s="5">
        <f>2234</f>
      </c>
      <c r="B2241" s="5" t="s">
        <v>2249</v>
      </c>
      <c r="C2241" s="5">
        <v>99.5</v>
      </c>
      <c r="D2241" s="5">
        <v>0.1</v>
      </c>
      <c r="E2241" s="5">
        <v>99.6</v>
      </c>
      <c r="F2241" s="5">
        <v>198.5</v>
      </c>
      <c r="G2241" s="5">
        <v>99</v>
      </c>
      <c r="H2241" s="5">
        <v>98.8</v>
      </c>
      <c r="I2241" s="5">
        <v>0</v>
      </c>
      <c r="J2241" s="5">
        <v>0</v>
      </c>
      <c r="K2241" s="5">
        <v>0</v>
      </c>
    </row>
    <row r="2242" spans="1:11" x14ac:dyDescent="0.25">
      <c r="A2242" s="5">
        <f>2235</f>
      </c>
      <c r="B2242" s="5" t="s">
        <v>2250</v>
      </c>
      <c r="C2242" s="5">
        <v>98.3</v>
      </c>
      <c r="D2242" s="5">
        <v>0.1</v>
      </c>
      <c r="E2242" s="5">
        <v>98.5</v>
      </c>
      <c r="F2242" s="5">
        <v>201.3</v>
      </c>
      <c r="G2242" s="5">
        <v>100.4</v>
      </c>
      <c r="H2242" s="5">
        <v>100.1</v>
      </c>
      <c r="I2242" s="5">
        <v>0</v>
      </c>
      <c r="J2242" s="5">
        <v>0</v>
      </c>
      <c r="K2242" s="5">
        <v>0</v>
      </c>
    </row>
    <row r="2243" spans="1:11" x14ac:dyDescent="0.25">
      <c r="A2243" s="5">
        <f>2236</f>
      </c>
      <c r="B2243" s="5" t="s">
        <v>2251</v>
      </c>
      <c r="C2243" s="5">
        <v>98.3</v>
      </c>
      <c r="D2243" s="5">
        <v>0.1</v>
      </c>
      <c r="E2243" s="5">
        <v>98.5</v>
      </c>
      <c r="F2243" s="5">
        <v>201.3</v>
      </c>
      <c r="G2243" s="5">
        <v>100.4</v>
      </c>
      <c r="H2243" s="5">
        <v>100.1</v>
      </c>
      <c r="I2243" s="5">
        <v>0</v>
      </c>
      <c r="J2243" s="5">
        <v>0</v>
      </c>
      <c r="K2243" s="5">
        <v>0</v>
      </c>
    </row>
    <row r="2244" spans="1:11" x14ac:dyDescent="0.25">
      <c r="A2244" s="5">
        <f>2237</f>
      </c>
      <c r="B2244" s="5" t="s">
        <v>2252</v>
      </c>
      <c r="C2244" s="5">
        <v>99.6</v>
      </c>
      <c r="D2244" s="5">
        <v>0.1</v>
      </c>
      <c r="E2244" s="5">
        <v>99.8</v>
      </c>
      <c r="F2244" s="5">
        <v>199.3</v>
      </c>
      <c r="G2244" s="5">
        <v>99.5</v>
      </c>
      <c r="H2244" s="5">
        <v>99.5</v>
      </c>
      <c r="I2244" s="5">
        <v>0</v>
      </c>
      <c r="J2244" s="5">
        <v>0</v>
      </c>
      <c r="K2244" s="5">
        <v>0</v>
      </c>
    </row>
    <row r="2245" spans="1:11" x14ac:dyDescent="0.25">
      <c r="A2245" s="5">
        <f>2238</f>
      </c>
      <c r="B2245" s="5" t="s">
        <v>2253</v>
      </c>
      <c r="C2245" s="5">
        <v>99.6</v>
      </c>
      <c r="D2245" s="5">
        <v>0.1</v>
      </c>
      <c r="E2245" s="5">
        <v>99.8</v>
      </c>
      <c r="F2245" s="5">
        <v>199.3</v>
      </c>
      <c r="G2245" s="5">
        <v>99.5</v>
      </c>
      <c r="H2245" s="5">
        <v>99.5</v>
      </c>
      <c r="I2245" s="5">
        <v>0</v>
      </c>
      <c r="J2245" s="5">
        <v>0</v>
      </c>
      <c r="K2245" s="5">
        <v>0</v>
      </c>
    </row>
    <row r="2246" spans="1:11" x14ac:dyDescent="0.25">
      <c r="A2246" s="5">
        <f>2239</f>
      </c>
      <c r="B2246" s="5" t="s">
        <v>2254</v>
      </c>
      <c r="C2246" s="5">
        <v>99.6</v>
      </c>
      <c r="D2246" s="5">
        <v>0.1</v>
      </c>
      <c r="E2246" s="5">
        <v>99.8</v>
      </c>
      <c r="F2246" s="5">
        <v>199.3</v>
      </c>
      <c r="G2246" s="5">
        <v>99.5</v>
      </c>
      <c r="H2246" s="5">
        <v>99.5</v>
      </c>
      <c r="I2246" s="5">
        <v>0</v>
      </c>
      <c r="J2246" s="5">
        <v>0</v>
      </c>
      <c r="K2246" s="5">
        <v>0</v>
      </c>
    </row>
    <row r="2247" spans="1:11" x14ac:dyDescent="0.25">
      <c r="A2247" s="5">
        <f>2240</f>
      </c>
      <c r="B2247" s="5" t="s">
        <v>2255</v>
      </c>
      <c r="C2247" s="5">
        <v>99.6</v>
      </c>
      <c r="D2247" s="5">
        <v>0.1</v>
      </c>
      <c r="E2247" s="5">
        <v>99.8</v>
      </c>
      <c r="F2247" s="5">
        <v>199.3</v>
      </c>
      <c r="G2247" s="5">
        <v>99.5</v>
      </c>
      <c r="H2247" s="5">
        <v>99.5</v>
      </c>
      <c r="I2247" s="5">
        <v>0</v>
      </c>
      <c r="J2247" s="5">
        <v>0</v>
      </c>
      <c r="K2247" s="5">
        <v>0</v>
      </c>
    </row>
    <row r="2248" spans="1:11" x14ac:dyDescent="0.25">
      <c r="A2248" s="5">
        <f>2241</f>
      </c>
      <c r="B2248" s="5" t="s">
        <v>2256</v>
      </c>
      <c r="C2248" s="5">
        <v>99.7</v>
      </c>
      <c r="D2248" s="5">
        <v>0.1</v>
      </c>
      <c r="E2248" s="5">
        <v>99.9</v>
      </c>
      <c r="F2248" s="5">
        <v>199.1</v>
      </c>
      <c r="G2248" s="5">
        <v>99.3</v>
      </c>
      <c r="H2248" s="5">
        <v>99.1</v>
      </c>
      <c r="I2248" s="5">
        <v>0</v>
      </c>
      <c r="J2248" s="5">
        <v>0</v>
      </c>
      <c r="K2248" s="5">
        <v>0</v>
      </c>
    </row>
    <row r="2249" spans="1:11" x14ac:dyDescent="0.25">
      <c r="A2249" s="5">
        <f>2242</f>
      </c>
      <c r="B2249" s="5" t="s">
        <v>2257</v>
      </c>
      <c r="C2249" s="5">
        <v>99.7</v>
      </c>
      <c r="D2249" s="5">
        <v>0.1</v>
      </c>
      <c r="E2249" s="5">
        <v>99.9</v>
      </c>
      <c r="F2249" s="5">
        <v>199.1</v>
      </c>
      <c r="G2249" s="5">
        <v>99.3</v>
      </c>
      <c r="H2249" s="5">
        <v>99.1</v>
      </c>
      <c r="I2249" s="5">
        <v>0</v>
      </c>
      <c r="J2249" s="5">
        <v>0</v>
      </c>
      <c r="K2249" s="5">
        <v>0</v>
      </c>
    </row>
    <row r="2250" spans="1:11" x14ac:dyDescent="0.25">
      <c r="A2250" s="5">
        <f>2243</f>
      </c>
      <c r="B2250" s="5" t="s">
        <v>2258</v>
      </c>
      <c r="C2250" s="5">
        <v>101.1</v>
      </c>
      <c r="D2250" s="5">
        <v>0.1</v>
      </c>
      <c r="E2250" s="5">
        <v>101.3</v>
      </c>
      <c r="F2250" s="5">
        <v>200.9</v>
      </c>
      <c r="G2250" s="5">
        <v>100.3</v>
      </c>
      <c r="H2250" s="5">
        <v>100.2</v>
      </c>
      <c r="I2250" s="5">
        <v>0</v>
      </c>
      <c r="J2250" s="5">
        <v>0</v>
      </c>
      <c r="K2250" s="5">
        <v>0</v>
      </c>
    </row>
    <row r="2251" spans="1:11" x14ac:dyDescent="0.25">
      <c r="A2251" s="5">
        <f>2244</f>
      </c>
      <c r="B2251" s="5" t="s">
        <v>2259</v>
      </c>
      <c r="C2251" s="5">
        <v>101.1</v>
      </c>
      <c r="D2251" s="5">
        <v>0.1</v>
      </c>
      <c r="E2251" s="5">
        <v>101.3</v>
      </c>
      <c r="F2251" s="5">
        <v>200.9</v>
      </c>
      <c r="G2251" s="5">
        <v>100.3</v>
      </c>
      <c r="H2251" s="5">
        <v>100.2</v>
      </c>
      <c r="I2251" s="5">
        <v>0</v>
      </c>
      <c r="J2251" s="5">
        <v>0</v>
      </c>
      <c r="K2251" s="5">
        <v>0</v>
      </c>
    </row>
    <row r="2252" spans="1:11" x14ac:dyDescent="0.25">
      <c r="A2252" s="5">
        <f>2245</f>
      </c>
      <c r="B2252" s="5" t="s">
        <v>2260</v>
      </c>
      <c r="C2252" s="5">
        <v>101.1</v>
      </c>
      <c r="D2252" s="5">
        <v>0.1</v>
      </c>
      <c r="E2252" s="5">
        <v>101.3</v>
      </c>
      <c r="F2252" s="5">
        <v>202</v>
      </c>
      <c r="G2252" s="5">
        <v>100.8</v>
      </c>
      <c r="H2252" s="5">
        <v>100.6</v>
      </c>
      <c r="I2252" s="5">
        <v>0</v>
      </c>
      <c r="J2252" s="5">
        <v>0</v>
      </c>
      <c r="K2252" s="5">
        <v>0</v>
      </c>
    </row>
    <row r="2253" spans="1:11" x14ac:dyDescent="0.25">
      <c r="A2253" s="5">
        <f>2246</f>
      </c>
      <c r="B2253" s="5" t="s">
        <v>2261</v>
      </c>
      <c r="C2253" s="5">
        <v>101.1</v>
      </c>
      <c r="D2253" s="5">
        <v>0.1</v>
      </c>
      <c r="E2253" s="5">
        <v>101.3</v>
      </c>
      <c r="F2253" s="5">
        <v>202</v>
      </c>
      <c r="G2253" s="5">
        <v>100.8</v>
      </c>
      <c r="H2253" s="5">
        <v>100.6</v>
      </c>
      <c r="I2253" s="5">
        <v>0</v>
      </c>
      <c r="J2253" s="5">
        <v>0</v>
      </c>
      <c r="K2253" s="5">
        <v>0</v>
      </c>
    </row>
    <row r="2254" spans="1:11" x14ac:dyDescent="0.25">
      <c r="A2254" s="5">
        <f>2247</f>
      </c>
      <c r="B2254" s="5" t="s">
        <v>2262</v>
      </c>
      <c r="C2254" s="5">
        <v>101.1</v>
      </c>
      <c r="D2254" s="5">
        <v>0.1</v>
      </c>
      <c r="E2254" s="5">
        <v>105.3</v>
      </c>
      <c r="F2254" s="5">
        <v>207.6</v>
      </c>
      <c r="G2254" s="5">
        <v>103.8</v>
      </c>
      <c r="H2254" s="5">
        <v>103.9</v>
      </c>
      <c r="I2254" s="5">
        <v>0</v>
      </c>
      <c r="J2254" s="5">
        <v>0</v>
      </c>
      <c r="K2254" s="5">
        <v>0</v>
      </c>
    </row>
    <row r="2255" spans="1:11" x14ac:dyDescent="0.25">
      <c r="A2255" s="5">
        <f>2248</f>
      </c>
      <c r="B2255" s="5" t="s">
        <v>2263</v>
      </c>
      <c r="C2255" s="5">
        <v>105.2</v>
      </c>
      <c r="D2255" s="5">
        <v>0.1</v>
      </c>
      <c r="E2255" s="5">
        <v>105.3</v>
      </c>
      <c r="F2255" s="5">
        <v>207.6</v>
      </c>
      <c r="G2255" s="5">
        <v>103.8</v>
      </c>
      <c r="H2255" s="5">
        <v>103.9</v>
      </c>
      <c r="I2255" s="5">
        <v>0</v>
      </c>
      <c r="J2255" s="5">
        <v>0</v>
      </c>
      <c r="K2255" s="5">
        <v>0</v>
      </c>
    </row>
    <row r="2256" spans="1:11" x14ac:dyDescent="0.25">
      <c r="A2256" s="5">
        <f>2249</f>
      </c>
      <c r="B2256" s="5" t="s">
        <v>2264</v>
      </c>
      <c r="C2256" s="5">
        <v>105.2</v>
      </c>
      <c r="D2256" s="5">
        <v>0.1</v>
      </c>
      <c r="E2256" s="5">
        <v>105.3</v>
      </c>
      <c r="F2256" s="5">
        <v>207.6</v>
      </c>
      <c r="G2256" s="5">
        <v>103.8</v>
      </c>
      <c r="H2256" s="5">
        <v>103.9</v>
      </c>
      <c r="I2256" s="5">
        <v>0</v>
      </c>
      <c r="J2256" s="5">
        <v>0</v>
      </c>
      <c r="K2256" s="5">
        <v>0</v>
      </c>
    </row>
    <row r="2257" spans="1:11" x14ac:dyDescent="0.25">
      <c r="A2257" s="5">
        <f>2250</f>
      </c>
      <c r="B2257" s="5" t="s">
        <v>2265</v>
      </c>
      <c r="C2257" s="5">
        <v>105.2</v>
      </c>
      <c r="D2257" s="5">
        <v>0.1</v>
      </c>
      <c r="E2257" s="5">
        <v>105.3</v>
      </c>
      <c r="F2257" s="5">
        <v>207.6</v>
      </c>
      <c r="G2257" s="5">
        <v>103.8</v>
      </c>
      <c r="H2257" s="5">
        <v>103.9</v>
      </c>
      <c r="I2257" s="5">
        <v>0</v>
      </c>
      <c r="J2257" s="5">
        <v>0</v>
      </c>
      <c r="K2257" s="5">
        <v>0</v>
      </c>
    </row>
    <row r="2258" spans="1:11" x14ac:dyDescent="0.25">
      <c r="A2258" s="5">
        <f>2251</f>
      </c>
      <c r="B2258" s="5" t="s">
        <v>2266</v>
      </c>
      <c r="C2258" s="5">
        <v>100.5</v>
      </c>
      <c r="D2258" s="5">
        <v>0.1</v>
      </c>
      <c r="E2258" s="5">
        <v>100.7</v>
      </c>
      <c r="F2258" s="5">
        <v>200.9</v>
      </c>
      <c r="G2258" s="5">
        <v>100.1</v>
      </c>
      <c r="H2258" s="5">
        <v>99.9</v>
      </c>
      <c r="I2258" s="5">
        <v>0</v>
      </c>
      <c r="J2258" s="5">
        <v>0</v>
      </c>
      <c r="K2258" s="5">
        <v>0</v>
      </c>
    </row>
    <row r="2259" spans="1:11" x14ac:dyDescent="0.25">
      <c r="A2259" s="5">
        <f>2252</f>
      </c>
      <c r="B2259" s="5" t="s">
        <v>2267</v>
      </c>
      <c r="C2259" s="5">
        <v>100.5</v>
      </c>
      <c r="D2259" s="5">
        <v>0.1</v>
      </c>
      <c r="E2259" s="5">
        <v>100.7</v>
      </c>
      <c r="F2259" s="5">
        <v>200.9</v>
      </c>
      <c r="G2259" s="5">
        <v>100.1</v>
      </c>
      <c r="H2259" s="5">
        <v>99.9</v>
      </c>
      <c r="I2259" s="5">
        <v>0</v>
      </c>
      <c r="J2259" s="5">
        <v>0</v>
      </c>
      <c r="K2259" s="5">
        <v>0</v>
      </c>
    </row>
    <row r="2260" spans="1:11" x14ac:dyDescent="0.25">
      <c r="A2260" s="5">
        <f>2253</f>
      </c>
      <c r="B2260" s="5" t="s">
        <v>2268</v>
      </c>
      <c r="C2260" s="5">
        <v>100.1</v>
      </c>
      <c r="D2260" s="5">
        <v>0.1</v>
      </c>
      <c r="E2260" s="5">
        <v>100.2</v>
      </c>
      <c r="F2260" s="5">
        <v>199.6</v>
      </c>
      <c r="G2260" s="5">
        <v>99.4</v>
      </c>
      <c r="H2260" s="5">
        <v>99.2</v>
      </c>
      <c r="I2260" s="5">
        <v>0</v>
      </c>
      <c r="J2260" s="5">
        <v>0</v>
      </c>
      <c r="K2260" s="5">
        <v>0</v>
      </c>
    </row>
    <row r="2261" spans="1:11" x14ac:dyDescent="0.25">
      <c r="A2261" s="5">
        <f>2254</f>
      </c>
      <c r="B2261" s="5" t="s">
        <v>2269</v>
      </c>
      <c r="C2261" s="5">
        <v>100.1</v>
      </c>
      <c r="D2261" s="5">
        <v>0.1</v>
      </c>
      <c r="E2261" s="5">
        <v>100.2</v>
      </c>
      <c r="F2261" s="5">
        <v>199.6</v>
      </c>
      <c r="G2261" s="5">
        <v>99.4</v>
      </c>
      <c r="H2261" s="5">
        <v>99.2</v>
      </c>
      <c r="I2261" s="5">
        <v>0</v>
      </c>
      <c r="J2261" s="5">
        <v>0</v>
      </c>
      <c r="K2261" s="5">
        <v>0</v>
      </c>
    </row>
    <row r="2262" spans="1:11" x14ac:dyDescent="0.25">
      <c r="A2262" s="5">
        <f>2255</f>
      </c>
      <c r="B2262" s="5" t="s">
        <v>2270</v>
      </c>
      <c r="C2262" s="5">
        <v>98.1</v>
      </c>
      <c r="D2262" s="5">
        <v>0.1</v>
      </c>
      <c r="E2262" s="5">
        <v>98.3</v>
      </c>
      <c r="F2262" s="5">
        <v>197.3</v>
      </c>
      <c r="G2262" s="5">
        <v>98.6</v>
      </c>
      <c r="H2262" s="5">
        <v>98.5</v>
      </c>
      <c r="I2262" s="5">
        <v>0</v>
      </c>
      <c r="J2262" s="5">
        <v>0</v>
      </c>
      <c r="K2262" s="5">
        <v>0</v>
      </c>
    </row>
    <row r="2263" spans="1:11" x14ac:dyDescent="0.25">
      <c r="A2263" s="5">
        <f>2256</f>
      </c>
      <c r="B2263" s="5" t="s">
        <v>2271</v>
      </c>
      <c r="C2263" s="5">
        <v>98.1</v>
      </c>
      <c r="D2263" s="5">
        <v>0.1</v>
      </c>
      <c r="E2263" s="5">
        <v>98.3</v>
      </c>
      <c r="F2263" s="5">
        <v>197.3</v>
      </c>
      <c r="G2263" s="5">
        <v>98.6</v>
      </c>
      <c r="H2263" s="5">
        <v>98.5</v>
      </c>
      <c r="I2263" s="5">
        <v>0</v>
      </c>
      <c r="J2263" s="5">
        <v>0</v>
      </c>
      <c r="K2263" s="5">
        <v>0</v>
      </c>
    </row>
    <row r="2264" spans="1:11" x14ac:dyDescent="0.25">
      <c r="A2264" s="5">
        <f>2257</f>
      </c>
      <c r="B2264" s="5" t="s">
        <v>2272</v>
      </c>
      <c r="C2264" s="5">
        <v>100.4</v>
      </c>
      <c r="D2264" s="5">
        <v>0.1</v>
      </c>
      <c r="E2264" s="5">
        <v>100.5</v>
      </c>
      <c r="F2264" s="5">
        <v>200.8</v>
      </c>
      <c r="G2264" s="5">
        <v>100.2</v>
      </c>
      <c r="H2264" s="5">
        <v>100.1</v>
      </c>
      <c r="I2264" s="5">
        <v>0</v>
      </c>
      <c r="J2264" s="5">
        <v>0</v>
      </c>
      <c r="K2264" s="5">
        <v>0</v>
      </c>
    </row>
    <row r="2265" spans="1:11" x14ac:dyDescent="0.25">
      <c r="A2265" s="5">
        <f>2258</f>
      </c>
      <c r="B2265" s="5" t="s">
        <v>2273</v>
      </c>
      <c r="C2265" s="5">
        <v>100.4</v>
      </c>
      <c r="D2265" s="5">
        <v>0.1</v>
      </c>
      <c r="E2265" s="5">
        <v>100.5</v>
      </c>
      <c r="F2265" s="5">
        <v>200.8</v>
      </c>
      <c r="G2265" s="5">
        <v>100.2</v>
      </c>
      <c r="H2265" s="5">
        <v>100.1</v>
      </c>
      <c r="I2265" s="5">
        <v>0</v>
      </c>
      <c r="J2265" s="5">
        <v>0</v>
      </c>
      <c r="K2265" s="5">
        <v>0</v>
      </c>
    </row>
    <row r="2266" spans="1:11" x14ac:dyDescent="0.25">
      <c r="A2266" s="5">
        <f>2259</f>
      </c>
      <c r="B2266" s="5" t="s">
        <v>2274</v>
      </c>
      <c r="C2266" s="5">
        <v>100.4</v>
      </c>
      <c r="D2266" s="5">
        <v>0.1</v>
      </c>
      <c r="E2266" s="5">
        <v>100.5</v>
      </c>
      <c r="F2266" s="5">
        <v>200.8</v>
      </c>
      <c r="G2266" s="5">
        <v>100.2</v>
      </c>
      <c r="H2266" s="5">
        <v>100.1</v>
      </c>
      <c r="I2266" s="5">
        <v>0</v>
      </c>
      <c r="J2266" s="5">
        <v>0</v>
      </c>
      <c r="K2266" s="5">
        <v>0</v>
      </c>
    </row>
    <row r="2267" spans="1:11" x14ac:dyDescent="0.25">
      <c r="A2267" s="5">
        <f>2260</f>
      </c>
      <c r="B2267" s="5" t="s">
        <v>2275</v>
      </c>
      <c r="C2267" s="5">
        <v>100.4</v>
      </c>
      <c r="D2267" s="5">
        <v>0.1</v>
      </c>
      <c r="E2267" s="5">
        <v>100.5</v>
      </c>
      <c r="F2267" s="5">
        <v>200.8</v>
      </c>
      <c r="G2267" s="5">
        <v>100.2</v>
      </c>
      <c r="H2267" s="5">
        <v>100.1</v>
      </c>
      <c r="I2267" s="5">
        <v>0</v>
      </c>
      <c r="J2267" s="5">
        <v>0</v>
      </c>
      <c r="K2267" s="5">
        <v>0</v>
      </c>
    </row>
    <row r="2268" spans="1:11" x14ac:dyDescent="0.25">
      <c r="A2268" s="5">
        <f>2261</f>
      </c>
      <c r="B2268" s="5" t="s">
        <v>2276</v>
      </c>
      <c r="C2268" s="5">
        <v>105</v>
      </c>
      <c r="D2268" s="5">
        <v>0.1</v>
      </c>
      <c r="E2268" s="5">
        <v>105.1</v>
      </c>
      <c r="F2268" s="5">
        <v>209.5</v>
      </c>
      <c r="G2268" s="5">
        <v>104.5</v>
      </c>
      <c r="H2268" s="5">
        <v>104.4</v>
      </c>
      <c r="I2268" s="5">
        <v>0</v>
      </c>
      <c r="J2268" s="5">
        <v>0</v>
      </c>
      <c r="K2268" s="5">
        <v>0</v>
      </c>
    </row>
    <row r="2269" spans="1:11" x14ac:dyDescent="0.25">
      <c r="A2269" s="5">
        <f>2262</f>
      </c>
      <c r="B2269" s="5" t="s">
        <v>2277</v>
      </c>
      <c r="C2269" s="5">
        <v>105</v>
      </c>
      <c r="D2269" s="5">
        <v>0.1</v>
      </c>
      <c r="E2269" s="5">
        <v>105.1</v>
      </c>
      <c r="F2269" s="5">
        <v>209.5</v>
      </c>
      <c r="G2269" s="5">
        <v>104.5</v>
      </c>
      <c r="H2269" s="5">
        <v>104.4</v>
      </c>
      <c r="I2269" s="5">
        <v>0</v>
      </c>
      <c r="J2269" s="5">
        <v>0</v>
      </c>
      <c r="K2269" s="5">
        <v>0</v>
      </c>
    </row>
    <row r="2270" spans="1:11" x14ac:dyDescent="0.25">
      <c r="A2270" s="5">
        <f>2263</f>
      </c>
      <c r="B2270" s="5" t="s">
        <v>2278</v>
      </c>
      <c r="C2270" s="5">
        <v>102.9</v>
      </c>
      <c r="D2270" s="5">
        <v>0.1</v>
      </c>
      <c r="E2270" s="5">
        <v>103.1</v>
      </c>
      <c r="F2270" s="5">
        <v>205.4</v>
      </c>
      <c r="G2270" s="5">
        <v>102.4</v>
      </c>
      <c r="H2270" s="5">
        <v>102.2</v>
      </c>
      <c r="I2270" s="5">
        <v>0</v>
      </c>
      <c r="J2270" s="5">
        <v>0</v>
      </c>
      <c r="K2270" s="5">
        <v>0</v>
      </c>
    </row>
    <row r="2271" spans="1:11" x14ac:dyDescent="0.25">
      <c r="A2271" s="5">
        <f>2264</f>
      </c>
      <c r="B2271" s="5" t="s">
        <v>2279</v>
      </c>
      <c r="C2271" s="5">
        <v>102.9</v>
      </c>
      <c r="D2271" s="5">
        <v>0.1</v>
      </c>
      <c r="E2271" s="5">
        <v>103.1</v>
      </c>
      <c r="F2271" s="5">
        <v>205.4</v>
      </c>
      <c r="G2271" s="5">
        <v>102.4</v>
      </c>
      <c r="H2271" s="5">
        <v>102.2</v>
      </c>
      <c r="I2271" s="5">
        <v>0</v>
      </c>
      <c r="J2271" s="5">
        <v>0</v>
      </c>
      <c r="K2271" s="5">
        <v>0</v>
      </c>
    </row>
    <row r="2272" spans="1:11" x14ac:dyDescent="0.25">
      <c r="A2272" s="5">
        <f>2265</f>
      </c>
      <c r="B2272" s="5" t="s">
        <v>2280</v>
      </c>
      <c r="C2272" s="5">
        <v>106.2</v>
      </c>
      <c r="D2272" s="5">
        <v>0.1</v>
      </c>
      <c r="E2272" s="5">
        <v>106.4</v>
      </c>
      <c r="F2272" s="5">
        <v>212.7</v>
      </c>
      <c r="G2272" s="5">
        <v>106.1</v>
      </c>
      <c r="H2272" s="5">
        <v>105.9</v>
      </c>
      <c r="I2272" s="5">
        <v>0</v>
      </c>
      <c r="J2272" s="5">
        <v>0</v>
      </c>
      <c r="K2272" s="5">
        <v>0</v>
      </c>
    </row>
    <row r="2273" spans="1:11" x14ac:dyDescent="0.25">
      <c r="A2273" s="5">
        <f>2266</f>
      </c>
      <c r="B2273" s="5" t="s">
        <v>2281</v>
      </c>
      <c r="C2273" s="5">
        <v>106.2</v>
      </c>
      <c r="D2273" s="5">
        <v>0.1</v>
      </c>
      <c r="E2273" s="5">
        <v>106.4</v>
      </c>
      <c r="F2273" s="5">
        <v>212.7</v>
      </c>
      <c r="G2273" s="5">
        <v>106.1</v>
      </c>
      <c r="H2273" s="5">
        <v>105.9</v>
      </c>
      <c r="I2273" s="5">
        <v>0</v>
      </c>
      <c r="J2273" s="5">
        <v>0</v>
      </c>
      <c r="K2273" s="5">
        <v>0</v>
      </c>
    </row>
    <row r="2274" spans="1:11" x14ac:dyDescent="0.25">
      <c r="A2274" s="5">
        <f>2267</f>
      </c>
      <c r="B2274" s="5" t="s">
        <v>2282</v>
      </c>
      <c r="C2274" s="5">
        <v>101.8</v>
      </c>
      <c r="D2274" s="5">
        <v>0.1</v>
      </c>
      <c r="E2274" s="5">
        <v>101.9</v>
      </c>
      <c r="F2274" s="5">
        <v>205.9</v>
      </c>
      <c r="G2274" s="5">
        <v>102.9</v>
      </c>
      <c r="H2274" s="5">
        <v>102.7</v>
      </c>
      <c r="I2274" s="5">
        <v>0</v>
      </c>
      <c r="J2274" s="5">
        <v>0</v>
      </c>
      <c r="K2274" s="5">
        <v>0</v>
      </c>
    </row>
    <row r="2275" spans="1:11" x14ac:dyDescent="0.25">
      <c r="A2275" s="5">
        <f>2268</f>
      </c>
      <c r="B2275" s="5" t="s">
        <v>2283</v>
      </c>
      <c r="C2275" s="5">
        <v>101.8</v>
      </c>
      <c r="D2275" s="5">
        <v>0.1</v>
      </c>
      <c r="E2275" s="5">
        <v>101.9</v>
      </c>
      <c r="F2275" s="5">
        <v>205.9</v>
      </c>
      <c r="G2275" s="5">
        <v>102.9</v>
      </c>
      <c r="H2275" s="5">
        <v>102.7</v>
      </c>
      <c r="I2275" s="5">
        <v>0</v>
      </c>
      <c r="J2275" s="5">
        <v>0</v>
      </c>
      <c r="K2275" s="5">
        <v>0</v>
      </c>
    </row>
    <row r="2276" spans="1:11" x14ac:dyDescent="0.25">
      <c r="A2276" s="5">
        <f>2269</f>
      </c>
      <c r="B2276" s="5" t="s">
        <v>2284</v>
      </c>
      <c r="C2276" s="5">
        <v>101.8</v>
      </c>
      <c r="D2276" s="5">
        <v>0.1</v>
      </c>
      <c r="E2276" s="5">
        <v>101.9</v>
      </c>
      <c r="F2276" s="5">
        <v>205.9</v>
      </c>
      <c r="G2276" s="5">
        <v>102.9</v>
      </c>
      <c r="H2276" s="5">
        <v>102.7</v>
      </c>
      <c r="I2276" s="5">
        <v>0</v>
      </c>
      <c r="J2276" s="5">
        <v>0</v>
      </c>
      <c r="K2276" s="5">
        <v>0</v>
      </c>
    </row>
    <row r="2277" spans="1:11" x14ac:dyDescent="0.25">
      <c r="A2277" s="5">
        <f>2270</f>
      </c>
      <c r="B2277" s="5" t="s">
        <v>2285</v>
      </c>
      <c r="C2277" s="5">
        <v>101.8</v>
      </c>
      <c r="D2277" s="5">
        <v>0.1</v>
      </c>
      <c r="E2277" s="5">
        <v>101.9</v>
      </c>
      <c r="F2277" s="5">
        <v>205.9</v>
      </c>
      <c r="G2277" s="5">
        <v>102.9</v>
      </c>
      <c r="H2277" s="5">
        <v>102.7</v>
      </c>
      <c r="I2277" s="5">
        <v>0</v>
      </c>
      <c r="J2277" s="5">
        <v>0</v>
      </c>
      <c r="K2277" s="5">
        <v>0</v>
      </c>
    </row>
    <row r="2278" spans="1:11" x14ac:dyDescent="0.25">
      <c r="A2278" s="5">
        <f>2271</f>
      </c>
      <c r="B2278" s="5" t="s">
        <v>2286</v>
      </c>
      <c r="C2278" s="5">
        <v>95.4</v>
      </c>
      <c r="D2278" s="5">
        <v>0.1</v>
      </c>
      <c r="E2278" s="5">
        <v>95.6</v>
      </c>
      <c r="F2278" s="5">
        <v>200.1</v>
      </c>
      <c r="G2278" s="5">
        <v>94.7</v>
      </c>
      <c r="H2278" s="5">
        <v>94.6</v>
      </c>
      <c r="I2278" s="5">
        <v>0</v>
      </c>
      <c r="J2278" s="5">
        <v>0</v>
      </c>
      <c r="K2278" s="5">
        <v>0</v>
      </c>
    </row>
    <row r="2279" spans="1:11" x14ac:dyDescent="0.25">
      <c r="A2279" s="5">
        <f>2272</f>
      </c>
      <c r="B2279" s="5" t="s">
        <v>2287</v>
      </c>
      <c r="C2279" s="5">
        <v>95.4</v>
      </c>
      <c r="D2279" s="5">
        <v>0.1</v>
      </c>
      <c r="E2279" s="5">
        <v>95.6</v>
      </c>
      <c r="F2279" s="5">
        <v>200.1</v>
      </c>
      <c r="G2279" s="5">
        <v>94.7</v>
      </c>
      <c r="H2279" s="5">
        <v>94.6</v>
      </c>
      <c r="I2279" s="5">
        <v>0</v>
      </c>
      <c r="J2279" s="5">
        <v>0</v>
      </c>
      <c r="K2279" s="5">
        <v>0</v>
      </c>
    </row>
    <row r="2280" spans="1:11" x14ac:dyDescent="0.25">
      <c r="A2280" s="5">
        <f>2273</f>
      </c>
      <c r="B2280" s="5" t="s">
        <v>2288</v>
      </c>
      <c r="C2280" s="5">
        <v>96.7</v>
      </c>
      <c r="D2280" s="5">
        <v>0.1</v>
      </c>
      <c r="E2280" s="5">
        <v>96.8</v>
      </c>
      <c r="F2280" s="5">
        <v>199.4</v>
      </c>
      <c r="G2280" s="5">
        <v>97.5</v>
      </c>
      <c r="H2280" s="5">
        <v>95.5</v>
      </c>
      <c r="I2280" s="5">
        <v>0</v>
      </c>
      <c r="J2280" s="5">
        <v>0</v>
      </c>
      <c r="K2280" s="5">
        <v>0</v>
      </c>
    </row>
    <row r="2281" spans="1:11" x14ac:dyDescent="0.25">
      <c r="A2281" s="5">
        <f>2274</f>
      </c>
      <c r="B2281" s="5" t="s">
        <v>2289</v>
      </c>
      <c r="C2281" s="5">
        <v>96.7</v>
      </c>
      <c r="D2281" s="5">
        <v>0.1</v>
      </c>
      <c r="E2281" s="5">
        <v>96.8</v>
      </c>
      <c r="F2281" s="5">
        <v>199.4</v>
      </c>
      <c r="G2281" s="5">
        <v>97.5</v>
      </c>
      <c r="H2281" s="5">
        <v>95.5</v>
      </c>
      <c r="I2281" s="5">
        <v>0</v>
      </c>
      <c r="J2281" s="5">
        <v>0</v>
      </c>
      <c r="K2281" s="5">
        <v>0</v>
      </c>
    </row>
    <row r="2282" spans="1:11" x14ac:dyDescent="0.25">
      <c r="A2282" s="5">
        <f>2275</f>
      </c>
      <c r="B2282" s="5" t="s">
        <v>2290</v>
      </c>
      <c r="C2282" s="5">
        <v>95.1</v>
      </c>
      <c r="D2282" s="5">
        <v>0.1</v>
      </c>
      <c r="E2282" s="5">
        <v>95.2</v>
      </c>
      <c r="F2282" s="5">
        <v>200</v>
      </c>
      <c r="G2282" s="5">
        <v>100</v>
      </c>
      <c r="H2282" s="5">
        <v>97.5</v>
      </c>
      <c r="I2282" s="5">
        <v>0</v>
      </c>
      <c r="J2282" s="5">
        <v>0</v>
      </c>
      <c r="K2282" s="5">
        <v>0</v>
      </c>
    </row>
    <row r="2283" spans="1:11" x14ac:dyDescent="0.25">
      <c r="A2283" s="5">
        <f>2276</f>
      </c>
      <c r="B2283" s="5" t="s">
        <v>2291</v>
      </c>
      <c r="C2283" s="5">
        <v>95.1</v>
      </c>
      <c r="D2283" s="5">
        <v>0.1</v>
      </c>
      <c r="E2283" s="5">
        <v>95.2</v>
      </c>
      <c r="F2283" s="5">
        <v>200</v>
      </c>
      <c r="G2283" s="5">
        <v>100</v>
      </c>
      <c r="H2283" s="5">
        <v>97.5</v>
      </c>
      <c r="I2283" s="5">
        <v>0</v>
      </c>
      <c r="J2283" s="5">
        <v>0</v>
      </c>
      <c r="K2283" s="5">
        <v>0</v>
      </c>
    </row>
    <row r="2284" spans="1:11" x14ac:dyDescent="0.25">
      <c r="A2284" s="5">
        <f>2277</f>
      </c>
      <c r="B2284" s="5" t="s">
        <v>2292</v>
      </c>
      <c r="C2284" s="5">
        <v>101.1</v>
      </c>
      <c r="D2284" s="5">
        <v>0.1</v>
      </c>
      <c r="E2284" s="5">
        <v>101.1</v>
      </c>
      <c r="F2284" s="5">
        <v>201.8</v>
      </c>
      <c r="G2284" s="5">
        <v>100.7</v>
      </c>
      <c r="H2284" s="5">
        <v>100.6</v>
      </c>
      <c r="I2284" s="5">
        <v>0</v>
      </c>
      <c r="J2284" s="5">
        <v>0</v>
      </c>
      <c r="K2284" s="5">
        <v>0</v>
      </c>
    </row>
    <row r="2285" spans="1:11" x14ac:dyDescent="0.25">
      <c r="A2285" s="5">
        <f>2278</f>
      </c>
      <c r="B2285" s="5" t="s">
        <v>2293</v>
      </c>
      <c r="C2285" s="5">
        <v>101.1</v>
      </c>
      <c r="D2285" s="5">
        <v>0.1</v>
      </c>
      <c r="E2285" s="5">
        <v>101.1</v>
      </c>
      <c r="F2285" s="5">
        <v>201.8</v>
      </c>
      <c r="G2285" s="5">
        <v>100.7</v>
      </c>
      <c r="H2285" s="5">
        <v>100.6</v>
      </c>
      <c r="I2285" s="5">
        <v>0</v>
      </c>
      <c r="J2285" s="5">
        <v>0</v>
      </c>
      <c r="K2285" s="5">
        <v>0</v>
      </c>
    </row>
    <row r="2286" spans="1:11" x14ac:dyDescent="0.25">
      <c r="A2286" s="5">
        <f>2279</f>
      </c>
      <c r="B2286" s="5" t="s">
        <v>2294</v>
      </c>
      <c r="C2286" s="5">
        <v>101.1</v>
      </c>
      <c r="D2286" s="5">
        <v>0.1</v>
      </c>
      <c r="E2286" s="5">
        <v>101.1</v>
      </c>
      <c r="F2286" s="5">
        <v>201.8</v>
      </c>
      <c r="G2286" s="5">
        <v>100.7</v>
      </c>
      <c r="H2286" s="5">
        <v>100.6</v>
      </c>
      <c r="I2286" s="5">
        <v>0</v>
      </c>
      <c r="J2286" s="5">
        <v>0</v>
      </c>
      <c r="K2286" s="5">
        <v>0</v>
      </c>
    </row>
    <row r="2287" spans="1:11" x14ac:dyDescent="0.25">
      <c r="A2287" s="5">
        <f>2280</f>
      </c>
      <c r="B2287" s="5" t="s">
        <v>2295</v>
      </c>
      <c r="C2287" s="5">
        <v>101.1</v>
      </c>
      <c r="D2287" s="5">
        <v>0.1</v>
      </c>
      <c r="E2287" s="5">
        <v>101.1</v>
      </c>
      <c r="F2287" s="5">
        <v>201.8</v>
      </c>
      <c r="G2287" s="5">
        <v>100.7</v>
      </c>
      <c r="H2287" s="5">
        <v>100.6</v>
      </c>
      <c r="I2287" s="5">
        <v>0</v>
      </c>
      <c r="J2287" s="5">
        <v>0</v>
      </c>
      <c r="K2287" s="5">
        <v>0</v>
      </c>
    </row>
    <row r="2288" spans="1:11" x14ac:dyDescent="0.25">
      <c r="A2288" s="5">
        <f>2281</f>
      </c>
      <c r="B2288" s="5" t="s">
        <v>2296</v>
      </c>
      <c r="C2288" s="5">
        <v>102.8</v>
      </c>
      <c r="D2288" s="5">
        <v>0.1</v>
      </c>
      <c r="E2288" s="5">
        <v>102.9</v>
      </c>
      <c r="F2288" s="5">
        <v>202.8</v>
      </c>
      <c r="G2288" s="5">
        <v>101.1</v>
      </c>
      <c r="H2288" s="5">
        <v>101</v>
      </c>
      <c r="I2288" s="5">
        <v>0</v>
      </c>
      <c r="J2288" s="5">
        <v>0</v>
      </c>
      <c r="K2288" s="5">
        <v>0</v>
      </c>
    </row>
    <row r="2289" spans="1:11" x14ac:dyDescent="0.25">
      <c r="A2289" s="5">
        <f>2282</f>
      </c>
      <c r="B2289" s="5" t="s">
        <v>2297</v>
      </c>
      <c r="C2289" s="5">
        <v>102.8</v>
      </c>
      <c r="D2289" s="5">
        <v>0.1</v>
      </c>
      <c r="E2289" s="5">
        <v>102.9</v>
      </c>
      <c r="F2289" s="5">
        <v>202.8</v>
      </c>
      <c r="G2289" s="5">
        <v>101.1</v>
      </c>
      <c r="H2289" s="5">
        <v>101</v>
      </c>
      <c r="I2289" s="5">
        <v>0</v>
      </c>
      <c r="J2289" s="5">
        <v>0</v>
      </c>
      <c r="K2289" s="5">
        <v>0</v>
      </c>
    </row>
    <row r="2290" spans="1:11" x14ac:dyDescent="0.25">
      <c r="A2290" s="5">
        <f>2283</f>
      </c>
      <c r="B2290" s="5" t="s">
        <v>2298</v>
      </c>
      <c r="C2290" s="5">
        <v>96</v>
      </c>
      <c r="D2290" s="5">
        <v>0.1</v>
      </c>
      <c r="E2290" s="5">
        <v>96</v>
      </c>
      <c r="F2290" s="5">
        <v>190.5</v>
      </c>
      <c r="G2290" s="5">
        <v>95.1</v>
      </c>
      <c r="H2290" s="5">
        <v>95</v>
      </c>
      <c r="I2290" s="5">
        <v>0</v>
      </c>
      <c r="J2290" s="5">
        <v>0</v>
      </c>
      <c r="K2290" s="5">
        <v>0</v>
      </c>
    </row>
    <row r="2291" spans="1:11" x14ac:dyDescent="0.25">
      <c r="A2291" s="5">
        <f>2284</f>
      </c>
      <c r="B2291" s="5" t="s">
        <v>2299</v>
      </c>
      <c r="C2291" s="5">
        <v>96</v>
      </c>
      <c r="D2291" s="5">
        <v>0.1</v>
      </c>
      <c r="E2291" s="5">
        <v>96</v>
      </c>
      <c r="F2291" s="5">
        <v>190.5</v>
      </c>
      <c r="G2291" s="5">
        <v>95.1</v>
      </c>
      <c r="H2291" s="5">
        <v>95</v>
      </c>
      <c r="I2291" s="5">
        <v>0</v>
      </c>
      <c r="J2291" s="5">
        <v>0</v>
      </c>
      <c r="K2291" s="5">
        <v>0</v>
      </c>
    </row>
    <row r="2292" spans="1:11" x14ac:dyDescent="0.25">
      <c r="A2292" s="5">
        <f>2285</f>
      </c>
      <c r="B2292" s="5" t="s">
        <v>2300</v>
      </c>
      <c r="C2292" s="5">
        <v>98.4</v>
      </c>
      <c r="D2292" s="5">
        <v>0.1</v>
      </c>
      <c r="E2292" s="5">
        <v>98.6</v>
      </c>
      <c r="F2292" s="5">
        <v>193.2</v>
      </c>
      <c r="G2292" s="5">
        <v>95.9</v>
      </c>
      <c r="H2292" s="5">
        <v>95.6</v>
      </c>
      <c r="I2292" s="5">
        <v>0</v>
      </c>
      <c r="J2292" s="5">
        <v>0</v>
      </c>
      <c r="K2292" s="5">
        <v>0</v>
      </c>
    </row>
    <row r="2293" spans="1:11" x14ac:dyDescent="0.25">
      <c r="A2293" s="5">
        <f>2286</f>
      </c>
      <c r="B2293" s="5" t="s">
        <v>2301</v>
      </c>
      <c r="C2293" s="5">
        <v>98.4</v>
      </c>
      <c r="D2293" s="5">
        <v>0.1</v>
      </c>
      <c r="E2293" s="5">
        <v>98.6</v>
      </c>
      <c r="F2293" s="5">
        <v>193.2</v>
      </c>
      <c r="G2293" s="5">
        <v>95.9</v>
      </c>
      <c r="H2293" s="5">
        <v>95.6</v>
      </c>
      <c r="I2293" s="5">
        <v>0</v>
      </c>
      <c r="J2293" s="5">
        <v>0</v>
      </c>
      <c r="K2293" s="5">
        <v>0</v>
      </c>
    </row>
    <row r="2294" spans="1:11" x14ac:dyDescent="0.25">
      <c r="A2294" s="5">
        <f>2287</f>
      </c>
      <c r="B2294" s="5" t="s">
        <v>2302</v>
      </c>
      <c r="C2294" s="5">
        <v>101.5</v>
      </c>
      <c r="D2294" s="5">
        <v>0.1</v>
      </c>
      <c r="E2294" s="5">
        <v>101.6</v>
      </c>
      <c r="F2294" s="5">
        <v>202.6</v>
      </c>
      <c r="G2294" s="5">
        <v>100.8</v>
      </c>
      <c r="H2294" s="5">
        <v>100.8</v>
      </c>
      <c r="I2294" s="5">
        <v>0</v>
      </c>
      <c r="J2294" s="5">
        <v>0</v>
      </c>
      <c r="K2294" s="5">
        <v>0</v>
      </c>
    </row>
    <row r="2295" spans="1:11" x14ac:dyDescent="0.25">
      <c r="A2295" s="5">
        <f>2288</f>
      </c>
      <c r="B2295" s="5" t="s">
        <v>2303</v>
      </c>
      <c r="C2295" s="5">
        <v>101.5</v>
      </c>
      <c r="D2295" s="5">
        <v>0.1</v>
      </c>
      <c r="E2295" s="5">
        <v>101.6</v>
      </c>
      <c r="F2295" s="5">
        <v>202.6</v>
      </c>
      <c r="G2295" s="5">
        <v>100.8</v>
      </c>
      <c r="H2295" s="5">
        <v>100.8</v>
      </c>
      <c r="I2295" s="5">
        <v>0</v>
      </c>
      <c r="J2295" s="5">
        <v>0</v>
      </c>
      <c r="K2295" s="5">
        <v>0</v>
      </c>
    </row>
    <row r="2296" spans="1:11" x14ac:dyDescent="0.25">
      <c r="A2296" s="5">
        <f>2289</f>
      </c>
      <c r="B2296" s="5" t="s">
        <v>2304</v>
      </c>
      <c r="C2296" s="5">
        <v>101.5</v>
      </c>
      <c r="D2296" s="5">
        <v>0.1</v>
      </c>
      <c r="E2296" s="5">
        <v>101.6</v>
      </c>
      <c r="F2296" s="5">
        <v>202.6</v>
      </c>
      <c r="G2296" s="5">
        <v>100.8</v>
      </c>
      <c r="H2296" s="5">
        <v>100.8</v>
      </c>
      <c r="I2296" s="5">
        <v>0</v>
      </c>
      <c r="J2296" s="5">
        <v>0</v>
      </c>
      <c r="K2296" s="5">
        <v>0</v>
      </c>
    </row>
    <row r="2297" spans="1:11" x14ac:dyDescent="0.25">
      <c r="A2297" s="5">
        <f>2290</f>
      </c>
      <c r="B2297" s="5" t="s">
        <v>2305</v>
      </c>
      <c r="C2297" s="5">
        <v>101.5</v>
      </c>
      <c r="D2297" s="5">
        <v>0.1</v>
      </c>
      <c r="E2297" s="5">
        <v>101.6</v>
      </c>
      <c r="F2297" s="5">
        <v>202.6</v>
      </c>
      <c r="G2297" s="5">
        <v>100.8</v>
      </c>
      <c r="H2297" s="5">
        <v>100.8</v>
      </c>
      <c r="I2297" s="5">
        <v>0</v>
      </c>
      <c r="J2297" s="5">
        <v>0</v>
      </c>
      <c r="K2297" s="5">
        <v>0</v>
      </c>
    </row>
    <row r="2298" spans="1:11" x14ac:dyDescent="0.25">
      <c r="A2298" s="5">
        <f>2291</f>
      </c>
      <c r="B2298" s="5" t="s">
        <v>2306</v>
      </c>
      <c r="C2298" s="5">
        <v>102.4</v>
      </c>
      <c r="D2298" s="5">
        <v>0.1</v>
      </c>
      <c r="E2298" s="5">
        <v>102.6</v>
      </c>
      <c r="F2298" s="5">
        <v>203.9</v>
      </c>
      <c r="G2298" s="5">
        <v>101.2</v>
      </c>
      <c r="H2298" s="5">
        <v>101.1</v>
      </c>
      <c r="I2298" s="5">
        <v>0</v>
      </c>
      <c r="J2298" s="5">
        <v>0</v>
      </c>
      <c r="K2298" s="5">
        <v>0</v>
      </c>
    </row>
    <row r="2299" spans="1:11" x14ac:dyDescent="0.25">
      <c r="A2299" s="5">
        <f>2292</f>
      </c>
      <c r="B2299" s="5" t="s">
        <v>2307</v>
      </c>
      <c r="C2299" s="5">
        <v>102.4</v>
      </c>
      <c r="D2299" s="5">
        <v>0.1</v>
      </c>
      <c r="E2299" s="5">
        <v>102.6</v>
      </c>
      <c r="F2299" s="5">
        <v>203.9</v>
      </c>
      <c r="G2299" s="5">
        <v>101.2</v>
      </c>
      <c r="H2299" s="5">
        <v>101.1</v>
      </c>
      <c r="I2299" s="5">
        <v>0</v>
      </c>
      <c r="J2299" s="5">
        <v>0</v>
      </c>
      <c r="K2299" s="5">
        <v>0</v>
      </c>
    </row>
    <row r="2300" spans="1:11" x14ac:dyDescent="0.25">
      <c r="A2300" s="5">
        <f>2293</f>
      </c>
      <c r="B2300" s="5" t="s">
        <v>2308</v>
      </c>
      <c r="C2300" s="5">
        <v>101.8</v>
      </c>
      <c r="D2300" s="5">
        <v>0.1</v>
      </c>
      <c r="E2300" s="5">
        <v>101.9</v>
      </c>
      <c r="F2300" s="5">
        <v>204</v>
      </c>
      <c r="G2300" s="5">
        <v>101.7</v>
      </c>
      <c r="H2300" s="5">
        <v>101.6</v>
      </c>
      <c r="I2300" s="5">
        <v>0</v>
      </c>
      <c r="J2300" s="5">
        <v>0</v>
      </c>
      <c r="K2300" s="5">
        <v>0</v>
      </c>
    </row>
    <row r="2301" spans="1:11" x14ac:dyDescent="0.25">
      <c r="A2301" s="5">
        <f>2294</f>
      </c>
      <c r="B2301" s="5" t="s">
        <v>2309</v>
      </c>
      <c r="C2301" s="5">
        <v>101.8</v>
      </c>
      <c r="D2301" s="5">
        <v>0.1</v>
      </c>
      <c r="E2301" s="5">
        <v>101.9</v>
      </c>
      <c r="F2301" s="5">
        <v>204</v>
      </c>
      <c r="G2301" s="5">
        <v>101.7</v>
      </c>
      <c r="H2301" s="5">
        <v>101.6</v>
      </c>
      <c r="I2301" s="5">
        <v>0</v>
      </c>
      <c r="J2301" s="5">
        <v>0</v>
      </c>
      <c r="K2301" s="5">
        <v>0</v>
      </c>
    </row>
    <row r="2302" spans="1:11" x14ac:dyDescent="0.25">
      <c r="A2302" s="5">
        <f>2295</f>
      </c>
      <c r="B2302" s="5" t="s">
        <v>2310</v>
      </c>
      <c r="C2302" s="5">
        <v>102.1</v>
      </c>
      <c r="D2302" s="5">
        <v>0.1</v>
      </c>
      <c r="E2302" s="5">
        <v>102.3</v>
      </c>
      <c r="F2302" s="5">
        <v>203.3</v>
      </c>
      <c r="G2302" s="5">
        <v>101.5</v>
      </c>
      <c r="H2302" s="5">
        <v>101.5</v>
      </c>
      <c r="I2302" s="5">
        <v>0</v>
      </c>
      <c r="J2302" s="5">
        <v>0</v>
      </c>
      <c r="K2302" s="5">
        <v>0</v>
      </c>
    </row>
    <row r="2303" spans="1:11" x14ac:dyDescent="0.25">
      <c r="A2303" s="5">
        <f>2296</f>
      </c>
      <c r="B2303" s="5" t="s">
        <v>2311</v>
      </c>
      <c r="C2303" s="5">
        <v>102.1</v>
      </c>
      <c r="D2303" s="5">
        <v>0.1</v>
      </c>
      <c r="E2303" s="5">
        <v>102.3</v>
      </c>
      <c r="F2303" s="5">
        <v>203.3</v>
      </c>
      <c r="G2303" s="5">
        <v>101.5</v>
      </c>
      <c r="H2303" s="5">
        <v>101.5</v>
      </c>
      <c r="I2303" s="5">
        <v>0</v>
      </c>
      <c r="J2303" s="5">
        <v>0</v>
      </c>
      <c r="K2303" s="5">
        <v>0</v>
      </c>
    </row>
    <row r="2304" spans="1:11" x14ac:dyDescent="0.25">
      <c r="A2304" s="5">
        <f>2297</f>
      </c>
      <c r="B2304" s="5" t="s">
        <v>2312</v>
      </c>
      <c r="C2304" s="5">
        <v>101.6</v>
      </c>
      <c r="D2304" s="5">
        <v>0.1</v>
      </c>
      <c r="E2304" s="5">
        <v>101.8</v>
      </c>
      <c r="F2304" s="5">
        <v>202.6</v>
      </c>
      <c r="G2304" s="5">
        <v>101.1</v>
      </c>
      <c r="H2304" s="5">
        <v>101</v>
      </c>
      <c r="I2304" s="5">
        <v>0</v>
      </c>
      <c r="J2304" s="5">
        <v>0</v>
      </c>
      <c r="K2304" s="5">
        <v>0</v>
      </c>
    </row>
    <row r="2305" spans="1:11" x14ac:dyDescent="0.25">
      <c r="A2305" s="5">
        <f>2298</f>
      </c>
      <c r="B2305" s="5" t="s">
        <v>2313</v>
      </c>
      <c r="C2305" s="5">
        <v>101.6</v>
      </c>
      <c r="D2305" s="5">
        <v>0.1</v>
      </c>
      <c r="E2305" s="5">
        <v>101.8</v>
      </c>
      <c r="F2305" s="5">
        <v>202.6</v>
      </c>
      <c r="G2305" s="5">
        <v>101.1</v>
      </c>
      <c r="H2305" s="5">
        <v>101</v>
      </c>
      <c r="I2305" s="5">
        <v>0</v>
      </c>
      <c r="J2305" s="5">
        <v>0</v>
      </c>
      <c r="K2305" s="5">
        <v>0</v>
      </c>
    </row>
    <row r="2306" spans="1:11" x14ac:dyDescent="0.25">
      <c r="A2306" s="5">
        <f>2299</f>
      </c>
      <c r="B2306" s="5" t="s">
        <v>2314</v>
      </c>
      <c r="C2306" s="5">
        <v>101.6</v>
      </c>
      <c r="D2306" s="5">
        <v>0.1</v>
      </c>
      <c r="E2306" s="5">
        <v>101.8</v>
      </c>
      <c r="F2306" s="5">
        <v>202.6</v>
      </c>
      <c r="G2306" s="5">
        <v>101.1</v>
      </c>
      <c r="H2306" s="5">
        <v>101</v>
      </c>
      <c r="I2306" s="5">
        <v>0</v>
      </c>
      <c r="J2306" s="5">
        <v>0</v>
      </c>
      <c r="K2306" s="5">
        <v>0</v>
      </c>
    </row>
    <row r="2307" spans="1:11" x14ac:dyDescent="0.25">
      <c r="A2307" s="5">
        <f>2300</f>
      </c>
      <c r="B2307" s="5" t="s">
        <v>2315</v>
      </c>
      <c r="C2307" s="5">
        <v>101.6</v>
      </c>
      <c r="D2307" s="5">
        <v>0.1</v>
      </c>
      <c r="E2307" s="5">
        <v>101.8</v>
      </c>
      <c r="F2307" s="5">
        <v>202.6</v>
      </c>
      <c r="G2307" s="5">
        <v>101.1</v>
      </c>
      <c r="H2307" s="5">
        <v>101</v>
      </c>
      <c r="I2307" s="5">
        <v>0</v>
      </c>
      <c r="J2307" s="5">
        <v>0</v>
      </c>
      <c r="K2307" s="5">
        <v>0</v>
      </c>
    </row>
    <row r="2308" spans="1:11" x14ac:dyDescent="0.25">
      <c r="A2308" s="5">
        <f>2301</f>
      </c>
      <c r="B2308" s="5" t="s">
        <v>2316</v>
      </c>
      <c r="C2308" s="5">
        <v>100.8</v>
      </c>
      <c r="D2308" s="5">
        <v>0.1</v>
      </c>
      <c r="E2308" s="5">
        <v>101</v>
      </c>
      <c r="F2308" s="5">
        <v>202.4</v>
      </c>
      <c r="G2308" s="5">
        <v>100.9</v>
      </c>
      <c r="H2308" s="5">
        <v>100.8</v>
      </c>
      <c r="I2308" s="5">
        <v>0</v>
      </c>
      <c r="J2308" s="5">
        <v>0</v>
      </c>
      <c r="K2308" s="5">
        <v>0</v>
      </c>
    </row>
    <row r="2309" spans="1:11" x14ac:dyDescent="0.25">
      <c r="A2309" s="5">
        <f>2302</f>
      </c>
      <c r="B2309" s="5" t="s">
        <v>2317</v>
      </c>
      <c r="C2309" s="5">
        <v>100.8</v>
      </c>
      <c r="D2309" s="5">
        <v>0.1</v>
      </c>
      <c r="E2309" s="5">
        <v>101</v>
      </c>
      <c r="F2309" s="5">
        <v>202.4</v>
      </c>
      <c r="G2309" s="5">
        <v>100.9</v>
      </c>
      <c r="H2309" s="5">
        <v>100.8</v>
      </c>
      <c r="I2309" s="5">
        <v>0</v>
      </c>
      <c r="J2309" s="5">
        <v>0</v>
      </c>
      <c r="K2309" s="5">
        <v>0</v>
      </c>
    </row>
    <row r="2310" spans="1:11" x14ac:dyDescent="0.25">
      <c r="A2310" s="5">
        <f>2303</f>
      </c>
      <c r="B2310" s="5" t="s">
        <v>2318</v>
      </c>
      <c r="C2310" s="5">
        <v>101.2</v>
      </c>
      <c r="D2310" s="5">
        <v>0.1</v>
      </c>
      <c r="E2310" s="5">
        <v>101.4</v>
      </c>
      <c r="F2310" s="5">
        <v>202.1</v>
      </c>
      <c r="G2310" s="5">
        <v>100.8</v>
      </c>
      <c r="H2310" s="5">
        <v>100.7</v>
      </c>
      <c r="I2310" s="5">
        <v>0</v>
      </c>
      <c r="J2310" s="5">
        <v>0</v>
      </c>
      <c r="K2310" s="5">
        <v>0</v>
      </c>
    </row>
    <row r="2311" spans="1:11" x14ac:dyDescent="0.25">
      <c r="A2311" s="5">
        <f>2304</f>
      </c>
      <c r="B2311" s="5" t="s">
        <v>2319</v>
      </c>
      <c r="C2311" s="5">
        <v>101.2</v>
      </c>
      <c r="D2311" s="5">
        <v>0.1</v>
      </c>
      <c r="E2311" s="5">
        <v>101.4</v>
      </c>
      <c r="F2311" s="5">
        <v>202.1</v>
      </c>
      <c r="G2311" s="5">
        <v>100.8</v>
      </c>
      <c r="H2311" s="5">
        <v>100.7</v>
      </c>
      <c r="I2311" s="5">
        <v>0</v>
      </c>
      <c r="J2311" s="5">
        <v>0</v>
      </c>
      <c r="K2311" s="5">
        <v>0</v>
      </c>
    </row>
    <row r="2312" spans="1:11" x14ac:dyDescent="0.25">
      <c r="A2312" s="5">
        <f>2305</f>
      </c>
      <c r="B2312" s="5" t="s">
        <v>2320</v>
      </c>
      <c r="C2312" s="5">
        <v>101.5</v>
      </c>
      <c r="D2312" s="5">
        <v>0.1</v>
      </c>
      <c r="E2312" s="5">
        <v>101.6</v>
      </c>
      <c r="F2312" s="5">
        <v>200.1</v>
      </c>
      <c r="G2312" s="5">
        <v>99.9</v>
      </c>
      <c r="H2312" s="5">
        <v>99.8</v>
      </c>
      <c r="I2312" s="5">
        <v>0</v>
      </c>
      <c r="J2312" s="5">
        <v>0</v>
      </c>
      <c r="K2312" s="5">
        <v>0</v>
      </c>
    </row>
    <row r="2313" spans="1:11" x14ac:dyDescent="0.25">
      <c r="A2313" s="5">
        <f>2306</f>
      </c>
      <c r="B2313" s="5" t="s">
        <v>2321</v>
      </c>
      <c r="C2313" s="5">
        <v>101.5</v>
      </c>
      <c r="D2313" s="5">
        <v>0.1</v>
      </c>
      <c r="E2313" s="5">
        <v>101.6</v>
      </c>
      <c r="F2313" s="5">
        <v>200.1</v>
      </c>
      <c r="G2313" s="5">
        <v>99.9</v>
      </c>
      <c r="H2313" s="5">
        <v>99.8</v>
      </c>
      <c r="I2313" s="5">
        <v>0</v>
      </c>
      <c r="J2313" s="5">
        <v>0</v>
      </c>
      <c r="K2313" s="5">
        <v>0</v>
      </c>
    </row>
    <row r="2314" spans="1:11" x14ac:dyDescent="0.25">
      <c r="A2314" s="5">
        <f>2307</f>
      </c>
      <c r="B2314" s="5" t="s">
        <v>2322</v>
      </c>
      <c r="C2314" s="5">
        <v>102.1</v>
      </c>
      <c r="D2314" s="5">
        <v>0.1</v>
      </c>
      <c r="E2314" s="5">
        <v>102.3</v>
      </c>
      <c r="F2314" s="5">
        <v>203.2</v>
      </c>
      <c r="G2314" s="5">
        <v>101.5</v>
      </c>
      <c r="H2314" s="5">
        <v>101.4</v>
      </c>
      <c r="I2314" s="5">
        <v>0</v>
      </c>
      <c r="J2314" s="5">
        <v>0</v>
      </c>
      <c r="K2314" s="5">
        <v>0</v>
      </c>
    </row>
    <row r="2315" spans="1:11" x14ac:dyDescent="0.25">
      <c r="A2315" s="5">
        <f>2308</f>
      </c>
      <c r="B2315" s="5" t="s">
        <v>2323</v>
      </c>
      <c r="C2315" s="5">
        <v>102.1</v>
      </c>
      <c r="D2315" s="5">
        <v>0.1</v>
      </c>
      <c r="E2315" s="5">
        <v>102.3</v>
      </c>
      <c r="F2315" s="5">
        <v>203.2</v>
      </c>
      <c r="G2315" s="5">
        <v>101.5</v>
      </c>
      <c r="H2315" s="5">
        <v>101.4</v>
      </c>
      <c r="I2315" s="5">
        <v>0</v>
      </c>
      <c r="J2315" s="5">
        <v>0</v>
      </c>
      <c r="K2315" s="5">
        <v>0</v>
      </c>
    </row>
    <row r="2316" spans="1:11" x14ac:dyDescent="0.25">
      <c r="A2316" s="5">
        <f>2309</f>
      </c>
      <c r="B2316" s="5" t="s">
        <v>2324</v>
      </c>
      <c r="C2316" s="5">
        <v>102.1</v>
      </c>
      <c r="D2316" s="5">
        <v>0.1</v>
      </c>
      <c r="E2316" s="5">
        <v>102.3</v>
      </c>
      <c r="F2316" s="5">
        <v>203.2</v>
      </c>
      <c r="G2316" s="5">
        <v>101.5</v>
      </c>
      <c r="H2316" s="5">
        <v>101.4</v>
      </c>
      <c r="I2316" s="5">
        <v>0</v>
      </c>
      <c r="J2316" s="5">
        <v>0</v>
      </c>
      <c r="K2316" s="5">
        <v>0</v>
      </c>
    </row>
    <row r="2317" spans="1:11" x14ac:dyDescent="0.25">
      <c r="A2317" s="5">
        <f>2310</f>
      </c>
      <c r="B2317" s="5" t="s">
        <v>2325</v>
      </c>
      <c r="C2317" s="5">
        <v>100.5</v>
      </c>
      <c r="D2317" s="5">
        <v>0.1</v>
      </c>
      <c r="E2317" s="5">
        <v>100.7</v>
      </c>
      <c r="F2317" s="5">
        <v>200.7</v>
      </c>
      <c r="G2317" s="5">
        <v>101.1</v>
      </c>
      <c r="H2317" s="5">
        <v>101</v>
      </c>
      <c r="I2317" s="5">
        <v>0</v>
      </c>
      <c r="J2317" s="5">
        <v>0</v>
      </c>
      <c r="K2317" s="5">
        <v>0</v>
      </c>
    </row>
    <row r="2318" spans="1:11" x14ac:dyDescent="0.25">
      <c r="A2318" s="5">
        <f>2311</f>
      </c>
      <c r="B2318" s="5" t="s">
        <v>2326</v>
      </c>
      <c r="C2318" s="5">
        <v>100.5</v>
      </c>
      <c r="D2318" s="5">
        <v>0.1</v>
      </c>
      <c r="E2318" s="5">
        <v>100.7</v>
      </c>
      <c r="F2318" s="5">
        <v>200.7</v>
      </c>
      <c r="G2318" s="5">
        <v>101.1</v>
      </c>
      <c r="H2318" s="5">
        <v>101</v>
      </c>
      <c r="I2318" s="5">
        <v>0</v>
      </c>
      <c r="J2318" s="5">
        <v>0</v>
      </c>
      <c r="K2318" s="5">
        <v>0</v>
      </c>
    </row>
    <row r="2319" spans="1:11" x14ac:dyDescent="0.25">
      <c r="A2319" s="5">
        <f>2312</f>
      </c>
      <c r="B2319" s="5" t="s">
        <v>2327</v>
      </c>
      <c r="C2319" s="5">
        <v>104.3</v>
      </c>
      <c r="D2319" s="5">
        <v>0.1</v>
      </c>
      <c r="E2319" s="5">
        <v>104.4</v>
      </c>
      <c r="F2319" s="5">
        <v>207.9</v>
      </c>
      <c r="G2319" s="5">
        <v>101.1</v>
      </c>
      <c r="H2319" s="5">
        <v>101</v>
      </c>
      <c r="I2319" s="5">
        <v>0</v>
      </c>
      <c r="J2319" s="5">
        <v>0</v>
      </c>
      <c r="K2319" s="5">
        <v>0</v>
      </c>
    </row>
    <row r="2320" spans="1:11" x14ac:dyDescent="0.25">
      <c r="A2320" s="5">
        <f>2313</f>
      </c>
      <c r="B2320" s="5" t="s">
        <v>2328</v>
      </c>
      <c r="C2320" s="5">
        <v>104.3</v>
      </c>
      <c r="D2320" s="5">
        <v>0.1</v>
      </c>
      <c r="E2320" s="5">
        <v>104.4</v>
      </c>
      <c r="F2320" s="5">
        <v>207.9</v>
      </c>
      <c r="G2320" s="5">
        <v>103.2</v>
      </c>
      <c r="H2320" s="5">
        <v>103.4</v>
      </c>
      <c r="I2320" s="5">
        <v>0</v>
      </c>
      <c r="J2320" s="5">
        <v>0</v>
      </c>
      <c r="K2320" s="5">
        <v>0</v>
      </c>
    </row>
    <row r="2321" spans="1:11" x14ac:dyDescent="0.25">
      <c r="A2321" s="5">
        <f>2314</f>
      </c>
      <c r="B2321" s="5" t="s">
        <v>2329</v>
      </c>
      <c r="C2321" s="5">
        <v>104.3</v>
      </c>
      <c r="D2321" s="5">
        <v>0.1</v>
      </c>
      <c r="E2321" s="5">
        <v>104.4</v>
      </c>
      <c r="F2321" s="5">
        <v>207.9</v>
      </c>
      <c r="G2321" s="5">
        <v>103.2</v>
      </c>
      <c r="H2321" s="5">
        <v>103.4</v>
      </c>
      <c r="I2321" s="5">
        <v>0</v>
      </c>
      <c r="J2321" s="5">
        <v>0</v>
      </c>
      <c r="K2321" s="5">
        <v>0</v>
      </c>
    </row>
    <row r="2322" spans="1:11" x14ac:dyDescent="0.25">
      <c r="A2322" s="5">
        <f>2315</f>
      </c>
      <c r="B2322" s="5" t="s">
        <v>2330</v>
      </c>
      <c r="C2322" s="5">
        <v>105.1</v>
      </c>
      <c r="D2322" s="5">
        <v>0.1</v>
      </c>
      <c r="E2322" s="5">
        <v>105.3</v>
      </c>
      <c r="F2322" s="5">
        <v>211.8</v>
      </c>
      <c r="G2322" s="5">
        <v>105.6</v>
      </c>
      <c r="H2322" s="5">
        <v>105.3</v>
      </c>
      <c r="I2322" s="5">
        <v>0</v>
      </c>
      <c r="J2322" s="5">
        <v>0</v>
      </c>
      <c r="K2322" s="5">
        <v>0</v>
      </c>
    </row>
    <row r="2323" spans="1:11" x14ac:dyDescent="0.25">
      <c r="A2323" s="5">
        <f>2316</f>
      </c>
      <c r="B2323" s="5" t="s">
        <v>2331</v>
      </c>
      <c r="C2323" s="5">
        <v>105.1</v>
      </c>
      <c r="D2323" s="5">
        <v>0.1</v>
      </c>
      <c r="E2323" s="5">
        <v>105.3</v>
      </c>
      <c r="F2323" s="5">
        <v>211.8</v>
      </c>
      <c r="G2323" s="5">
        <v>105.6</v>
      </c>
      <c r="H2323" s="5">
        <v>105.3</v>
      </c>
      <c r="I2323" s="5">
        <v>0</v>
      </c>
      <c r="J2323" s="5">
        <v>0</v>
      </c>
      <c r="K2323" s="5">
        <v>0</v>
      </c>
    </row>
    <row r="2324" spans="1:11" x14ac:dyDescent="0.25">
      <c r="A2324" s="5">
        <f>2317</f>
      </c>
      <c r="B2324" s="5" t="s">
        <v>2332</v>
      </c>
      <c r="C2324" s="5">
        <v>93.6</v>
      </c>
      <c r="D2324" s="5">
        <v>0.1</v>
      </c>
      <c r="E2324" s="5">
        <v>93.7</v>
      </c>
      <c r="F2324" s="5">
        <v>187.5</v>
      </c>
      <c r="G2324" s="5">
        <v>93.5</v>
      </c>
      <c r="H2324" s="5">
        <v>93.4</v>
      </c>
      <c r="I2324" s="5">
        <v>0</v>
      </c>
      <c r="J2324" s="5">
        <v>0</v>
      </c>
      <c r="K2324" s="5">
        <v>0</v>
      </c>
    </row>
    <row r="2325" spans="1:11" x14ac:dyDescent="0.25">
      <c r="A2325" s="5">
        <f>2318</f>
      </c>
      <c r="B2325" s="5" t="s">
        <v>2333</v>
      </c>
      <c r="C2325" s="5">
        <v>93.6</v>
      </c>
      <c r="D2325" s="5">
        <v>0.1</v>
      </c>
      <c r="E2325" s="5">
        <v>93.7</v>
      </c>
      <c r="F2325" s="5">
        <v>187.5</v>
      </c>
      <c r="G2325" s="5">
        <v>93.5</v>
      </c>
      <c r="H2325" s="5">
        <v>93.4</v>
      </c>
      <c r="I2325" s="5">
        <v>0</v>
      </c>
      <c r="J2325" s="5">
        <v>0</v>
      </c>
      <c r="K2325" s="5">
        <v>0</v>
      </c>
    </row>
    <row r="2326" spans="1:11" x14ac:dyDescent="0.25">
      <c r="A2326" s="5">
        <f>2319</f>
      </c>
      <c r="B2326" s="5" t="s">
        <v>2334</v>
      </c>
      <c r="C2326" s="5">
        <v>93.6</v>
      </c>
      <c r="D2326" s="5">
        <v>0.1</v>
      </c>
      <c r="E2326" s="5">
        <v>93.7</v>
      </c>
      <c r="F2326" s="5">
        <v>187.5</v>
      </c>
      <c r="G2326" s="5">
        <v>93.5</v>
      </c>
      <c r="H2326" s="5">
        <v>93.4</v>
      </c>
      <c r="I2326" s="5">
        <v>0</v>
      </c>
      <c r="J2326" s="5">
        <v>0</v>
      </c>
      <c r="K2326" s="5">
        <v>0</v>
      </c>
    </row>
    <row r="2327" spans="1:11" x14ac:dyDescent="0.25">
      <c r="A2327" s="5">
        <f>2320</f>
      </c>
      <c r="B2327" s="5" t="s">
        <v>2335</v>
      </c>
      <c r="C2327" s="5">
        <v>93.6</v>
      </c>
      <c r="D2327" s="5">
        <v>0.1</v>
      </c>
      <c r="E2327" s="5">
        <v>93.7</v>
      </c>
      <c r="F2327" s="5">
        <v>187.5</v>
      </c>
      <c r="G2327" s="5">
        <v>93.5</v>
      </c>
      <c r="H2327" s="5">
        <v>93.4</v>
      </c>
      <c r="I2327" s="5">
        <v>0</v>
      </c>
      <c r="J2327" s="5">
        <v>0</v>
      </c>
      <c r="K2327" s="5">
        <v>0</v>
      </c>
    </row>
    <row r="2328" spans="1:11" x14ac:dyDescent="0.25">
      <c r="A2328" s="5">
        <f>2321</f>
      </c>
      <c r="B2328" s="5" t="s">
        <v>2336</v>
      </c>
      <c r="C2328" s="5">
        <v>100.9</v>
      </c>
      <c r="D2328" s="5">
        <v>0.1</v>
      </c>
      <c r="E2328" s="5">
        <v>101.1</v>
      </c>
      <c r="F2328" s="5">
        <v>201.3</v>
      </c>
      <c r="G2328" s="5">
        <v>100.4</v>
      </c>
      <c r="H2328" s="5">
        <v>100.3</v>
      </c>
      <c r="I2328" s="5">
        <v>0</v>
      </c>
      <c r="J2328" s="5">
        <v>0</v>
      </c>
      <c r="K2328" s="5">
        <v>0</v>
      </c>
    </row>
    <row r="2329" spans="1:11" x14ac:dyDescent="0.25">
      <c r="A2329" s="5">
        <f>2322</f>
      </c>
      <c r="B2329" s="5" t="s">
        <v>2337</v>
      </c>
      <c r="C2329" s="5">
        <v>100.9</v>
      </c>
      <c r="D2329" s="5">
        <v>0.1</v>
      </c>
      <c r="E2329" s="5">
        <v>101.1</v>
      </c>
      <c r="F2329" s="5">
        <v>201.3</v>
      </c>
      <c r="G2329" s="5">
        <v>100.4</v>
      </c>
      <c r="H2329" s="5">
        <v>100.3</v>
      </c>
      <c r="I2329" s="5">
        <v>0</v>
      </c>
      <c r="J2329" s="5">
        <v>0</v>
      </c>
      <c r="K2329" s="5">
        <v>0</v>
      </c>
    </row>
    <row r="2330" spans="1:11" x14ac:dyDescent="0.25">
      <c r="A2330" s="5">
        <f>2323</f>
      </c>
      <c r="B2330" s="5" t="s">
        <v>2338</v>
      </c>
      <c r="C2330" s="5">
        <v>99.5</v>
      </c>
      <c r="D2330" s="5">
        <v>0.1</v>
      </c>
      <c r="E2330" s="5">
        <v>99.6</v>
      </c>
      <c r="F2330" s="5">
        <v>199.7</v>
      </c>
      <c r="G2330" s="5">
        <v>99.6</v>
      </c>
      <c r="H2330" s="5">
        <v>99.4</v>
      </c>
      <c r="I2330" s="5">
        <v>0</v>
      </c>
      <c r="J2330" s="5">
        <v>0</v>
      </c>
      <c r="K2330" s="5">
        <v>0</v>
      </c>
    </row>
    <row r="2331" spans="1:11" x14ac:dyDescent="0.25">
      <c r="A2331" s="5">
        <f>2324</f>
      </c>
      <c r="B2331" s="5" t="s">
        <v>2339</v>
      </c>
      <c r="C2331" s="5">
        <v>99.5</v>
      </c>
      <c r="D2331" s="5">
        <v>0.1</v>
      </c>
      <c r="E2331" s="5">
        <v>99.6</v>
      </c>
      <c r="F2331" s="5">
        <v>199.7</v>
      </c>
      <c r="G2331" s="5">
        <v>99.6</v>
      </c>
      <c r="H2331" s="5">
        <v>99.4</v>
      </c>
      <c r="I2331" s="5">
        <v>0</v>
      </c>
      <c r="J2331" s="5">
        <v>0</v>
      </c>
      <c r="K2331" s="5">
        <v>0</v>
      </c>
    </row>
    <row r="2332" spans="1:11" x14ac:dyDescent="0.25">
      <c r="A2332" s="5">
        <f>2325</f>
      </c>
      <c r="B2332" s="5" t="s">
        <v>2340</v>
      </c>
      <c r="C2332" s="5">
        <v>94</v>
      </c>
      <c r="D2332" s="5">
        <v>0.1</v>
      </c>
      <c r="E2332" s="5">
        <v>94.1</v>
      </c>
      <c r="F2332" s="5">
        <v>198.6</v>
      </c>
      <c r="G2332" s="5">
        <v>98.7</v>
      </c>
      <c r="H2332" s="5">
        <v>98.1</v>
      </c>
      <c r="I2332" s="5">
        <v>0</v>
      </c>
      <c r="J2332" s="5">
        <v>0</v>
      </c>
      <c r="K2332" s="5">
        <v>0</v>
      </c>
    </row>
    <row r="2333" spans="1:11" x14ac:dyDescent="0.25">
      <c r="A2333" s="5">
        <f>2326</f>
      </c>
      <c r="B2333" s="5" t="s">
        <v>2341</v>
      </c>
      <c r="C2333" s="5">
        <v>94</v>
      </c>
      <c r="D2333" s="5">
        <v>0.1</v>
      </c>
      <c r="E2333" s="5">
        <v>94.1</v>
      </c>
      <c r="F2333" s="5">
        <v>198.6</v>
      </c>
      <c r="G2333" s="5">
        <v>98.7</v>
      </c>
      <c r="H2333" s="5">
        <v>98.1</v>
      </c>
      <c r="I2333" s="5">
        <v>0</v>
      </c>
      <c r="J2333" s="5">
        <v>0</v>
      </c>
      <c r="K2333" s="5">
        <v>0</v>
      </c>
    </row>
    <row r="2334" spans="1:11" x14ac:dyDescent="0.25">
      <c r="A2334" s="5">
        <f>2327</f>
      </c>
      <c r="B2334" s="5" t="s">
        <v>2342</v>
      </c>
      <c r="C2334" s="5">
        <v>100</v>
      </c>
      <c r="D2334" s="5">
        <v>0.1</v>
      </c>
      <c r="E2334" s="5">
        <v>100.2</v>
      </c>
      <c r="F2334" s="5">
        <v>198.4</v>
      </c>
      <c r="G2334" s="5">
        <v>99</v>
      </c>
      <c r="H2334" s="5">
        <v>99</v>
      </c>
      <c r="I2334" s="5">
        <v>0</v>
      </c>
      <c r="J2334" s="5">
        <v>0</v>
      </c>
      <c r="K2334" s="5">
        <v>0</v>
      </c>
    </row>
    <row r="2335" spans="1:11" x14ac:dyDescent="0.25">
      <c r="A2335" s="5">
        <f>2328</f>
      </c>
      <c r="B2335" s="5" t="s">
        <v>2343</v>
      </c>
      <c r="C2335" s="5">
        <v>100</v>
      </c>
      <c r="D2335" s="5">
        <v>0.1</v>
      </c>
      <c r="E2335" s="5">
        <v>100.2</v>
      </c>
      <c r="F2335" s="5">
        <v>198.4</v>
      </c>
      <c r="G2335" s="5">
        <v>99</v>
      </c>
      <c r="H2335" s="5">
        <v>99</v>
      </c>
      <c r="I2335" s="5">
        <v>0</v>
      </c>
      <c r="J2335" s="5">
        <v>0</v>
      </c>
      <c r="K2335" s="5">
        <v>0</v>
      </c>
    </row>
    <row r="2336" spans="1:11" x14ac:dyDescent="0.25">
      <c r="A2336" s="5">
        <f>2329</f>
      </c>
      <c r="B2336" s="5" t="s">
        <v>2344</v>
      </c>
      <c r="C2336" s="5">
        <v>100</v>
      </c>
      <c r="D2336" s="5">
        <v>0.1</v>
      </c>
      <c r="E2336" s="5">
        <v>100.2</v>
      </c>
      <c r="F2336" s="5">
        <v>198.4</v>
      </c>
      <c r="G2336" s="5">
        <v>99</v>
      </c>
      <c r="H2336" s="5">
        <v>99</v>
      </c>
      <c r="I2336" s="5">
        <v>0</v>
      </c>
      <c r="J2336" s="5">
        <v>0</v>
      </c>
      <c r="K2336" s="5">
        <v>0</v>
      </c>
    </row>
    <row r="2337" spans="1:11" x14ac:dyDescent="0.25">
      <c r="A2337" s="5">
        <f>2330</f>
      </c>
      <c r="B2337" s="5" t="s">
        <v>2345</v>
      </c>
      <c r="C2337" s="5">
        <v>100</v>
      </c>
      <c r="D2337" s="5">
        <v>0.1</v>
      </c>
      <c r="E2337" s="5">
        <v>100.2</v>
      </c>
      <c r="F2337" s="5">
        <v>198.4</v>
      </c>
      <c r="G2337" s="5">
        <v>93.7</v>
      </c>
      <c r="H2337" s="5">
        <v>93.6</v>
      </c>
      <c r="I2337" s="5">
        <v>0</v>
      </c>
      <c r="J2337" s="5">
        <v>0</v>
      </c>
      <c r="K2337" s="5">
        <v>0</v>
      </c>
    </row>
    <row r="2338" spans="1:11" x14ac:dyDescent="0.25">
      <c r="A2338" s="5">
        <f>2331</f>
      </c>
      <c r="B2338" s="5" t="s">
        <v>2346</v>
      </c>
      <c r="C2338" s="5">
        <v>95.2</v>
      </c>
      <c r="D2338" s="5">
        <v>0.1</v>
      </c>
      <c r="E2338" s="5">
        <v>95.4</v>
      </c>
      <c r="F2338" s="5">
        <v>188.4</v>
      </c>
      <c r="G2338" s="5">
        <v>93.7</v>
      </c>
      <c r="H2338" s="5">
        <v>93.6</v>
      </c>
      <c r="I2338" s="5">
        <v>0</v>
      </c>
      <c r="J2338" s="5">
        <v>0</v>
      </c>
      <c r="K2338" s="5">
        <v>0</v>
      </c>
    </row>
    <row r="2339" spans="1:11" x14ac:dyDescent="0.25">
      <c r="A2339" s="5">
        <f>2332</f>
      </c>
      <c r="B2339" s="5" t="s">
        <v>2347</v>
      </c>
      <c r="C2339" s="5">
        <v>95.2</v>
      </c>
      <c r="D2339" s="5">
        <v>0.1</v>
      </c>
      <c r="E2339" s="5">
        <v>95.4</v>
      </c>
      <c r="F2339" s="5">
        <v>188.4</v>
      </c>
      <c r="G2339" s="5">
        <v>93.7</v>
      </c>
      <c r="H2339" s="5">
        <v>98.4</v>
      </c>
      <c r="I2339" s="5">
        <v>0</v>
      </c>
      <c r="J2339" s="5">
        <v>0</v>
      </c>
      <c r="K2339" s="5">
        <v>0</v>
      </c>
    </row>
    <row r="2340" spans="1:11" x14ac:dyDescent="0.25">
      <c r="A2340" s="5">
        <f>2333</f>
      </c>
      <c r="B2340" s="5" t="s">
        <v>2348</v>
      </c>
      <c r="C2340" s="5">
        <v>99.5</v>
      </c>
      <c r="D2340" s="5">
        <v>0.1</v>
      </c>
      <c r="E2340" s="5">
        <v>99.5</v>
      </c>
      <c r="F2340" s="5">
        <v>198.8</v>
      </c>
      <c r="G2340" s="5">
        <v>99.1</v>
      </c>
      <c r="H2340" s="5">
        <v>98.4</v>
      </c>
      <c r="I2340" s="5">
        <v>0</v>
      </c>
      <c r="J2340" s="5">
        <v>0</v>
      </c>
      <c r="K2340" s="5">
        <v>0</v>
      </c>
    </row>
    <row r="2341" spans="1:11" x14ac:dyDescent="0.25">
      <c r="A2341" s="5">
        <f>2334</f>
      </c>
      <c r="B2341" s="5" t="s">
        <v>2349</v>
      </c>
      <c r="C2341" s="5">
        <v>99.5</v>
      </c>
      <c r="D2341" s="5">
        <v>0.1</v>
      </c>
      <c r="E2341" s="5">
        <v>99.5</v>
      </c>
      <c r="F2341" s="5">
        <v>198.8</v>
      </c>
      <c r="G2341" s="5">
        <v>99.1</v>
      </c>
      <c r="H2341" s="5">
        <v>96.2</v>
      </c>
      <c r="I2341" s="5">
        <v>0</v>
      </c>
      <c r="J2341" s="5">
        <v>0</v>
      </c>
      <c r="K2341" s="5">
        <v>0</v>
      </c>
    </row>
    <row r="2342" spans="1:11" x14ac:dyDescent="0.25">
      <c r="A2342" s="5">
        <f>2335</f>
      </c>
      <c r="B2342" s="5" t="s">
        <v>2350</v>
      </c>
      <c r="C2342" s="5">
        <v>99.2</v>
      </c>
      <c r="D2342" s="5">
        <v>0.1</v>
      </c>
      <c r="E2342" s="5">
        <v>99.4</v>
      </c>
      <c r="F2342" s="5">
        <v>195.5</v>
      </c>
      <c r="G2342" s="5">
        <v>96.9</v>
      </c>
      <c r="H2342" s="5">
        <v>96.2</v>
      </c>
      <c r="I2342" s="5">
        <v>0</v>
      </c>
      <c r="J2342" s="5">
        <v>0</v>
      </c>
      <c r="K2342" s="5">
        <v>0</v>
      </c>
    </row>
    <row r="2343" spans="1:11" x14ac:dyDescent="0.25">
      <c r="A2343" s="5">
        <f>2336</f>
      </c>
      <c r="B2343" s="5" t="s">
        <v>2351</v>
      </c>
      <c r="C2343" s="5">
        <v>99.2</v>
      </c>
      <c r="D2343" s="5">
        <v>0.1</v>
      </c>
      <c r="E2343" s="5">
        <v>99.4</v>
      </c>
      <c r="F2343" s="5">
        <v>195.5</v>
      </c>
      <c r="G2343" s="5">
        <v>96.9</v>
      </c>
      <c r="H2343" s="5">
        <v>98.9</v>
      </c>
      <c r="I2343" s="5">
        <v>0</v>
      </c>
      <c r="J2343" s="5">
        <v>0</v>
      </c>
      <c r="K2343" s="5">
        <v>0</v>
      </c>
    </row>
    <row r="2344" spans="1:11" x14ac:dyDescent="0.25">
      <c r="A2344" s="5">
        <f>2337</f>
      </c>
      <c r="B2344" s="5" t="s">
        <v>2352</v>
      </c>
      <c r="C2344" s="5">
        <v>99</v>
      </c>
      <c r="D2344" s="5">
        <v>0.1</v>
      </c>
      <c r="E2344" s="5">
        <v>99.2</v>
      </c>
      <c r="F2344" s="5">
        <v>198.6</v>
      </c>
      <c r="G2344" s="5">
        <v>99.1</v>
      </c>
      <c r="H2344" s="5">
        <v>98.9</v>
      </c>
      <c r="I2344" s="5">
        <v>0</v>
      </c>
      <c r="J2344" s="5">
        <v>0</v>
      </c>
      <c r="K2344" s="5">
        <v>0</v>
      </c>
    </row>
    <row r="2345" spans="1:11" x14ac:dyDescent="0.25">
      <c r="A2345" s="5">
        <f>2338</f>
      </c>
      <c r="B2345" s="5" t="s">
        <v>2353</v>
      </c>
      <c r="C2345" s="5">
        <v>99</v>
      </c>
      <c r="D2345" s="5">
        <v>0.1</v>
      </c>
      <c r="E2345" s="5">
        <v>99.2</v>
      </c>
      <c r="F2345" s="5">
        <v>198.6</v>
      </c>
      <c r="G2345" s="5">
        <v>99.1</v>
      </c>
      <c r="H2345" s="5">
        <v>98.9</v>
      </c>
      <c r="I2345" s="5">
        <v>0</v>
      </c>
      <c r="J2345" s="5">
        <v>0</v>
      </c>
      <c r="K2345" s="5">
        <v>0</v>
      </c>
    </row>
    <row r="2346" spans="1:11" x14ac:dyDescent="0.25">
      <c r="A2346" s="5">
        <f>2339</f>
      </c>
      <c r="B2346" s="5" t="s">
        <v>2354</v>
      </c>
      <c r="C2346" s="5">
        <v>99</v>
      </c>
      <c r="D2346" s="5">
        <v>0.1</v>
      </c>
      <c r="E2346" s="5">
        <v>99.2</v>
      </c>
      <c r="F2346" s="5">
        <v>198.6</v>
      </c>
      <c r="G2346" s="5">
        <v>99.1</v>
      </c>
      <c r="H2346" s="5">
        <v>98.9</v>
      </c>
      <c r="I2346" s="5">
        <v>0</v>
      </c>
      <c r="J2346" s="5">
        <v>0</v>
      </c>
      <c r="K2346" s="5">
        <v>0</v>
      </c>
    </row>
    <row r="2347" spans="1:11" x14ac:dyDescent="0.25">
      <c r="A2347" s="5">
        <f>2340</f>
      </c>
      <c r="B2347" s="5" t="s">
        <v>2355</v>
      </c>
      <c r="C2347" s="5">
        <v>105.4</v>
      </c>
      <c r="D2347" s="5">
        <v>0.1</v>
      </c>
      <c r="E2347" s="5">
        <v>105.6</v>
      </c>
      <c r="F2347" s="5">
        <v>210</v>
      </c>
      <c r="G2347" s="5">
        <v>104.8</v>
      </c>
      <c r="H2347" s="5">
        <v>104.7</v>
      </c>
      <c r="I2347" s="5">
        <v>0</v>
      </c>
      <c r="J2347" s="5">
        <v>0</v>
      </c>
      <c r="K2347" s="5">
        <v>0</v>
      </c>
    </row>
    <row r="2348" spans="1:11" x14ac:dyDescent="0.25">
      <c r="A2348" s="5">
        <f>2341</f>
      </c>
      <c r="B2348" s="5" t="s">
        <v>2356</v>
      </c>
      <c r="C2348" s="5">
        <v>105.4</v>
      </c>
      <c r="D2348" s="5">
        <v>0.1</v>
      </c>
      <c r="E2348" s="5">
        <v>105.6</v>
      </c>
      <c r="F2348" s="5">
        <v>210</v>
      </c>
      <c r="G2348" s="5">
        <v>104.8</v>
      </c>
      <c r="H2348" s="5">
        <v>104.7</v>
      </c>
      <c r="I2348" s="5">
        <v>0</v>
      </c>
      <c r="J2348" s="5">
        <v>0</v>
      </c>
      <c r="K2348" s="5">
        <v>0</v>
      </c>
    </row>
    <row r="2349" spans="1:11" x14ac:dyDescent="0.25">
      <c r="A2349" s="5">
        <f>2342</f>
      </c>
      <c r="B2349" s="5" t="s">
        <v>2357</v>
      </c>
      <c r="C2349" s="5">
        <v>104.6</v>
      </c>
      <c r="D2349" s="5">
        <v>0.1</v>
      </c>
      <c r="E2349" s="5">
        <v>104.7</v>
      </c>
      <c r="F2349" s="5">
        <v>209.3</v>
      </c>
      <c r="G2349" s="5">
        <v>104.6</v>
      </c>
      <c r="H2349" s="5">
        <v>104.4</v>
      </c>
      <c r="I2349" s="5">
        <v>0</v>
      </c>
      <c r="J2349" s="5">
        <v>0</v>
      </c>
      <c r="K2349" s="5">
        <v>0</v>
      </c>
    </row>
    <row r="2350" spans="1:11" x14ac:dyDescent="0.25">
      <c r="A2350" s="5">
        <f>2343</f>
      </c>
      <c r="B2350" s="5" t="s">
        <v>2358</v>
      </c>
      <c r="C2350" s="5">
        <v>104.6</v>
      </c>
      <c r="D2350" s="5">
        <v>0.1</v>
      </c>
      <c r="E2350" s="5">
        <v>104.7</v>
      </c>
      <c r="F2350" s="5">
        <v>209.3</v>
      </c>
      <c r="G2350" s="5">
        <v>104.6</v>
      </c>
      <c r="H2350" s="5">
        <v>104.4</v>
      </c>
      <c r="I2350" s="5">
        <v>0</v>
      </c>
      <c r="J2350" s="5">
        <v>0</v>
      </c>
      <c r="K2350" s="5">
        <v>0</v>
      </c>
    </row>
    <row r="2351" spans="1:11" x14ac:dyDescent="0.25">
      <c r="A2351" s="5">
        <f>2344</f>
      </c>
      <c r="B2351" s="5" t="s">
        <v>2359</v>
      </c>
      <c r="C2351" s="5">
        <v>105.5</v>
      </c>
      <c r="D2351" s="5">
        <v>0.1</v>
      </c>
      <c r="E2351" s="5">
        <v>105.6</v>
      </c>
      <c r="F2351" s="5">
        <v>210.5</v>
      </c>
      <c r="G2351" s="5">
        <v>105</v>
      </c>
      <c r="H2351" s="5">
        <v>104.9</v>
      </c>
      <c r="I2351" s="5">
        <v>0</v>
      </c>
      <c r="J2351" s="5">
        <v>0</v>
      </c>
      <c r="K2351" s="5">
        <v>0</v>
      </c>
    </row>
    <row r="2352" spans="1:11" x14ac:dyDescent="0.25">
      <c r="A2352" s="5">
        <f>2345</f>
      </c>
      <c r="B2352" s="5" t="s">
        <v>2360</v>
      </c>
      <c r="C2352" s="5">
        <v>105.5</v>
      </c>
      <c r="D2352" s="5">
        <v>0.1</v>
      </c>
      <c r="E2352" s="5">
        <v>105.6</v>
      </c>
      <c r="F2352" s="5">
        <v>210.5</v>
      </c>
      <c r="G2352" s="5">
        <v>105</v>
      </c>
      <c r="H2352" s="5">
        <v>104.9</v>
      </c>
      <c r="I2352" s="5">
        <v>0</v>
      </c>
      <c r="J2352" s="5">
        <v>0</v>
      </c>
      <c r="K2352" s="5">
        <v>0</v>
      </c>
    </row>
    <row r="2353" spans="1:11" x14ac:dyDescent="0.25">
      <c r="A2353" s="5">
        <f>2346</f>
      </c>
      <c r="B2353" s="5" t="s">
        <v>2361</v>
      </c>
      <c r="C2353" s="5">
        <v>104</v>
      </c>
      <c r="D2353" s="5">
        <v>0.1</v>
      </c>
      <c r="E2353" s="5">
        <v>104.1</v>
      </c>
      <c r="F2353" s="5">
        <v>208.8</v>
      </c>
      <c r="G2353" s="5">
        <v>104.1</v>
      </c>
      <c r="H2353" s="5">
        <v>104.9</v>
      </c>
      <c r="I2353" s="5">
        <v>0</v>
      </c>
      <c r="J2353" s="5">
        <v>0</v>
      </c>
      <c r="K2353" s="5">
        <v>0</v>
      </c>
    </row>
    <row r="2354" spans="1:11" x14ac:dyDescent="0.25">
      <c r="A2354" s="5">
        <f>2347</f>
      </c>
      <c r="B2354" s="5" t="s">
        <v>2362</v>
      </c>
      <c r="C2354" s="5">
        <v>104</v>
      </c>
      <c r="D2354" s="5">
        <v>0.1</v>
      </c>
      <c r="E2354" s="5">
        <v>104.1</v>
      </c>
      <c r="F2354" s="5">
        <v>208.8</v>
      </c>
      <c r="G2354" s="5">
        <v>104.1</v>
      </c>
      <c r="H2354" s="5">
        <v>103.9</v>
      </c>
      <c r="I2354" s="5">
        <v>0</v>
      </c>
      <c r="J2354" s="5">
        <v>0</v>
      </c>
      <c r="K2354" s="5">
        <v>0</v>
      </c>
    </row>
    <row r="2355" spans="1:11" x14ac:dyDescent="0.25">
      <c r="A2355" s="5">
        <f>2348</f>
      </c>
      <c r="B2355" s="5" t="s">
        <v>2363</v>
      </c>
      <c r="C2355" s="5">
        <v>104</v>
      </c>
      <c r="D2355" s="5">
        <v>0.1</v>
      </c>
      <c r="E2355" s="5">
        <v>104.1</v>
      </c>
      <c r="F2355" s="5">
        <v>208.8</v>
      </c>
      <c r="G2355" s="5">
        <v>104.1</v>
      </c>
      <c r="H2355" s="5">
        <v>103.9</v>
      </c>
      <c r="I2355" s="5">
        <v>0</v>
      </c>
      <c r="J2355" s="5">
        <v>0</v>
      </c>
      <c r="K2355" s="5">
        <v>0</v>
      </c>
    </row>
    <row r="2356" spans="1:11" x14ac:dyDescent="0.25">
      <c r="A2356" s="5">
        <f>2349</f>
      </c>
      <c r="B2356" s="5" t="s">
        <v>2364</v>
      </c>
      <c r="C2356" s="5">
        <v>104</v>
      </c>
      <c r="D2356" s="5">
        <v>0.1</v>
      </c>
      <c r="E2356" s="5">
        <v>104.1</v>
      </c>
      <c r="F2356" s="5">
        <v>208.8</v>
      </c>
      <c r="G2356" s="5">
        <v>104.1</v>
      </c>
      <c r="H2356" s="5">
        <v>103.9</v>
      </c>
      <c r="I2356" s="5">
        <v>0</v>
      </c>
      <c r="J2356" s="5">
        <v>0</v>
      </c>
      <c r="K2356" s="5">
        <v>0</v>
      </c>
    </row>
    <row r="2357" spans="1:11" x14ac:dyDescent="0.25">
      <c r="A2357" s="5">
        <f>2350</f>
      </c>
      <c r="B2357" s="5" t="s">
        <v>2365</v>
      </c>
      <c r="C2357" s="5">
        <v>100</v>
      </c>
      <c r="D2357" s="5">
        <v>0.1</v>
      </c>
      <c r="E2357" s="5">
        <v>104.1</v>
      </c>
      <c r="F2357" s="5">
        <v>208.8</v>
      </c>
      <c r="G2357" s="5">
        <v>104.1</v>
      </c>
      <c r="H2357" s="5">
        <v>103.9</v>
      </c>
      <c r="I2357" s="5">
        <v>0</v>
      </c>
      <c r="J2357" s="5">
        <v>0</v>
      </c>
      <c r="K2357" s="5">
        <v>0</v>
      </c>
    </row>
    <row r="2358" spans="1:11" x14ac:dyDescent="0.25">
      <c r="A2358" s="5">
        <f>2351</f>
      </c>
      <c r="B2358" s="5" t="s">
        <v>2366</v>
      </c>
      <c r="C2358" s="5">
        <v>100</v>
      </c>
      <c r="D2358" s="5">
        <v>0.1</v>
      </c>
      <c r="E2358" s="5">
        <v>100.2</v>
      </c>
      <c r="F2358" s="5">
        <v>200.3</v>
      </c>
      <c r="G2358" s="5">
        <v>100.2</v>
      </c>
      <c r="H2358" s="5">
        <v>100</v>
      </c>
      <c r="I2358" s="5">
        <v>0</v>
      </c>
      <c r="J2358" s="5">
        <v>0</v>
      </c>
      <c r="K2358" s="5">
        <v>0</v>
      </c>
    </row>
    <row r="2359" spans="1:11" x14ac:dyDescent="0.25">
      <c r="A2359" s="5">
        <f>2352</f>
      </c>
      <c r="B2359" s="5" t="s">
        <v>2367</v>
      </c>
      <c r="C2359" s="5">
        <v>100</v>
      </c>
      <c r="D2359" s="5">
        <v>0.1</v>
      </c>
      <c r="E2359" s="5">
        <v>100.2</v>
      </c>
      <c r="F2359" s="5">
        <v>200.3</v>
      </c>
      <c r="G2359" s="5">
        <v>100.2</v>
      </c>
      <c r="H2359" s="5">
        <v>100</v>
      </c>
      <c r="I2359" s="5">
        <v>0</v>
      </c>
      <c r="J2359" s="5">
        <v>0</v>
      </c>
      <c r="K2359" s="5">
        <v>0</v>
      </c>
    </row>
    <row r="2360" spans="1:11" x14ac:dyDescent="0.25">
      <c r="A2360" s="5">
        <f>2353</f>
      </c>
      <c r="B2360" s="5" t="s">
        <v>2368</v>
      </c>
      <c r="C2360" s="5">
        <v>98.4</v>
      </c>
      <c r="D2360" s="5">
        <v>0.1</v>
      </c>
      <c r="E2360" s="5">
        <v>98.6</v>
      </c>
      <c r="F2360" s="5">
        <v>198.2</v>
      </c>
      <c r="G2360" s="5">
        <v>98.9</v>
      </c>
      <c r="H2360" s="5">
        <v>98.9</v>
      </c>
      <c r="I2360" s="5">
        <v>0</v>
      </c>
      <c r="J2360" s="5">
        <v>0</v>
      </c>
      <c r="K2360" s="5">
        <v>0</v>
      </c>
    </row>
    <row r="2361" spans="1:11" x14ac:dyDescent="0.25">
      <c r="A2361" s="5">
        <f>2354</f>
      </c>
      <c r="B2361" s="5" t="s">
        <v>2369</v>
      </c>
      <c r="C2361" s="5">
        <v>98.4</v>
      </c>
      <c r="D2361" s="5">
        <v>0.1</v>
      </c>
      <c r="E2361" s="5">
        <v>98.6</v>
      </c>
      <c r="F2361" s="5">
        <v>198.2</v>
      </c>
      <c r="G2361" s="5">
        <v>98.9</v>
      </c>
      <c r="H2361" s="5">
        <v>98.9</v>
      </c>
      <c r="I2361" s="5">
        <v>0</v>
      </c>
      <c r="J2361" s="5">
        <v>0</v>
      </c>
      <c r="K2361" s="5">
        <v>0</v>
      </c>
    </row>
    <row r="2362" spans="1:11" x14ac:dyDescent="0.25">
      <c r="A2362" s="5">
        <f>2355</f>
      </c>
      <c r="B2362" s="5" t="s">
        <v>2370</v>
      </c>
      <c r="C2362" s="5">
        <v>98.9</v>
      </c>
      <c r="D2362" s="5">
        <v>0.1</v>
      </c>
      <c r="E2362" s="5">
        <v>98.9</v>
      </c>
      <c r="F2362" s="5">
        <v>197.8</v>
      </c>
      <c r="G2362" s="5">
        <v>98.6</v>
      </c>
      <c r="H2362" s="5">
        <v>98.5</v>
      </c>
      <c r="I2362" s="5">
        <v>0</v>
      </c>
      <c r="J2362" s="5">
        <v>0</v>
      </c>
      <c r="K2362" s="5">
        <v>0</v>
      </c>
    </row>
    <row r="2363" spans="1:11" x14ac:dyDescent="0.25">
      <c r="A2363" s="5">
        <f>2356</f>
      </c>
      <c r="B2363" s="5" t="s">
        <v>2371</v>
      </c>
      <c r="C2363" s="5">
        <v>98.9</v>
      </c>
      <c r="D2363" s="5">
        <v>0.1</v>
      </c>
      <c r="E2363" s="5">
        <v>98.9</v>
      </c>
      <c r="F2363" s="5">
        <v>197.8</v>
      </c>
      <c r="G2363" s="5">
        <v>98.6</v>
      </c>
      <c r="H2363" s="5">
        <v>98.5</v>
      </c>
      <c r="I2363" s="5">
        <v>0</v>
      </c>
      <c r="J2363" s="5">
        <v>0</v>
      </c>
      <c r="K2363" s="5">
        <v>0</v>
      </c>
    </row>
    <row r="2364" spans="1:11" x14ac:dyDescent="0.25">
      <c r="A2364" s="5">
        <f>2357</f>
      </c>
      <c r="B2364" s="5" t="s">
        <v>2372</v>
      </c>
      <c r="C2364" s="5">
        <v>99.2</v>
      </c>
      <c r="D2364" s="5">
        <v>0.1</v>
      </c>
      <c r="E2364" s="5">
        <v>99.4</v>
      </c>
      <c r="F2364" s="5">
        <v>198.2</v>
      </c>
      <c r="G2364" s="5">
        <v>98.8</v>
      </c>
      <c r="H2364" s="5">
        <v>98.7</v>
      </c>
      <c r="I2364" s="5">
        <v>0</v>
      </c>
      <c r="J2364" s="5">
        <v>0</v>
      </c>
      <c r="K2364" s="5">
        <v>0</v>
      </c>
    </row>
    <row r="2365" spans="1:11" x14ac:dyDescent="0.25">
      <c r="A2365" s="5">
        <f>2358</f>
      </c>
      <c r="B2365" s="5" t="s">
        <v>2373</v>
      </c>
      <c r="C2365" s="5">
        <v>99.2</v>
      </c>
      <c r="D2365" s="5">
        <v>0.1</v>
      </c>
      <c r="E2365" s="5">
        <v>99.4</v>
      </c>
      <c r="F2365" s="5">
        <v>198.2</v>
      </c>
      <c r="G2365" s="5">
        <v>98.8</v>
      </c>
      <c r="H2365" s="5">
        <v>98.7</v>
      </c>
      <c r="I2365" s="5">
        <v>0</v>
      </c>
      <c r="J2365" s="5">
        <v>0</v>
      </c>
      <c r="K2365" s="5">
        <v>0</v>
      </c>
    </row>
    <row r="2366" spans="1:11" x14ac:dyDescent="0.25">
      <c r="A2366" s="5">
        <f>2359</f>
      </c>
      <c r="B2366" s="5" t="s">
        <v>2374</v>
      </c>
      <c r="C2366" s="5">
        <v>99.2</v>
      </c>
      <c r="D2366" s="5">
        <v>0.1</v>
      </c>
      <c r="E2366" s="5">
        <v>99.4</v>
      </c>
      <c r="F2366" s="5">
        <v>198.2</v>
      </c>
      <c r="G2366" s="5">
        <v>98.8</v>
      </c>
      <c r="H2366" s="5">
        <v>98.7</v>
      </c>
      <c r="I2366" s="5">
        <v>0</v>
      </c>
      <c r="J2366" s="5">
        <v>0</v>
      </c>
      <c r="K2366" s="5">
        <v>0</v>
      </c>
    </row>
    <row r="2367" spans="1:11" x14ac:dyDescent="0.25">
      <c r="A2367" s="5">
        <f>2360</f>
      </c>
      <c r="B2367" s="5" t="s">
        <v>2375</v>
      </c>
      <c r="C2367" s="5">
        <v>99.2</v>
      </c>
      <c r="D2367" s="5">
        <v>0.1</v>
      </c>
      <c r="E2367" s="5">
        <v>100.3</v>
      </c>
      <c r="F2367" s="5">
        <v>198.6</v>
      </c>
      <c r="G2367" s="5">
        <v>99.1</v>
      </c>
      <c r="H2367" s="5">
        <v>99</v>
      </c>
      <c r="I2367" s="5">
        <v>0</v>
      </c>
      <c r="J2367" s="5">
        <v>0</v>
      </c>
      <c r="K2367" s="5">
        <v>0</v>
      </c>
    </row>
    <row r="2368" spans="1:11" x14ac:dyDescent="0.25">
      <c r="A2368" s="5">
        <f>2361</f>
      </c>
      <c r="B2368" s="5" t="s">
        <v>2376</v>
      </c>
      <c r="C2368" s="5">
        <v>100.2</v>
      </c>
      <c r="D2368" s="5">
        <v>0.1</v>
      </c>
      <c r="E2368" s="5">
        <v>100.3</v>
      </c>
      <c r="F2368" s="5">
        <v>198.6</v>
      </c>
      <c r="G2368" s="5">
        <v>99.1</v>
      </c>
      <c r="H2368" s="5">
        <v>99</v>
      </c>
      <c r="I2368" s="5">
        <v>0</v>
      </c>
      <c r="J2368" s="5">
        <v>0</v>
      </c>
      <c r="K2368" s="5">
        <v>0</v>
      </c>
    </row>
    <row r="2369" spans="1:11" x14ac:dyDescent="0.25">
      <c r="A2369" s="5">
        <f>2362</f>
      </c>
      <c r="B2369" s="5" t="s">
        <v>2377</v>
      </c>
      <c r="C2369" s="5">
        <v>100.2</v>
      </c>
      <c r="D2369" s="5">
        <v>0.1</v>
      </c>
      <c r="E2369" s="5">
        <v>100.3</v>
      </c>
      <c r="F2369" s="5">
        <v>197.5</v>
      </c>
      <c r="G2369" s="5">
        <v>98.6</v>
      </c>
      <c r="H2369" s="5">
        <v>98.6</v>
      </c>
      <c r="I2369" s="5">
        <v>0</v>
      </c>
      <c r="J2369" s="5">
        <v>0</v>
      </c>
      <c r="K2369" s="5">
        <v>0</v>
      </c>
    </row>
    <row r="2370" spans="1:11" x14ac:dyDescent="0.25">
      <c r="A2370" s="5">
        <f>2363</f>
      </c>
      <c r="B2370" s="5" t="s">
        <v>2378</v>
      </c>
      <c r="C2370" s="5">
        <v>100.2</v>
      </c>
      <c r="D2370" s="5">
        <v>0.1</v>
      </c>
      <c r="E2370" s="5">
        <v>100.4</v>
      </c>
      <c r="F2370" s="5">
        <v>197.5</v>
      </c>
      <c r="G2370" s="5">
        <v>98.6</v>
      </c>
      <c r="H2370" s="5">
        <v>98.6</v>
      </c>
      <c r="I2370" s="5">
        <v>0</v>
      </c>
      <c r="J2370" s="5">
        <v>0</v>
      </c>
      <c r="K2370" s="5">
        <v>0</v>
      </c>
    </row>
    <row r="2371" spans="1:11" x14ac:dyDescent="0.25">
      <c r="A2371" s="5">
        <f>2364</f>
      </c>
      <c r="B2371" s="5" t="s">
        <v>2379</v>
      </c>
      <c r="C2371" s="5">
        <v>100.2</v>
      </c>
      <c r="D2371" s="5">
        <v>0.1</v>
      </c>
      <c r="E2371" s="5">
        <v>100.4</v>
      </c>
      <c r="F2371" s="5">
        <v>197.5</v>
      </c>
      <c r="G2371" s="5">
        <v>98.6</v>
      </c>
      <c r="H2371" s="5">
        <v>99.8</v>
      </c>
      <c r="I2371" s="5">
        <v>0</v>
      </c>
      <c r="J2371" s="5">
        <v>0</v>
      </c>
      <c r="K2371" s="5">
        <v>0</v>
      </c>
    </row>
    <row r="2372" spans="1:11" x14ac:dyDescent="0.25">
      <c r="A2372" s="5">
        <f>2365</f>
      </c>
      <c r="B2372" s="5" t="s">
        <v>2380</v>
      </c>
      <c r="C2372" s="5">
        <v>100.2</v>
      </c>
      <c r="D2372" s="5">
        <v>0.1</v>
      </c>
      <c r="E2372" s="5">
        <v>100.4</v>
      </c>
      <c r="F2372" s="5">
        <v>201.2</v>
      </c>
      <c r="G2372" s="5">
        <v>100.2</v>
      </c>
      <c r="H2372" s="5">
        <v>99.8</v>
      </c>
      <c r="I2372" s="5">
        <v>0</v>
      </c>
      <c r="J2372" s="5">
        <v>0</v>
      </c>
      <c r="K2372" s="5">
        <v>0</v>
      </c>
    </row>
    <row r="2373" spans="1:11" x14ac:dyDescent="0.25">
      <c r="A2373" s="5">
        <f>2366</f>
      </c>
      <c r="B2373" s="5" t="s">
        <v>2381</v>
      </c>
      <c r="C2373" s="5">
        <v>100.2</v>
      </c>
      <c r="D2373" s="5">
        <v>0.1</v>
      </c>
      <c r="E2373" s="5">
        <v>100.4</v>
      </c>
      <c r="F2373" s="5">
        <v>201.2</v>
      </c>
      <c r="G2373" s="5">
        <v>100.2</v>
      </c>
      <c r="H2373" s="5">
        <v>99.8</v>
      </c>
      <c r="I2373" s="5">
        <v>0</v>
      </c>
      <c r="J2373" s="5">
        <v>0</v>
      </c>
      <c r="K2373" s="5">
        <v>0</v>
      </c>
    </row>
    <row r="2374" spans="1:11" x14ac:dyDescent="0.25">
      <c r="A2374" s="5">
        <f>2367</f>
      </c>
      <c r="B2374" s="5" t="s">
        <v>2382</v>
      </c>
      <c r="C2374" s="5">
        <v>99.1</v>
      </c>
      <c r="D2374" s="5">
        <v>0.1</v>
      </c>
      <c r="E2374" s="5">
        <v>99.2</v>
      </c>
      <c r="F2374" s="5">
        <v>202.1</v>
      </c>
      <c r="G2374" s="5">
        <v>101.4</v>
      </c>
      <c r="H2374" s="5">
        <v>101.4</v>
      </c>
      <c r="I2374" s="5">
        <v>0</v>
      </c>
      <c r="J2374" s="5">
        <v>0</v>
      </c>
      <c r="K2374" s="5">
        <v>0</v>
      </c>
    </row>
    <row r="2375" spans="1:11" x14ac:dyDescent="0.25">
      <c r="A2375" s="5">
        <f>2368</f>
      </c>
      <c r="B2375" s="5" t="s">
        <v>2383</v>
      </c>
      <c r="C2375" s="5">
        <v>99.1</v>
      </c>
      <c r="D2375" s="5">
        <v>0.1</v>
      </c>
      <c r="E2375" s="5">
        <v>99.2</v>
      </c>
      <c r="F2375" s="5">
        <v>202.1</v>
      </c>
      <c r="G2375" s="5">
        <v>101.4</v>
      </c>
      <c r="H2375" s="5">
        <v>101.4</v>
      </c>
      <c r="I2375" s="5">
        <v>0</v>
      </c>
      <c r="J2375" s="5">
        <v>0</v>
      </c>
      <c r="K2375" s="5">
        <v>0</v>
      </c>
    </row>
    <row r="2376" spans="1:11" x14ac:dyDescent="0.25">
      <c r="A2376" s="5">
        <f>2369</f>
      </c>
      <c r="B2376" s="5" t="s">
        <v>2384</v>
      </c>
      <c r="C2376" s="5">
        <v>99.1</v>
      </c>
      <c r="D2376" s="5">
        <v>0.1</v>
      </c>
      <c r="E2376" s="5">
        <v>99.2</v>
      </c>
      <c r="F2376" s="5">
        <v>202.1</v>
      </c>
      <c r="G2376" s="5">
        <v>101.4</v>
      </c>
      <c r="H2376" s="5">
        <v>101.4</v>
      </c>
      <c r="I2376" s="5">
        <v>0</v>
      </c>
      <c r="J2376" s="5">
        <v>0</v>
      </c>
      <c r="K2376" s="5">
        <v>0</v>
      </c>
    </row>
    <row r="2377" spans="1:11" x14ac:dyDescent="0.25">
      <c r="A2377" s="5">
        <f>2370</f>
      </c>
      <c r="B2377" s="5" t="s">
        <v>2385</v>
      </c>
      <c r="C2377" s="5">
        <v>99.5</v>
      </c>
      <c r="D2377" s="5">
        <v>0.1</v>
      </c>
      <c r="E2377" s="5">
        <v>99.6</v>
      </c>
      <c r="F2377" s="5">
        <v>198.5</v>
      </c>
      <c r="G2377" s="5">
        <v>99</v>
      </c>
      <c r="H2377" s="5">
        <v>98.8</v>
      </c>
      <c r="I2377" s="5">
        <v>0</v>
      </c>
      <c r="J2377" s="5">
        <v>0</v>
      </c>
      <c r="K2377" s="5">
        <v>0</v>
      </c>
    </row>
    <row r="2378" spans="1:11" x14ac:dyDescent="0.25">
      <c r="A2378" s="5">
        <f>2371</f>
      </c>
      <c r="B2378" s="5" t="s">
        <v>2386</v>
      </c>
      <c r="C2378" s="5">
        <v>99.5</v>
      </c>
      <c r="D2378" s="5">
        <v>0.1</v>
      </c>
      <c r="E2378" s="5">
        <v>99.6</v>
      </c>
      <c r="F2378" s="5">
        <v>198.5</v>
      </c>
      <c r="G2378" s="5">
        <v>99</v>
      </c>
      <c r="H2378" s="5">
        <v>98.8</v>
      </c>
      <c r="I2378" s="5">
        <v>0</v>
      </c>
      <c r="J2378" s="5">
        <v>0</v>
      </c>
      <c r="K2378" s="5">
        <v>0</v>
      </c>
    </row>
    <row r="2379" spans="1:11" x14ac:dyDescent="0.25">
      <c r="A2379" s="5">
        <f>2372</f>
      </c>
      <c r="B2379" s="5" t="s">
        <v>2387</v>
      </c>
      <c r="C2379" s="5">
        <v>102.1</v>
      </c>
      <c r="D2379" s="5">
        <v>0.1</v>
      </c>
      <c r="E2379" s="5">
        <v>102.2</v>
      </c>
      <c r="F2379" s="5">
        <v>201.7</v>
      </c>
      <c r="G2379" s="5">
        <v>100.6</v>
      </c>
      <c r="H2379" s="5">
        <v>100.4</v>
      </c>
      <c r="I2379" s="5">
        <v>0</v>
      </c>
      <c r="J2379" s="5">
        <v>0</v>
      </c>
      <c r="K2379" s="5">
        <v>0</v>
      </c>
    </row>
    <row r="2380" spans="1:11" x14ac:dyDescent="0.25">
      <c r="A2380" s="5">
        <f>2373</f>
      </c>
      <c r="B2380" s="5" t="s">
        <v>2388</v>
      </c>
      <c r="C2380" s="5">
        <v>102.1</v>
      </c>
      <c r="D2380" s="5">
        <v>0.1</v>
      </c>
      <c r="E2380" s="5">
        <v>102.2</v>
      </c>
      <c r="F2380" s="5">
        <v>201.7</v>
      </c>
      <c r="G2380" s="5">
        <v>100.6</v>
      </c>
      <c r="H2380" s="5">
        <v>100.4</v>
      </c>
      <c r="I2380" s="5">
        <v>0</v>
      </c>
      <c r="J2380" s="5">
        <v>0</v>
      </c>
      <c r="K2380" s="5">
        <v>0</v>
      </c>
    </row>
    <row r="2381" spans="1:11" x14ac:dyDescent="0.25">
      <c r="A2381" s="5">
        <f>2374</f>
      </c>
      <c r="B2381" s="5" t="s">
        <v>2389</v>
      </c>
      <c r="C2381" s="5">
        <v>99.3</v>
      </c>
      <c r="D2381" s="5">
        <v>0.1</v>
      </c>
      <c r="E2381" s="5">
        <v>99.4</v>
      </c>
      <c r="F2381" s="5">
        <v>198.5</v>
      </c>
      <c r="G2381" s="5">
        <v>98.9</v>
      </c>
      <c r="H2381" s="5">
        <v>98.6</v>
      </c>
      <c r="I2381" s="5">
        <v>0</v>
      </c>
      <c r="J2381" s="5">
        <v>0</v>
      </c>
      <c r="K2381" s="5">
        <v>0</v>
      </c>
    </row>
    <row r="2382" spans="1:11" x14ac:dyDescent="0.25">
      <c r="A2382" s="5">
        <f>2375</f>
      </c>
      <c r="B2382" s="5" t="s">
        <v>2390</v>
      </c>
      <c r="C2382" s="5">
        <v>99.3</v>
      </c>
      <c r="D2382" s="5">
        <v>0.1</v>
      </c>
      <c r="E2382" s="5">
        <v>99.4</v>
      </c>
      <c r="F2382" s="5">
        <v>198.5</v>
      </c>
      <c r="G2382" s="5">
        <v>98.9</v>
      </c>
      <c r="H2382" s="5">
        <v>98.6</v>
      </c>
      <c r="I2382" s="5">
        <v>0</v>
      </c>
      <c r="J2382" s="5">
        <v>0</v>
      </c>
      <c r="K2382" s="5">
        <v>0</v>
      </c>
    </row>
    <row r="2383" spans="1:11" x14ac:dyDescent="0.25">
      <c r="A2383" s="5">
        <f>2376</f>
      </c>
      <c r="B2383" s="5" t="s">
        <v>2391</v>
      </c>
      <c r="C2383" s="5">
        <v>100.3</v>
      </c>
      <c r="D2383" s="5">
        <v>0.1</v>
      </c>
      <c r="E2383" s="5">
        <v>100.5</v>
      </c>
      <c r="F2383" s="5">
        <v>201.7</v>
      </c>
      <c r="G2383" s="5">
        <v>100.6</v>
      </c>
      <c r="H2383" s="5">
        <v>100.3</v>
      </c>
      <c r="I2383" s="5">
        <v>0</v>
      </c>
      <c r="J2383" s="5">
        <v>0</v>
      </c>
      <c r="K2383" s="5">
        <v>0</v>
      </c>
    </row>
    <row r="2384" spans="1:11" x14ac:dyDescent="0.25">
      <c r="A2384" s="5">
        <f>2377</f>
      </c>
      <c r="B2384" s="5" t="s">
        <v>2392</v>
      </c>
      <c r="C2384" s="5">
        <v>100.3</v>
      </c>
      <c r="D2384" s="5">
        <v>0.1</v>
      </c>
      <c r="E2384" s="5">
        <v>100.5</v>
      </c>
      <c r="F2384" s="5">
        <v>201.7</v>
      </c>
      <c r="G2384" s="5">
        <v>100.6</v>
      </c>
      <c r="H2384" s="5">
        <v>100.3</v>
      </c>
      <c r="I2384" s="5">
        <v>0</v>
      </c>
      <c r="J2384" s="5">
        <v>0</v>
      </c>
      <c r="K2384" s="5">
        <v>0</v>
      </c>
    </row>
    <row r="2385" spans="1:11" x14ac:dyDescent="0.25">
      <c r="A2385" s="5">
        <f>2378</f>
      </c>
      <c r="B2385" s="5" t="s">
        <v>2393</v>
      </c>
      <c r="C2385" s="5">
        <v>100.3</v>
      </c>
      <c r="D2385" s="5">
        <v>0.1</v>
      </c>
      <c r="E2385" s="5">
        <v>100.5</v>
      </c>
      <c r="F2385" s="5">
        <v>201.7</v>
      </c>
      <c r="G2385" s="5">
        <v>100.6</v>
      </c>
      <c r="H2385" s="5">
        <v>100.3</v>
      </c>
      <c r="I2385" s="5">
        <v>0</v>
      </c>
      <c r="J2385" s="5">
        <v>0</v>
      </c>
      <c r="K2385" s="5">
        <v>0</v>
      </c>
    </row>
    <row r="2386" spans="1:11" x14ac:dyDescent="0.25">
      <c r="A2386" s="5">
        <f>2379</f>
      </c>
      <c r="B2386" s="5" t="s">
        <v>2394</v>
      </c>
      <c r="C2386" s="5">
        <v>100.3</v>
      </c>
      <c r="D2386" s="5">
        <v>0.1</v>
      </c>
      <c r="E2386" s="5">
        <v>100.5</v>
      </c>
      <c r="F2386" s="5">
        <v>201.7</v>
      </c>
      <c r="G2386" s="5">
        <v>100.6</v>
      </c>
      <c r="H2386" s="5">
        <v>100.3</v>
      </c>
      <c r="I2386" s="5">
        <v>0</v>
      </c>
      <c r="J2386" s="5">
        <v>0</v>
      </c>
      <c r="K2386" s="5">
        <v>0</v>
      </c>
    </row>
    <row r="2387" spans="1:11" x14ac:dyDescent="0.25">
      <c r="A2387" s="5">
        <f>2380</f>
      </c>
      <c r="B2387" s="5" t="s">
        <v>2395</v>
      </c>
      <c r="C2387" s="5">
        <v>98.2</v>
      </c>
      <c r="D2387" s="5">
        <v>0.1</v>
      </c>
      <c r="E2387" s="5">
        <v>98.3</v>
      </c>
      <c r="F2387" s="5">
        <v>200.4</v>
      </c>
      <c r="G2387" s="5">
        <v>99.8</v>
      </c>
      <c r="H2387" s="5">
        <v>99.5</v>
      </c>
      <c r="I2387" s="5">
        <v>0</v>
      </c>
      <c r="J2387" s="5">
        <v>0</v>
      </c>
      <c r="K2387" s="5">
        <v>0</v>
      </c>
    </row>
    <row r="2388" spans="1:11" x14ac:dyDescent="0.25">
      <c r="A2388" s="5">
        <f>2381</f>
      </c>
      <c r="B2388" s="5" t="s">
        <v>2396</v>
      </c>
      <c r="C2388" s="5">
        <v>98.2</v>
      </c>
      <c r="D2388" s="5">
        <v>0.1</v>
      </c>
      <c r="E2388" s="5">
        <v>98.3</v>
      </c>
      <c r="F2388" s="5">
        <v>200.4</v>
      </c>
      <c r="G2388" s="5">
        <v>99.8</v>
      </c>
      <c r="H2388" s="5">
        <v>99.5</v>
      </c>
      <c r="I2388" s="5">
        <v>0</v>
      </c>
      <c r="J2388" s="5">
        <v>0</v>
      </c>
      <c r="K2388" s="5">
        <v>0</v>
      </c>
    </row>
    <row r="2389" spans="1:11" x14ac:dyDescent="0.25">
      <c r="A2389" s="5">
        <f>2382</f>
      </c>
      <c r="B2389" s="5" t="s">
        <v>2397</v>
      </c>
      <c r="C2389" s="5">
        <v>100.2</v>
      </c>
      <c r="D2389" s="5">
        <v>0.1</v>
      </c>
      <c r="E2389" s="5">
        <v>100.3</v>
      </c>
      <c r="F2389" s="5">
        <v>198.7</v>
      </c>
      <c r="G2389" s="5">
        <v>99.1</v>
      </c>
      <c r="H2389" s="5">
        <v>99</v>
      </c>
      <c r="I2389" s="5">
        <v>0</v>
      </c>
      <c r="J2389" s="5">
        <v>0</v>
      </c>
      <c r="K2389" s="5">
        <v>0</v>
      </c>
    </row>
    <row r="2390" spans="1:11" x14ac:dyDescent="0.25">
      <c r="A2390" s="5">
        <f>2383</f>
      </c>
      <c r="B2390" s="5" t="s">
        <v>2398</v>
      </c>
      <c r="C2390" s="5">
        <v>100.2</v>
      </c>
      <c r="D2390" s="5">
        <v>0.1</v>
      </c>
      <c r="E2390" s="5">
        <v>100.3</v>
      </c>
      <c r="F2390" s="5">
        <v>198.7</v>
      </c>
      <c r="G2390" s="5">
        <v>99.1</v>
      </c>
      <c r="H2390" s="5">
        <v>99</v>
      </c>
      <c r="I2390" s="5">
        <v>0</v>
      </c>
      <c r="J2390" s="5">
        <v>0</v>
      </c>
      <c r="K2390" s="5">
        <v>0</v>
      </c>
    </row>
    <row r="2391" spans="1:11" x14ac:dyDescent="0.25">
      <c r="A2391" s="5">
        <f>2384</f>
      </c>
      <c r="B2391" s="5" t="s">
        <v>2399</v>
      </c>
      <c r="C2391" s="5">
        <v>100.2</v>
      </c>
      <c r="D2391" s="5">
        <v>0.1</v>
      </c>
      <c r="E2391" s="5">
        <v>100.3</v>
      </c>
      <c r="F2391" s="5">
        <v>199.1</v>
      </c>
      <c r="G2391" s="5">
        <v>99.3</v>
      </c>
      <c r="H2391" s="5">
        <v>99.5</v>
      </c>
      <c r="I2391" s="5">
        <v>0</v>
      </c>
      <c r="J2391" s="5">
        <v>0</v>
      </c>
      <c r="K2391" s="5">
        <v>0</v>
      </c>
    </row>
    <row r="2392" spans="1:11" x14ac:dyDescent="0.25">
      <c r="A2392" s="5">
        <f>2385</f>
      </c>
      <c r="B2392" s="5" t="s">
        <v>2400</v>
      </c>
      <c r="C2392" s="5">
        <v>100.2</v>
      </c>
      <c r="D2392" s="5">
        <v>0.1</v>
      </c>
      <c r="E2392" s="5">
        <v>100.3</v>
      </c>
      <c r="F2392" s="5">
        <v>199.1</v>
      </c>
      <c r="G2392" s="5">
        <v>99.3</v>
      </c>
      <c r="H2392" s="5">
        <v>99.5</v>
      </c>
      <c r="I2392" s="5">
        <v>0</v>
      </c>
      <c r="J2392" s="5">
        <v>0</v>
      </c>
      <c r="K2392" s="5">
        <v>0</v>
      </c>
    </row>
    <row r="2393" spans="1:11" x14ac:dyDescent="0.25">
      <c r="A2393" s="5">
        <f>2386</f>
      </c>
      <c r="B2393" s="5" t="s">
        <v>2401</v>
      </c>
      <c r="C2393" s="5">
        <v>100.5</v>
      </c>
      <c r="D2393" s="5">
        <v>0.1</v>
      </c>
      <c r="E2393" s="5">
        <v>100.7</v>
      </c>
      <c r="F2393" s="5">
        <v>200.5</v>
      </c>
      <c r="G2393" s="5">
        <v>99.9</v>
      </c>
      <c r="H2393" s="5">
        <v>99.7</v>
      </c>
      <c r="I2393" s="5">
        <v>0</v>
      </c>
      <c r="J2393" s="5">
        <v>0</v>
      </c>
      <c r="K2393" s="5">
        <v>0</v>
      </c>
    </row>
    <row r="2394" spans="1:11" x14ac:dyDescent="0.25">
      <c r="A2394" s="5">
        <f>2387</f>
      </c>
      <c r="B2394" s="5" t="s">
        <v>2402</v>
      </c>
      <c r="C2394" s="5">
        <v>100.5</v>
      </c>
      <c r="D2394" s="5">
        <v>0.1</v>
      </c>
      <c r="E2394" s="5">
        <v>100.7</v>
      </c>
      <c r="F2394" s="5">
        <v>200.5</v>
      </c>
      <c r="G2394" s="5">
        <v>99.9</v>
      </c>
      <c r="H2394" s="5">
        <v>99.7</v>
      </c>
      <c r="I2394" s="5">
        <v>0</v>
      </c>
      <c r="J2394" s="5">
        <v>0</v>
      </c>
      <c r="K2394" s="5">
        <v>0</v>
      </c>
    </row>
    <row r="2395" spans="1:11" x14ac:dyDescent="0.25">
      <c r="A2395" s="5">
        <f>2388</f>
      </c>
      <c r="B2395" s="5" t="s">
        <v>2403</v>
      </c>
      <c r="C2395" s="5">
        <v>100.5</v>
      </c>
      <c r="D2395" s="5">
        <v>0.1</v>
      </c>
      <c r="E2395" s="5">
        <v>100.7</v>
      </c>
      <c r="F2395" s="5">
        <v>200.5</v>
      </c>
      <c r="G2395" s="5">
        <v>99.9</v>
      </c>
      <c r="H2395" s="5">
        <v>99.7</v>
      </c>
      <c r="I2395" s="5">
        <v>0</v>
      </c>
      <c r="J2395" s="5">
        <v>0</v>
      </c>
      <c r="K2395" s="5">
        <v>0</v>
      </c>
    </row>
    <row r="2396" spans="1:11" x14ac:dyDescent="0.25">
      <c r="A2396" s="5">
        <f>2389</f>
      </c>
      <c r="B2396" s="5" t="s">
        <v>2404</v>
      </c>
      <c r="C2396" s="5">
        <v>100.5</v>
      </c>
      <c r="D2396" s="5">
        <v>0.1</v>
      </c>
      <c r="E2396" s="5">
        <v>100.7</v>
      </c>
      <c r="F2396" s="5">
        <v>200.5</v>
      </c>
      <c r="G2396" s="5">
        <v>99.9</v>
      </c>
      <c r="H2396" s="5">
        <v>99.7</v>
      </c>
      <c r="I2396" s="5">
        <v>0</v>
      </c>
      <c r="J2396" s="5">
        <v>0</v>
      </c>
      <c r="K2396" s="5">
        <v>0</v>
      </c>
    </row>
    <row r="2397" spans="1:11" x14ac:dyDescent="0.25">
      <c r="A2397" s="5">
        <f>2390</f>
      </c>
      <c r="B2397" s="5" t="s">
        <v>2405</v>
      </c>
      <c r="C2397" s="5">
        <v>97.6</v>
      </c>
      <c r="D2397" s="5">
        <v>0.1</v>
      </c>
      <c r="E2397" s="5">
        <v>97.8</v>
      </c>
      <c r="F2397" s="5">
        <v>195</v>
      </c>
      <c r="G2397" s="5">
        <v>97.1</v>
      </c>
      <c r="H2397" s="5">
        <v>96.8</v>
      </c>
      <c r="I2397" s="5">
        <v>0</v>
      </c>
      <c r="J2397" s="5">
        <v>0</v>
      </c>
      <c r="K2397" s="5">
        <v>0</v>
      </c>
    </row>
    <row r="2398" spans="1:11" x14ac:dyDescent="0.25">
      <c r="A2398" s="5">
        <f>2391</f>
      </c>
      <c r="B2398" s="5" t="s">
        <v>2406</v>
      </c>
      <c r="C2398" s="5">
        <v>97.6</v>
      </c>
      <c r="D2398" s="5">
        <v>0.1</v>
      </c>
      <c r="E2398" s="5">
        <v>97.8</v>
      </c>
      <c r="F2398" s="5">
        <v>195</v>
      </c>
      <c r="G2398" s="5">
        <v>97.1</v>
      </c>
      <c r="H2398" s="5">
        <v>96.8</v>
      </c>
      <c r="I2398" s="5">
        <v>0</v>
      </c>
      <c r="J2398" s="5">
        <v>0</v>
      </c>
      <c r="K2398" s="5">
        <v>0</v>
      </c>
    </row>
    <row r="2399" spans="1:11" x14ac:dyDescent="0.25">
      <c r="A2399" s="5">
        <f>2392</f>
      </c>
      <c r="B2399" s="5" t="s">
        <v>2407</v>
      </c>
      <c r="C2399" s="5">
        <v>100.8</v>
      </c>
      <c r="D2399" s="5">
        <v>0.1</v>
      </c>
      <c r="E2399" s="5">
        <v>100.9</v>
      </c>
      <c r="F2399" s="5">
        <v>201.8</v>
      </c>
      <c r="G2399" s="5">
        <v>100.6</v>
      </c>
      <c r="H2399" s="5">
        <v>100.5</v>
      </c>
      <c r="I2399" s="5">
        <v>0</v>
      </c>
      <c r="J2399" s="5">
        <v>0</v>
      </c>
      <c r="K2399" s="5">
        <v>0</v>
      </c>
    </row>
    <row r="2400" spans="1:11" x14ac:dyDescent="0.25">
      <c r="A2400" s="5">
        <f>2393</f>
      </c>
      <c r="B2400" s="5" t="s">
        <v>2408</v>
      </c>
      <c r="C2400" s="5">
        <v>100.8</v>
      </c>
      <c r="D2400" s="5">
        <v>0.1</v>
      </c>
      <c r="E2400" s="5">
        <v>100.9</v>
      </c>
      <c r="F2400" s="5">
        <v>201.8</v>
      </c>
      <c r="G2400" s="5">
        <v>100.6</v>
      </c>
      <c r="H2400" s="5">
        <v>100.5</v>
      </c>
      <c r="I2400" s="5">
        <v>0</v>
      </c>
      <c r="J2400" s="5">
        <v>0</v>
      </c>
      <c r="K2400" s="5">
        <v>0</v>
      </c>
    </row>
    <row r="2401" spans="1:11" x14ac:dyDescent="0.25">
      <c r="A2401" s="5">
        <f>2394</f>
      </c>
      <c r="B2401" s="5" t="s">
        <v>2409</v>
      </c>
      <c r="C2401" s="5">
        <v>96.6</v>
      </c>
      <c r="D2401" s="5">
        <v>0.1</v>
      </c>
      <c r="E2401" s="5">
        <v>96.7</v>
      </c>
      <c r="F2401" s="5">
        <v>192.6</v>
      </c>
      <c r="G2401" s="5">
        <v>95.9</v>
      </c>
      <c r="H2401" s="5">
        <v>95.6</v>
      </c>
      <c r="I2401" s="5">
        <v>0</v>
      </c>
      <c r="J2401" s="5">
        <v>0</v>
      </c>
      <c r="K2401" s="5">
        <v>0</v>
      </c>
    </row>
    <row r="2402" spans="1:11" x14ac:dyDescent="0.25">
      <c r="A2402" s="5">
        <f>2395</f>
      </c>
      <c r="B2402" s="5" t="s">
        <v>2410</v>
      </c>
      <c r="C2402" s="5">
        <v>96.6</v>
      </c>
      <c r="D2402" s="5">
        <v>0.1</v>
      </c>
      <c r="E2402" s="5">
        <v>96.7</v>
      </c>
      <c r="F2402" s="5">
        <v>192.6</v>
      </c>
      <c r="G2402" s="5">
        <v>95.9</v>
      </c>
      <c r="H2402" s="5">
        <v>95.6</v>
      </c>
      <c r="I2402" s="5">
        <v>0</v>
      </c>
      <c r="J2402" s="5">
        <v>0</v>
      </c>
      <c r="K2402" s="5">
        <v>0</v>
      </c>
    </row>
    <row r="2403" spans="1:11" x14ac:dyDescent="0.25">
      <c r="A2403" s="5">
        <f>2396</f>
      </c>
      <c r="B2403" s="5" t="s">
        <v>2411</v>
      </c>
      <c r="C2403" s="5">
        <v>95.7</v>
      </c>
      <c r="D2403" s="5">
        <v>0.1</v>
      </c>
      <c r="E2403" s="5">
        <v>95.9</v>
      </c>
      <c r="F2403" s="5">
        <v>189.4</v>
      </c>
      <c r="G2403" s="5">
        <v>94.4</v>
      </c>
      <c r="H2403" s="5">
        <v>94.4</v>
      </c>
      <c r="I2403" s="5">
        <v>0</v>
      </c>
      <c r="J2403" s="5">
        <v>0</v>
      </c>
      <c r="K2403" s="5">
        <v>0</v>
      </c>
    </row>
    <row r="2404" spans="1:11" x14ac:dyDescent="0.25">
      <c r="A2404" s="5">
        <f>2397</f>
      </c>
      <c r="B2404" s="5" t="s">
        <v>2412</v>
      </c>
      <c r="C2404" s="5">
        <v>95.7</v>
      </c>
      <c r="D2404" s="5">
        <v>0.1</v>
      </c>
      <c r="E2404" s="5">
        <v>95.9</v>
      </c>
      <c r="F2404" s="5">
        <v>189.4</v>
      </c>
      <c r="G2404" s="5">
        <v>94.4</v>
      </c>
      <c r="H2404" s="5">
        <v>94.4</v>
      </c>
      <c r="I2404" s="5">
        <v>0</v>
      </c>
      <c r="J2404" s="5">
        <v>0</v>
      </c>
      <c r="K2404" s="5">
        <v>0</v>
      </c>
    </row>
    <row r="2405" spans="1:11" x14ac:dyDescent="0.25">
      <c r="A2405" s="5">
        <f>2398</f>
      </c>
      <c r="B2405" s="5" t="s">
        <v>2413</v>
      </c>
      <c r="C2405" s="5">
        <v>95.7</v>
      </c>
      <c r="D2405" s="5">
        <v>0.1</v>
      </c>
      <c r="E2405" s="5">
        <v>95.9</v>
      </c>
      <c r="F2405" s="5">
        <v>189.4</v>
      </c>
      <c r="G2405" s="5">
        <v>94.4</v>
      </c>
      <c r="H2405" s="5">
        <v>94.4</v>
      </c>
      <c r="I2405" s="5">
        <v>0</v>
      </c>
      <c r="J2405" s="5">
        <v>0</v>
      </c>
      <c r="K2405" s="5">
        <v>0</v>
      </c>
    </row>
    <row r="2406" spans="1:11" x14ac:dyDescent="0.25">
      <c r="A2406" s="5">
        <f>2399</f>
      </c>
      <c r="B2406" s="5" t="s">
        <v>2414</v>
      </c>
      <c r="C2406" s="5">
        <v>95.7</v>
      </c>
      <c r="D2406" s="5">
        <v>0.1</v>
      </c>
      <c r="E2406" s="5">
        <v>95.9</v>
      </c>
      <c r="F2406" s="5">
        <v>189.4</v>
      </c>
      <c r="G2406" s="5">
        <v>94.4</v>
      </c>
      <c r="H2406" s="5">
        <v>94.4</v>
      </c>
      <c r="I2406" s="5">
        <v>0</v>
      </c>
      <c r="J2406" s="5">
        <v>0</v>
      </c>
      <c r="K2406" s="5">
        <v>0</v>
      </c>
    </row>
    <row r="2407" spans="1:11" x14ac:dyDescent="0.25">
      <c r="A2407" s="5">
        <f>2400</f>
      </c>
      <c r="B2407" s="5" t="s">
        <v>2415</v>
      </c>
      <c r="C2407" s="5">
        <v>101.1</v>
      </c>
      <c r="D2407" s="5">
        <v>0.1</v>
      </c>
      <c r="E2407" s="5">
        <v>101.3</v>
      </c>
      <c r="F2407" s="5">
        <v>200.5</v>
      </c>
      <c r="G2407" s="5">
        <v>100.1</v>
      </c>
      <c r="H2407" s="5">
        <v>100</v>
      </c>
      <c r="I2407" s="5">
        <v>0</v>
      </c>
      <c r="J2407" s="5">
        <v>0</v>
      </c>
      <c r="K2407" s="5">
        <v>0</v>
      </c>
    </row>
    <row r="2408" spans="1:11" x14ac:dyDescent="0.25">
      <c r="A2408" s="5">
        <f>2401</f>
      </c>
      <c r="B2408" s="5" t="s">
        <v>2416</v>
      </c>
      <c r="C2408" s="5">
        <v>101.1</v>
      </c>
      <c r="D2408" s="5">
        <v>0.1</v>
      </c>
      <c r="E2408" s="5">
        <v>101.3</v>
      </c>
      <c r="F2408" s="5">
        <v>200.5</v>
      </c>
      <c r="G2408" s="5">
        <v>100.1</v>
      </c>
      <c r="H2408" s="5">
        <v>100</v>
      </c>
      <c r="I2408" s="5">
        <v>0</v>
      </c>
      <c r="J2408" s="5">
        <v>0</v>
      </c>
      <c r="K2408" s="5">
        <v>0</v>
      </c>
    </row>
    <row r="2409" spans="1:11" x14ac:dyDescent="0.25">
      <c r="A2409" s="5">
        <f>2402</f>
      </c>
      <c r="B2409" s="5" t="s">
        <v>2417</v>
      </c>
      <c r="C2409" s="5">
        <v>99.5</v>
      </c>
      <c r="D2409" s="5">
        <v>0.1</v>
      </c>
      <c r="E2409" s="5">
        <v>99.7</v>
      </c>
      <c r="F2409" s="5">
        <v>199.6</v>
      </c>
      <c r="G2409" s="5">
        <v>99.3</v>
      </c>
      <c r="H2409" s="5">
        <v>99.2</v>
      </c>
      <c r="I2409" s="5">
        <v>0</v>
      </c>
      <c r="J2409" s="5">
        <v>0</v>
      </c>
      <c r="K2409" s="5">
        <v>0</v>
      </c>
    </row>
    <row r="2410" spans="1:11" x14ac:dyDescent="0.25">
      <c r="A2410" s="5">
        <f>2403</f>
      </c>
      <c r="B2410" s="5" t="s">
        <v>2418</v>
      </c>
      <c r="C2410" s="5">
        <v>99.5</v>
      </c>
      <c r="D2410" s="5">
        <v>0.1</v>
      </c>
      <c r="E2410" s="5">
        <v>99.7</v>
      </c>
      <c r="F2410" s="5">
        <v>199.6</v>
      </c>
      <c r="G2410" s="5">
        <v>99.3</v>
      </c>
      <c r="H2410" s="5">
        <v>99.2</v>
      </c>
      <c r="I2410" s="5">
        <v>0</v>
      </c>
      <c r="J2410" s="5">
        <v>0</v>
      </c>
      <c r="K2410" s="5">
        <v>0</v>
      </c>
    </row>
    <row r="2411" spans="1:11" x14ac:dyDescent="0.25">
      <c r="A2411" s="5">
        <f>2404</f>
      </c>
      <c r="B2411" s="5" t="s">
        <v>2419</v>
      </c>
      <c r="C2411" s="5">
        <v>92.2</v>
      </c>
      <c r="D2411" s="5">
        <v>0.1</v>
      </c>
      <c r="E2411" s="5">
        <v>92.4</v>
      </c>
      <c r="F2411" s="5">
        <v>193.5</v>
      </c>
      <c r="G2411" s="5">
        <v>95.3</v>
      </c>
      <c r="H2411" s="5">
        <v>93</v>
      </c>
      <c r="I2411" s="5">
        <v>0</v>
      </c>
      <c r="J2411" s="5">
        <v>0</v>
      </c>
      <c r="K2411" s="5">
        <v>0</v>
      </c>
    </row>
    <row r="2412" spans="1:11" x14ac:dyDescent="0.25">
      <c r="A2412" s="5">
        <f>2405</f>
      </c>
      <c r="B2412" s="5" t="s">
        <v>2420</v>
      </c>
      <c r="C2412" s="5">
        <v>92.2</v>
      </c>
      <c r="D2412" s="5">
        <v>0.1</v>
      </c>
      <c r="E2412" s="5">
        <v>92.4</v>
      </c>
      <c r="F2412" s="5">
        <v>193.5</v>
      </c>
      <c r="G2412" s="5">
        <v>95.3</v>
      </c>
      <c r="H2412" s="5">
        <v>93</v>
      </c>
      <c r="I2412" s="5">
        <v>0</v>
      </c>
      <c r="J2412" s="5">
        <v>0</v>
      </c>
      <c r="K2412" s="5">
        <v>0</v>
      </c>
    </row>
    <row r="2413" spans="1:11" x14ac:dyDescent="0.25">
      <c r="A2413" s="5">
        <f>2406</f>
      </c>
      <c r="B2413" s="5" t="s">
        <v>2421</v>
      </c>
      <c r="C2413" s="5">
        <v>93</v>
      </c>
      <c r="D2413" s="5">
        <v>0.1</v>
      </c>
      <c r="E2413" s="5">
        <v>93.1</v>
      </c>
      <c r="F2413" s="5">
        <v>186.5</v>
      </c>
      <c r="G2413" s="5">
        <v>93</v>
      </c>
      <c r="H2413" s="5">
        <v>92.9</v>
      </c>
      <c r="I2413" s="5">
        <v>0</v>
      </c>
      <c r="J2413" s="5">
        <v>0</v>
      </c>
      <c r="K2413" s="5">
        <v>0</v>
      </c>
    </row>
    <row r="2414" spans="1:11" x14ac:dyDescent="0.25">
      <c r="A2414" s="5">
        <f>2407</f>
      </c>
      <c r="B2414" s="5" t="s">
        <v>2422</v>
      </c>
      <c r="C2414" s="5">
        <v>93</v>
      </c>
      <c r="D2414" s="5">
        <v>0.1</v>
      </c>
      <c r="E2414" s="5">
        <v>93.1</v>
      </c>
      <c r="F2414" s="5">
        <v>186.5</v>
      </c>
      <c r="G2414" s="5">
        <v>93</v>
      </c>
      <c r="H2414" s="5">
        <v>92.9</v>
      </c>
      <c r="I2414" s="5">
        <v>0</v>
      </c>
      <c r="J2414" s="5">
        <v>0</v>
      </c>
      <c r="K2414" s="5">
        <v>0</v>
      </c>
    </row>
    <row r="2415" spans="1:11" x14ac:dyDescent="0.25">
      <c r="A2415" s="5">
        <f>2408</f>
      </c>
      <c r="B2415" s="5" t="s">
        <v>2423</v>
      </c>
      <c r="C2415" s="5">
        <v>93</v>
      </c>
      <c r="D2415" s="5">
        <v>0.1</v>
      </c>
      <c r="E2415" s="5">
        <v>93.1</v>
      </c>
      <c r="F2415" s="5">
        <v>186.5</v>
      </c>
      <c r="G2415" s="5">
        <v>93</v>
      </c>
      <c r="H2415" s="5">
        <v>92.9</v>
      </c>
      <c r="I2415" s="5">
        <v>0</v>
      </c>
      <c r="J2415" s="5">
        <v>0</v>
      </c>
      <c r="K2415" s="5">
        <v>0</v>
      </c>
    </row>
    <row r="2416" spans="1:11" x14ac:dyDescent="0.25">
      <c r="A2416" s="5">
        <f>2409</f>
      </c>
      <c r="B2416" s="5" t="s">
        <v>2424</v>
      </c>
      <c r="C2416" s="5">
        <v>93</v>
      </c>
      <c r="D2416" s="5">
        <v>0.1</v>
      </c>
      <c r="E2416" s="5">
        <v>93.1</v>
      </c>
      <c r="F2416" s="5">
        <v>186.5</v>
      </c>
      <c r="G2416" s="5">
        <v>93</v>
      </c>
      <c r="H2416" s="5">
        <v>92.9</v>
      </c>
      <c r="I2416" s="5">
        <v>0</v>
      </c>
      <c r="J2416" s="5">
        <v>0</v>
      </c>
      <c r="K2416" s="5">
        <v>0</v>
      </c>
    </row>
    <row r="2417" spans="1:11" x14ac:dyDescent="0.25">
      <c r="A2417" s="5">
        <f>2410</f>
      </c>
      <c r="B2417" s="5" t="s">
        <v>2425</v>
      </c>
      <c r="C2417" s="5">
        <v>100.1</v>
      </c>
      <c r="D2417" s="5">
        <v>0.1</v>
      </c>
      <c r="E2417" s="5">
        <v>100.2</v>
      </c>
      <c r="F2417" s="5">
        <v>199.5</v>
      </c>
      <c r="G2417" s="5">
        <v>99.5</v>
      </c>
      <c r="H2417" s="5">
        <v>99.4</v>
      </c>
      <c r="I2417" s="5">
        <v>0</v>
      </c>
      <c r="J2417" s="5">
        <v>0</v>
      </c>
      <c r="K2417" s="5">
        <v>0</v>
      </c>
    </row>
    <row r="2418" spans="1:11" x14ac:dyDescent="0.25">
      <c r="A2418" s="5">
        <f>2411</f>
      </c>
      <c r="B2418" s="5" t="s">
        <v>2426</v>
      </c>
      <c r="C2418" s="5">
        <v>100.1</v>
      </c>
      <c r="D2418" s="5">
        <v>0.1</v>
      </c>
      <c r="E2418" s="5">
        <v>100.2</v>
      </c>
      <c r="F2418" s="5">
        <v>199.5</v>
      </c>
      <c r="G2418" s="5">
        <v>99.5</v>
      </c>
      <c r="H2418" s="5">
        <v>99.4</v>
      </c>
      <c r="I2418" s="5">
        <v>0</v>
      </c>
      <c r="J2418" s="5">
        <v>0</v>
      </c>
      <c r="K2418" s="5">
        <v>0</v>
      </c>
    </row>
    <row r="2419" spans="1:11" x14ac:dyDescent="0.25">
      <c r="A2419" s="5">
        <f>2412</f>
      </c>
      <c r="B2419" s="5" t="s">
        <v>2427</v>
      </c>
      <c r="C2419" s="5">
        <v>99.6</v>
      </c>
      <c r="D2419" s="5">
        <v>0.1</v>
      </c>
      <c r="E2419" s="5">
        <v>99.8</v>
      </c>
      <c r="F2419" s="5">
        <v>197.8</v>
      </c>
      <c r="G2419" s="5">
        <v>98.7</v>
      </c>
      <c r="H2419" s="5">
        <v>98.7</v>
      </c>
      <c r="I2419" s="5">
        <v>0</v>
      </c>
      <c r="J2419" s="5">
        <v>0</v>
      </c>
      <c r="K2419" s="5">
        <v>0</v>
      </c>
    </row>
    <row r="2420" spans="1:11" x14ac:dyDescent="0.25">
      <c r="A2420" s="5">
        <f>2413</f>
      </c>
      <c r="B2420" s="5" t="s">
        <v>2428</v>
      </c>
      <c r="C2420" s="5">
        <v>99.6</v>
      </c>
      <c r="D2420" s="5">
        <v>0.1</v>
      </c>
      <c r="E2420" s="5">
        <v>99.8</v>
      </c>
      <c r="F2420" s="5">
        <v>197.8</v>
      </c>
      <c r="G2420" s="5">
        <v>98.7</v>
      </c>
      <c r="H2420" s="5">
        <v>98.7</v>
      </c>
      <c r="I2420" s="5">
        <v>0</v>
      </c>
      <c r="J2420" s="5">
        <v>0</v>
      </c>
      <c r="K2420" s="5">
        <v>0</v>
      </c>
    </row>
    <row r="2421" spans="1:11" x14ac:dyDescent="0.25">
      <c r="A2421" s="5">
        <f>2414</f>
      </c>
      <c r="B2421" s="5" t="s">
        <v>2429</v>
      </c>
      <c r="C2421" s="5">
        <v>93.6</v>
      </c>
      <c r="D2421" s="5">
        <v>0.1</v>
      </c>
      <c r="E2421" s="5">
        <v>93.8</v>
      </c>
      <c r="F2421" s="5">
        <v>187.3</v>
      </c>
      <c r="G2421" s="5">
        <v>93.4</v>
      </c>
      <c r="H2421" s="5">
        <v>93.3</v>
      </c>
      <c r="I2421" s="5">
        <v>0</v>
      </c>
      <c r="J2421" s="5">
        <v>0</v>
      </c>
      <c r="K2421" s="5">
        <v>0</v>
      </c>
    </row>
    <row r="2422" spans="1:11" x14ac:dyDescent="0.25">
      <c r="A2422" s="5">
        <f>2415</f>
      </c>
      <c r="B2422" s="5" t="s">
        <v>2430</v>
      </c>
      <c r="C2422" s="5">
        <v>93.6</v>
      </c>
      <c r="D2422" s="5">
        <v>0.1</v>
      </c>
      <c r="E2422" s="5">
        <v>93.8</v>
      </c>
      <c r="F2422" s="5">
        <v>187.3</v>
      </c>
      <c r="G2422" s="5">
        <v>93.4</v>
      </c>
      <c r="H2422" s="5">
        <v>93.3</v>
      </c>
      <c r="I2422" s="5">
        <v>0</v>
      </c>
      <c r="J2422" s="5">
        <v>0</v>
      </c>
      <c r="K2422" s="5">
        <v>0</v>
      </c>
    </row>
    <row r="2423" spans="1:11" x14ac:dyDescent="0.25">
      <c r="A2423" s="5">
        <f>2416</f>
      </c>
      <c r="B2423" s="5" t="s">
        <v>2431</v>
      </c>
      <c r="C2423" s="5">
        <v>100.2</v>
      </c>
      <c r="D2423" s="5">
        <v>0.1</v>
      </c>
      <c r="E2423" s="5">
        <v>100.3</v>
      </c>
      <c r="F2423" s="5">
        <v>200.7</v>
      </c>
      <c r="G2423" s="5">
        <v>100.1</v>
      </c>
      <c r="H2423" s="5">
        <v>100</v>
      </c>
      <c r="I2423" s="5">
        <v>0</v>
      </c>
      <c r="J2423" s="5">
        <v>0</v>
      </c>
      <c r="K2423" s="5">
        <v>0</v>
      </c>
    </row>
    <row r="2424" spans="1:11" x14ac:dyDescent="0.25">
      <c r="A2424" s="5">
        <f>2417</f>
      </c>
      <c r="B2424" s="5" t="s">
        <v>2432</v>
      </c>
      <c r="C2424" s="5">
        <v>100.2</v>
      </c>
      <c r="D2424" s="5">
        <v>0.1</v>
      </c>
      <c r="E2424" s="5">
        <v>100.3</v>
      </c>
      <c r="F2424" s="5">
        <v>200.7</v>
      </c>
      <c r="G2424" s="5">
        <v>100.1</v>
      </c>
      <c r="H2424" s="5">
        <v>100</v>
      </c>
      <c r="I2424" s="5">
        <v>0</v>
      </c>
      <c r="J2424" s="5">
        <v>0</v>
      </c>
      <c r="K2424" s="5">
        <v>0</v>
      </c>
    </row>
    <row r="2425" spans="1:11" x14ac:dyDescent="0.25">
      <c r="A2425" s="5">
        <f>2418</f>
      </c>
      <c r="B2425" s="5" t="s">
        <v>2433</v>
      </c>
      <c r="C2425" s="5">
        <v>100.2</v>
      </c>
      <c r="D2425" s="5">
        <v>0.1</v>
      </c>
      <c r="E2425" s="5">
        <v>100.3</v>
      </c>
      <c r="F2425" s="5">
        <v>200.7</v>
      </c>
      <c r="G2425" s="5">
        <v>100.1</v>
      </c>
      <c r="H2425" s="5">
        <v>100</v>
      </c>
      <c r="I2425" s="5">
        <v>0</v>
      </c>
      <c r="J2425" s="5">
        <v>0</v>
      </c>
      <c r="K2425" s="5">
        <v>0</v>
      </c>
    </row>
    <row r="2426" spans="1:11" x14ac:dyDescent="0.25">
      <c r="A2426" s="5">
        <f>2419</f>
      </c>
      <c r="B2426" s="5" t="s">
        <v>2434</v>
      </c>
      <c r="C2426" s="5">
        <v>100.2</v>
      </c>
      <c r="D2426" s="5">
        <v>0.1</v>
      </c>
      <c r="E2426" s="5">
        <v>100.3</v>
      </c>
      <c r="F2426" s="5">
        <v>200.7</v>
      </c>
      <c r="G2426" s="5">
        <v>100.1</v>
      </c>
      <c r="H2426" s="5">
        <v>100</v>
      </c>
      <c r="I2426" s="5">
        <v>0</v>
      </c>
      <c r="J2426" s="5">
        <v>0</v>
      </c>
      <c r="K2426" s="5">
        <v>0</v>
      </c>
    </row>
    <row r="2427" spans="1:11" x14ac:dyDescent="0.25">
      <c r="A2427" s="5">
        <f>2420</f>
      </c>
      <c r="B2427" s="5" t="s">
        <v>2435</v>
      </c>
      <c r="C2427" s="5">
        <v>98.5</v>
      </c>
      <c r="D2427" s="5">
        <v>0.1</v>
      </c>
      <c r="E2427" s="5">
        <v>98.6</v>
      </c>
      <c r="F2427" s="5">
        <v>195.5</v>
      </c>
      <c r="G2427" s="5">
        <v>97.6</v>
      </c>
      <c r="H2427" s="5">
        <v>97.4</v>
      </c>
      <c r="I2427" s="5">
        <v>0</v>
      </c>
      <c r="J2427" s="5">
        <v>0</v>
      </c>
      <c r="K2427" s="5">
        <v>0</v>
      </c>
    </row>
    <row r="2428" spans="1:11" x14ac:dyDescent="0.25">
      <c r="A2428" s="5">
        <f>2421</f>
      </c>
      <c r="B2428" s="5" t="s">
        <v>2436</v>
      </c>
      <c r="C2428" s="5">
        <v>98.5</v>
      </c>
      <c r="D2428" s="5">
        <v>0.1</v>
      </c>
      <c r="E2428" s="5">
        <v>98.6</v>
      </c>
      <c r="F2428" s="5">
        <v>195.5</v>
      </c>
      <c r="G2428" s="5">
        <v>97.6</v>
      </c>
      <c r="H2428" s="5">
        <v>97.4</v>
      </c>
      <c r="I2428" s="5">
        <v>0</v>
      </c>
      <c r="J2428" s="5">
        <v>0</v>
      </c>
      <c r="K2428" s="5">
        <v>0</v>
      </c>
    </row>
    <row r="2429" spans="1:11" x14ac:dyDescent="0.25">
      <c r="A2429" s="5">
        <f>2422</f>
      </c>
      <c r="B2429" s="5" t="s">
        <v>2437</v>
      </c>
      <c r="C2429" s="5">
        <v>106.6</v>
      </c>
      <c r="D2429" s="5">
        <v>0.1</v>
      </c>
      <c r="E2429" s="5">
        <v>106.7</v>
      </c>
      <c r="F2429" s="5">
        <v>210.4</v>
      </c>
      <c r="G2429" s="5">
        <v>104</v>
      </c>
      <c r="H2429" s="5">
        <v>103.9</v>
      </c>
      <c r="I2429" s="5">
        <v>0</v>
      </c>
      <c r="J2429" s="5">
        <v>0</v>
      </c>
      <c r="K2429" s="5">
        <v>0</v>
      </c>
    </row>
    <row r="2430" spans="1:11" x14ac:dyDescent="0.25">
      <c r="A2430" s="5">
        <f>2423</f>
      </c>
      <c r="B2430" s="5" t="s">
        <v>2438</v>
      </c>
      <c r="C2430" s="5">
        <v>106.6</v>
      </c>
      <c r="D2430" s="5">
        <v>0.1</v>
      </c>
      <c r="E2430" s="5">
        <v>106.7</v>
      </c>
      <c r="F2430" s="5">
        <v>210.4</v>
      </c>
      <c r="G2430" s="5">
        <v>104</v>
      </c>
      <c r="H2430" s="5">
        <v>103.9</v>
      </c>
      <c r="I2430" s="5">
        <v>0</v>
      </c>
      <c r="J2430" s="5">
        <v>0</v>
      </c>
      <c r="K2430" s="5">
        <v>0</v>
      </c>
    </row>
    <row r="2431" spans="1:11" x14ac:dyDescent="0.25">
      <c r="A2431" s="5">
        <f>2424</f>
      </c>
      <c r="B2431" s="5" t="s">
        <v>2439</v>
      </c>
      <c r="C2431" s="5">
        <v>105.1</v>
      </c>
      <c r="D2431" s="5">
        <v>0.1</v>
      </c>
      <c r="E2431" s="5">
        <v>105.3</v>
      </c>
      <c r="F2431" s="5">
        <v>208.2</v>
      </c>
      <c r="G2431" s="5">
        <v>104.1</v>
      </c>
      <c r="H2431" s="5">
        <v>101.8</v>
      </c>
      <c r="I2431" s="5">
        <v>0</v>
      </c>
      <c r="J2431" s="5">
        <v>0</v>
      </c>
      <c r="K2431" s="5">
        <v>0</v>
      </c>
    </row>
    <row r="2432" spans="1:11" x14ac:dyDescent="0.25">
      <c r="A2432" s="5">
        <f>2425</f>
      </c>
      <c r="B2432" s="5" t="s">
        <v>2440</v>
      </c>
      <c r="C2432" s="5">
        <v>105.1</v>
      </c>
      <c r="D2432" s="5">
        <v>0.1</v>
      </c>
      <c r="E2432" s="5">
        <v>105.3</v>
      </c>
      <c r="F2432" s="5">
        <v>208.2</v>
      </c>
      <c r="G2432" s="5">
        <v>104.1</v>
      </c>
      <c r="H2432" s="5">
        <v>101.8</v>
      </c>
      <c r="I2432" s="5">
        <v>0</v>
      </c>
      <c r="J2432" s="5">
        <v>0</v>
      </c>
      <c r="K2432" s="5">
        <v>0</v>
      </c>
    </row>
    <row r="2433" spans="1:11" x14ac:dyDescent="0.25">
      <c r="A2433" s="5">
        <f>2426</f>
      </c>
      <c r="B2433" s="5" t="s">
        <v>2441</v>
      </c>
      <c r="C2433" s="5">
        <v>105.2</v>
      </c>
      <c r="D2433" s="5">
        <v>0.1</v>
      </c>
      <c r="E2433" s="5">
        <v>105.3</v>
      </c>
      <c r="F2433" s="5">
        <v>210.2</v>
      </c>
      <c r="G2433" s="5">
        <v>104.8</v>
      </c>
      <c r="H2433" s="5">
        <v>104.7</v>
      </c>
      <c r="I2433" s="5">
        <v>0</v>
      </c>
      <c r="J2433" s="5">
        <v>0</v>
      </c>
      <c r="K2433" s="5">
        <v>0</v>
      </c>
    </row>
    <row r="2434" spans="1:11" x14ac:dyDescent="0.25">
      <c r="A2434" s="5">
        <f>2427</f>
      </c>
      <c r="B2434" s="5" t="s">
        <v>2442</v>
      </c>
      <c r="C2434" s="5">
        <v>105.2</v>
      </c>
      <c r="D2434" s="5">
        <v>0.1</v>
      </c>
      <c r="E2434" s="5">
        <v>105.3</v>
      </c>
      <c r="F2434" s="5">
        <v>210.2</v>
      </c>
      <c r="G2434" s="5">
        <v>104.8</v>
      </c>
      <c r="H2434" s="5">
        <v>104.7</v>
      </c>
      <c r="I2434" s="5">
        <v>0</v>
      </c>
      <c r="J2434" s="5">
        <v>0</v>
      </c>
      <c r="K2434" s="5">
        <v>0</v>
      </c>
    </row>
    <row r="2435" spans="1:11" x14ac:dyDescent="0.25">
      <c r="A2435" s="5">
        <f>2428</f>
      </c>
      <c r="B2435" s="5" t="s">
        <v>2443</v>
      </c>
      <c r="C2435" s="5">
        <v>105.2</v>
      </c>
      <c r="D2435" s="5">
        <v>0.1</v>
      </c>
      <c r="E2435" s="5">
        <v>105.3</v>
      </c>
      <c r="F2435" s="5">
        <v>210.2</v>
      </c>
      <c r="G2435" s="5">
        <v>104.8</v>
      </c>
      <c r="H2435" s="5">
        <v>104.7</v>
      </c>
      <c r="I2435" s="5">
        <v>0</v>
      </c>
      <c r="J2435" s="5">
        <v>0</v>
      </c>
      <c r="K2435" s="5">
        <v>0</v>
      </c>
    </row>
    <row r="2436" spans="1:11" x14ac:dyDescent="0.25">
      <c r="A2436" s="5">
        <f>2429</f>
      </c>
      <c r="B2436" s="5" t="s">
        <v>2444</v>
      </c>
      <c r="C2436" s="5">
        <v>105.2</v>
      </c>
      <c r="D2436" s="5">
        <v>0.1</v>
      </c>
      <c r="E2436" s="5">
        <v>105.3</v>
      </c>
      <c r="F2436" s="5">
        <v>210.2</v>
      </c>
      <c r="G2436" s="5">
        <v>104.8</v>
      </c>
      <c r="H2436" s="5">
        <v>104.7</v>
      </c>
      <c r="I2436" s="5">
        <v>0</v>
      </c>
      <c r="J2436" s="5">
        <v>0</v>
      </c>
      <c r="K2436" s="5">
        <v>0</v>
      </c>
    </row>
    <row r="2437" spans="1:11" x14ac:dyDescent="0.25">
      <c r="A2437" s="5">
        <f>2430</f>
      </c>
      <c r="B2437" s="5" t="s">
        <v>2445</v>
      </c>
      <c r="C2437" s="5">
        <v>105</v>
      </c>
      <c r="D2437" s="5">
        <v>0.1</v>
      </c>
      <c r="E2437" s="5">
        <v>105.2</v>
      </c>
      <c r="F2437" s="5">
        <v>209.8</v>
      </c>
      <c r="G2437" s="5">
        <v>104.7</v>
      </c>
      <c r="H2437" s="5">
        <v>104.5</v>
      </c>
      <c r="I2437" s="5">
        <v>0</v>
      </c>
      <c r="J2437" s="5">
        <v>0</v>
      </c>
      <c r="K2437" s="5">
        <v>0</v>
      </c>
    </row>
    <row r="2438" spans="1:11" x14ac:dyDescent="0.25">
      <c r="A2438" s="5">
        <f>2431</f>
      </c>
      <c r="B2438" s="5" t="s">
        <v>2446</v>
      </c>
      <c r="C2438" s="5">
        <v>105</v>
      </c>
      <c r="D2438" s="5">
        <v>0.1</v>
      </c>
      <c r="E2438" s="5">
        <v>105.2</v>
      </c>
      <c r="F2438" s="5">
        <v>209.8</v>
      </c>
      <c r="G2438" s="5">
        <v>104.7</v>
      </c>
      <c r="H2438" s="5">
        <v>104.5</v>
      </c>
      <c r="I2438" s="5">
        <v>0</v>
      </c>
      <c r="J2438" s="5">
        <v>0</v>
      </c>
      <c r="K2438" s="5">
        <v>0</v>
      </c>
    </row>
    <row r="2439" spans="1:11" x14ac:dyDescent="0.25">
      <c r="A2439" s="5">
        <f>2432</f>
      </c>
      <c r="B2439" s="5" t="s">
        <v>2447</v>
      </c>
      <c r="C2439" s="5">
        <v>104.5</v>
      </c>
      <c r="D2439" s="5">
        <v>0.1</v>
      </c>
      <c r="E2439" s="5">
        <v>104.6</v>
      </c>
      <c r="F2439" s="5">
        <v>208.3</v>
      </c>
      <c r="G2439" s="5">
        <v>103.9</v>
      </c>
      <c r="H2439" s="5">
        <v>103.8</v>
      </c>
      <c r="I2439" s="5">
        <v>0</v>
      </c>
      <c r="J2439" s="5">
        <v>0</v>
      </c>
      <c r="K2439" s="5">
        <v>0</v>
      </c>
    </row>
    <row r="2440" spans="1:11" x14ac:dyDescent="0.25">
      <c r="A2440" s="5">
        <f>2433</f>
      </c>
      <c r="B2440" s="5" t="s">
        <v>2448</v>
      </c>
      <c r="C2440" s="5">
        <v>104.5</v>
      </c>
      <c r="D2440" s="5">
        <v>0.1</v>
      </c>
      <c r="E2440" s="5">
        <v>104.6</v>
      </c>
      <c r="F2440" s="5">
        <v>208.3</v>
      </c>
      <c r="G2440" s="5">
        <v>103.9</v>
      </c>
      <c r="H2440" s="5">
        <v>103.8</v>
      </c>
      <c r="I2440" s="5">
        <v>0</v>
      </c>
      <c r="J2440" s="5">
        <v>0</v>
      </c>
      <c r="K2440" s="5">
        <v>0</v>
      </c>
    </row>
    <row r="2441" spans="1:11" x14ac:dyDescent="0.25">
      <c r="A2441" s="5">
        <f>2434</f>
      </c>
      <c r="B2441" s="5" t="s">
        <v>2449</v>
      </c>
      <c r="C2441" s="5">
        <v>105.3</v>
      </c>
      <c r="D2441" s="5">
        <v>0.1</v>
      </c>
      <c r="E2441" s="5">
        <v>105.5</v>
      </c>
      <c r="F2441" s="5">
        <v>210.2</v>
      </c>
      <c r="G2441" s="5">
        <v>104.8</v>
      </c>
      <c r="H2441" s="5">
        <v>104.7</v>
      </c>
      <c r="I2441" s="5">
        <v>0</v>
      </c>
      <c r="J2441" s="5">
        <v>0</v>
      </c>
      <c r="K2441" s="5">
        <v>0</v>
      </c>
    </row>
    <row r="2442" spans="1:11" x14ac:dyDescent="0.25">
      <c r="A2442" s="5">
        <f>2435</f>
      </c>
      <c r="B2442" s="5" t="s">
        <v>2450</v>
      </c>
      <c r="C2442" s="5">
        <v>105.3</v>
      </c>
      <c r="D2442" s="5">
        <v>0.1</v>
      </c>
      <c r="E2442" s="5">
        <v>105.5</v>
      </c>
      <c r="F2442" s="5">
        <v>210.2</v>
      </c>
      <c r="G2442" s="5">
        <v>104.8</v>
      </c>
      <c r="H2442" s="5">
        <v>104.7</v>
      </c>
      <c r="I2442" s="5">
        <v>0</v>
      </c>
      <c r="J2442" s="5">
        <v>0</v>
      </c>
      <c r="K2442" s="5">
        <v>0</v>
      </c>
    </row>
    <row r="2443" spans="1:11" x14ac:dyDescent="0.25">
      <c r="A2443" s="5">
        <f>2436</f>
      </c>
      <c r="B2443" s="5" t="s">
        <v>2451</v>
      </c>
      <c r="C2443" s="5">
        <v>106.9</v>
      </c>
      <c r="D2443" s="5">
        <v>0.1</v>
      </c>
      <c r="E2443" s="5">
        <v>107</v>
      </c>
      <c r="F2443" s="5">
        <v>212.4</v>
      </c>
      <c r="G2443" s="5">
        <v>106</v>
      </c>
      <c r="H2443" s="5">
        <v>105.9</v>
      </c>
      <c r="I2443" s="5">
        <v>0</v>
      </c>
      <c r="J2443" s="5">
        <v>0</v>
      </c>
      <c r="K2443" s="5">
        <v>0</v>
      </c>
    </row>
    <row r="2444" spans="1:11" x14ac:dyDescent="0.25">
      <c r="A2444" s="5">
        <f>2437</f>
      </c>
      <c r="B2444" s="5" t="s">
        <v>2452</v>
      </c>
      <c r="C2444" s="5">
        <v>106.9</v>
      </c>
      <c r="D2444" s="5">
        <v>0.1</v>
      </c>
      <c r="E2444" s="5">
        <v>107</v>
      </c>
      <c r="F2444" s="5">
        <v>212.4</v>
      </c>
      <c r="G2444" s="5">
        <v>106</v>
      </c>
      <c r="H2444" s="5">
        <v>105.9</v>
      </c>
      <c r="I2444" s="5">
        <v>0</v>
      </c>
      <c r="J2444" s="5">
        <v>0</v>
      </c>
      <c r="K2444" s="5">
        <v>0</v>
      </c>
    </row>
    <row r="2445" spans="1:11" x14ac:dyDescent="0.25">
      <c r="A2445" s="5">
        <f>2438</f>
      </c>
      <c r="B2445" s="5" t="s">
        <v>2453</v>
      </c>
      <c r="C2445" s="5">
        <v>106.9</v>
      </c>
      <c r="D2445" s="5">
        <v>0.1</v>
      </c>
      <c r="E2445" s="5">
        <v>107</v>
      </c>
      <c r="F2445" s="5">
        <v>212.4</v>
      </c>
      <c r="G2445" s="5">
        <v>106</v>
      </c>
      <c r="H2445" s="5">
        <v>105.9</v>
      </c>
      <c r="I2445" s="5">
        <v>0</v>
      </c>
      <c r="J2445" s="5">
        <v>0</v>
      </c>
      <c r="K2445" s="5">
        <v>0</v>
      </c>
    </row>
    <row r="2446" spans="1:11" x14ac:dyDescent="0.25">
      <c r="A2446" s="5">
        <f>2439</f>
      </c>
      <c r="B2446" s="5" t="s">
        <v>2454</v>
      </c>
      <c r="C2446" s="5">
        <v>105.2</v>
      </c>
      <c r="D2446" s="5">
        <v>0.1</v>
      </c>
      <c r="E2446" s="5">
        <v>105.3</v>
      </c>
      <c r="F2446" s="5">
        <v>212.2</v>
      </c>
      <c r="G2446" s="5">
        <v>106</v>
      </c>
      <c r="H2446" s="5">
        <v>105.9</v>
      </c>
      <c r="I2446" s="5">
        <v>0</v>
      </c>
      <c r="J2446" s="5">
        <v>0</v>
      </c>
      <c r="K2446" s="5">
        <v>0</v>
      </c>
    </row>
    <row r="2447" spans="1:11" x14ac:dyDescent="0.25">
      <c r="A2447" s="5">
        <f>2440</f>
      </c>
      <c r="B2447" s="5" t="s">
        <v>2455</v>
      </c>
      <c r="C2447" s="5">
        <v>105.2</v>
      </c>
      <c r="D2447" s="5">
        <v>0.1</v>
      </c>
      <c r="E2447" s="5">
        <v>105.3</v>
      </c>
      <c r="F2447" s="5">
        <v>212.2</v>
      </c>
      <c r="G2447" s="5">
        <v>105.8</v>
      </c>
      <c r="H2447" s="5">
        <v>105.7</v>
      </c>
      <c r="I2447" s="5">
        <v>0</v>
      </c>
      <c r="J2447" s="5">
        <v>0</v>
      </c>
      <c r="K2447" s="5">
        <v>0</v>
      </c>
    </row>
    <row r="2448" spans="1:11" x14ac:dyDescent="0.25">
      <c r="A2448" s="5">
        <f>2441</f>
      </c>
      <c r="B2448" s="5" t="s">
        <v>2456</v>
      </c>
      <c r="C2448" s="5">
        <v>105.6</v>
      </c>
      <c r="D2448" s="5">
        <v>0.1</v>
      </c>
      <c r="E2448" s="5">
        <v>105.3</v>
      </c>
      <c r="F2448" s="5">
        <v>212.2</v>
      </c>
      <c r="G2448" s="5">
        <v>105.8</v>
      </c>
      <c r="H2448" s="5">
        <v>105.7</v>
      </c>
      <c r="I2448" s="5">
        <v>0</v>
      </c>
      <c r="J2448" s="5">
        <v>0</v>
      </c>
      <c r="K2448" s="5">
        <v>0</v>
      </c>
    </row>
    <row r="2449" spans="1:11" x14ac:dyDescent="0.25">
      <c r="A2449" s="5">
        <f>2442</f>
      </c>
      <c r="B2449" s="5" t="s">
        <v>2457</v>
      </c>
      <c r="C2449" s="5">
        <v>105.6</v>
      </c>
      <c r="D2449" s="5">
        <v>0.1</v>
      </c>
      <c r="E2449" s="5">
        <v>105.8</v>
      </c>
      <c r="F2449" s="5">
        <v>210.4</v>
      </c>
      <c r="G2449" s="5">
        <v>104.9</v>
      </c>
      <c r="H2449" s="5">
        <v>104.8</v>
      </c>
      <c r="I2449" s="5">
        <v>0</v>
      </c>
      <c r="J2449" s="5">
        <v>0</v>
      </c>
      <c r="K2449" s="5">
        <v>0</v>
      </c>
    </row>
    <row r="2450" spans="1:11" x14ac:dyDescent="0.25">
      <c r="A2450" s="5">
        <f>2443</f>
      </c>
      <c r="B2450" s="5" t="s">
        <v>2458</v>
      </c>
      <c r="C2450" s="5">
        <v>104.1</v>
      </c>
      <c r="D2450" s="5">
        <v>0.1</v>
      </c>
      <c r="E2450" s="5">
        <v>105.8</v>
      </c>
      <c r="F2450" s="5">
        <v>210.4</v>
      </c>
      <c r="G2450" s="5">
        <v>104.9</v>
      </c>
      <c r="H2450" s="5">
        <v>104.8</v>
      </c>
      <c r="I2450" s="5">
        <v>0</v>
      </c>
      <c r="J2450" s="5">
        <v>0</v>
      </c>
      <c r="K2450" s="5">
        <v>0</v>
      </c>
    </row>
    <row r="2451" spans="1:11" x14ac:dyDescent="0.25">
      <c r="A2451" s="5">
        <f>2444</f>
      </c>
      <c r="B2451" s="5" t="s">
        <v>2459</v>
      </c>
      <c r="C2451" s="5">
        <v>104.1</v>
      </c>
      <c r="D2451" s="5">
        <v>0.1</v>
      </c>
      <c r="E2451" s="5">
        <v>104.3</v>
      </c>
      <c r="F2451" s="5">
        <v>206.9</v>
      </c>
      <c r="G2451" s="5">
        <v>103.3</v>
      </c>
      <c r="H2451" s="5">
        <v>104.9</v>
      </c>
      <c r="I2451" s="5">
        <v>0</v>
      </c>
      <c r="J2451" s="5">
        <v>0</v>
      </c>
      <c r="K2451" s="5">
        <v>0</v>
      </c>
    </row>
    <row r="2452" spans="1:11" x14ac:dyDescent="0.25">
      <c r="A2452" s="5">
        <f>2445</f>
      </c>
      <c r="B2452" s="5" t="s">
        <v>2460</v>
      </c>
      <c r="C2452" s="5">
        <v>104.1</v>
      </c>
      <c r="D2452" s="5">
        <v>0.1</v>
      </c>
      <c r="E2452" s="5">
        <v>104.3</v>
      </c>
      <c r="F2452" s="5">
        <v>206.9</v>
      </c>
      <c r="G2452" s="5">
        <v>103.3</v>
      </c>
      <c r="H2452" s="5">
        <v>104.9</v>
      </c>
      <c r="I2452" s="5">
        <v>0</v>
      </c>
      <c r="J2452" s="5">
        <v>0</v>
      </c>
      <c r="K2452" s="5">
        <v>0</v>
      </c>
    </row>
    <row r="2453" spans="1:11" x14ac:dyDescent="0.25">
      <c r="A2453" s="5">
        <f>2446</f>
      </c>
      <c r="B2453" s="5" t="s">
        <v>2461</v>
      </c>
      <c r="C2453" s="5">
        <v>101.2</v>
      </c>
      <c r="D2453" s="5">
        <v>0.1</v>
      </c>
      <c r="E2453" s="5">
        <v>101.4</v>
      </c>
      <c r="F2453" s="5">
        <v>202.2</v>
      </c>
      <c r="G2453" s="5">
        <v>100.8</v>
      </c>
      <c r="H2453" s="5">
        <v>100.6</v>
      </c>
      <c r="I2453" s="5">
        <v>0</v>
      </c>
      <c r="J2453" s="5">
        <v>0</v>
      </c>
      <c r="K2453" s="5">
        <v>0</v>
      </c>
    </row>
    <row r="2454" spans="1:11" x14ac:dyDescent="0.25">
      <c r="A2454" s="5">
        <f>2447</f>
      </c>
      <c r="B2454" s="5" t="s">
        <v>2462</v>
      </c>
      <c r="C2454" s="5">
        <v>101.2</v>
      </c>
      <c r="D2454" s="5">
        <v>0.1</v>
      </c>
      <c r="E2454" s="5">
        <v>101.4</v>
      </c>
      <c r="F2454" s="5">
        <v>202.2</v>
      </c>
      <c r="G2454" s="5">
        <v>100.8</v>
      </c>
      <c r="H2454" s="5">
        <v>100.6</v>
      </c>
      <c r="I2454" s="5">
        <v>0</v>
      </c>
      <c r="J2454" s="5">
        <v>0</v>
      </c>
      <c r="K2454" s="5">
        <v>0</v>
      </c>
    </row>
    <row r="2455" spans="1:11" x14ac:dyDescent="0.25">
      <c r="A2455" s="5">
        <f>2448</f>
      </c>
      <c r="B2455" s="5" t="s">
        <v>2463</v>
      </c>
      <c r="C2455" s="5">
        <v>101.2</v>
      </c>
      <c r="D2455" s="5">
        <v>0.1</v>
      </c>
      <c r="E2455" s="5">
        <v>101.4</v>
      </c>
      <c r="F2455" s="5">
        <v>202.2</v>
      </c>
      <c r="G2455" s="5">
        <v>100.8</v>
      </c>
      <c r="H2455" s="5">
        <v>100.6</v>
      </c>
      <c r="I2455" s="5">
        <v>0</v>
      </c>
      <c r="J2455" s="5">
        <v>0</v>
      </c>
      <c r="K2455" s="5">
        <v>0</v>
      </c>
    </row>
    <row r="2456" spans="1:11" x14ac:dyDescent="0.25">
      <c r="A2456" s="5">
        <f>2449</f>
      </c>
      <c r="B2456" s="5" t="s">
        <v>2464</v>
      </c>
      <c r="C2456" s="5">
        <v>101.2</v>
      </c>
      <c r="D2456" s="5">
        <v>0.1</v>
      </c>
      <c r="E2456" s="5">
        <v>101.4</v>
      </c>
      <c r="F2456" s="5">
        <v>202.2</v>
      </c>
      <c r="G2456" s="5">
        <v>100.8</v>
      </c>
      <c r="H2456" s="5">
        <v>100.6</v>
      </c>
      <c r="I2456" s="5">
        <v>0</v>
      </c>
      <c r="J2456" s="5">
        <v>0</v>
      </c>
      <c r="K2456" s="5">
        <v>0</v>
      </c>
    </row>
    <row r="2457" spans="1:11" x14ac:dyDescent="0.25">
      <c r="A2457" s="5">
        <f>2450</f>
      </c>
      <c r="B2457" s="5" t="s">
        <v>2465</v>
      </c>
      <c r="C2457" s="5">
        <v>100.7</v>
      </c>
      <c r="D2457" s="5">
        <v>0.1</v>
      </c>
      <c r="E2457" s="5">
        <v>100.8</v>
      </c>
      <c r="F2457" s="5">
        <v>202.2</v>
      </c>
      <c r="G2457" s="5">
        <v>100.9</v>
      </c>
      <c r="H2457" s="5">
        <v>100.7</v>
      </c>
      <c r="I2457" s="5">
        <v>0</v>
      </c>
      <c r="J2457" s="5">
        <v>0</v>
      </c>
      <c r="K2457" s="5">
        <v>0</v>
      </c>
    </row>
    <row r="2458" spans="1:11" x14ac:dyDescent="0.25">
      <c r="A2458" s="5">
        <f>2451</f>
      </c>
      <c r="B2458" s="5" t="s">
        <v>2466</v>
      </c>
      <c r="C2458" s="5">
        <v>100.7</v>
      </c>
      <c r="D2458" s="5">
        <v>0.1</v>
      </c>
      <c r="E2458" s="5">
        <v>100.8</v>
      </c>
      <c r="F2458" s="5">
        <v>202.2</v>
      </c>
      <c r="G2458" s="5">
        <v>100.9</v>
      </c>
      <c r="H2458" s="5">
        <v>100.7</v>
      </c>
      <c r="I2458" s="5">
        <v>0</v>
      </c>
      <c r="J2458" s="5">
        <v>0</v>
      </c>
      <c r="K2458" s="5">
        <v>0</v>
      </c>
    </row>
    <row r="2459" spans="1:11" x14ac:dyDescent="0.25">
      <c r="A2459" s="5">
        <f>2452</f>
      </c>
      <c r="B2459" s="5" t="s">
        <v>2467</v>
      </c>
      <c r="C2459" s="5">
        <v>99.8</v>
      </c>
      <c r="D2459" s="5">
        <v>0.1</v>
      </c>
      <c r="E2459" s="5">
        <v>99.9</v>
      </c>
      <c r="F2459" s="5">
        <v>200.5</v>
      </c>
      <c r="G2459" s="5">
        <v>99.9</v>
      </c>
      <c r="H2459" s="5">
        <v>99.7</v>
      </c>
      <c r="I2459" s="5">
        <v>0</v>
      </c>
      <c r="J2459" s="5">
        <v>0</v>
      </c>
      <c r="K2459" s="5">
        <v>0</v>
      </c>
    </row>
    <row r="2460" spans="1:11" x14ac:dyDescent="0.25">
      <c r="A2460" s="5">
        <f>2453</f>
      </c>
      <c r="B2460" s="5" t="s">
        <v>2468</v>
      </c>
      <c r="C2460" s="5">
        <v>99.8</v>
      </c>
      <c r="D2460" s="5">
        <v>0.1</v>
      </c>
      <c r="E2460" s="5">
        <v>99.9</v>
      </c>
      <c r="F2460" s="5">
        <v>200.5</v>
      </c>
      <c r="G2460" s="5">
        <v>99.9</v>
      </c>
      <c r="H2460" s="5">
        <v>99.7</v>
      </c>
      <c r="I2460" s="5">
        <v>0</v>
      </c>
      <c r="J2460" s="5">
        <v>0</v>
      </c>
      <c r="K2460" s="5">
        <v>0</v>
      </c>
    </row>
    <row r="2461" spans="1:11" x14ac:dyDescent="0.25">
      <c r="A2461" s="5">
        <f>2454</f>
      </c>
      <c r="B2461" s="5" t="s">
        <v>2469</v>
      </c>
      <c r="C2461" s="5">
        <v>99.9</v>
      </c>
      <c r="D2461" s="5">
        <v>0.1</v>
      </c>
      <c r="E2461" s="5">
        <v>100.1</v>
      </c>
      <c r="F2461" s="5">
        <v>198.2</v>
      </c>
      <c r="G2461" s="5">
        <v>98.9</v>
      </c>
      <c r="H2461" s="5">
        <v>98.9</v>
      </c>
      <c r="I2461" s="5">
        <v>0</v>
      </c>
      <c r="J2461" s="5">
        <v>0</v>
      </c>
      <c r="K2461" s="5">
        <v>0</v>
      </c>
    </row>
    <row r="2462" spans="1:11" x14ac:dyDescent="0.25">
      <c r="A2462" s="5">
        <f>2455</f>
      </c>
      <c r="B2462" s="5" t="s">
        <v>2470</v>
      </c>
      <c r="C2462" s="5">
        <v>99.9</v>
      </c>
      <c r="D2462" s="5">
        <v>0.1</v>
      </c>
      <c r="E2462" s="5">
        <v>100.1</v>
      </c>
      <c r="F2462" s="5">
        <v>198.2</v>
      </c>
      <c r="G2462" s="5">
        <v>98.9</v>
      </c>
      <c r="H2462" s="5">
        <v>98.9</v>
      </c>
      <c r="I2462" s="5">
        <v>0</v>
      </c>
      <c r="J2462" s="5">
        <v>0</v>
      </c>
      <c r="K2462" s="5">
        <v>0</v>
      </c>
    </row>
    <row r="2463" spans="1:11" x14ac:dyDescent="0.25">
      <c r="A2463" s="5">
        <f>2456</f>
      </c>
      <c r="B2463" s="5" t="s">
        <v>2471</v>
      </c>
      <c r="C2463" s="5">
        <v>99.7</v>
      </c>
      <c r="D2463" s="5">
        <v>0.1</v>
      </c>
      <c r="E2463" s="5">
        <v>99.9</v>
      </c>
      <c r="F2463" s="5">
        <v>198.2</v>
      </c>
      <c r="G2463" s="5">
        <v>98.9</v>
      </c>
      <c r="H2463" s="5">
        <v>98.8</v>
      </c>
      <c r="I2463" s="5">
        <v>0</v>
      </c>
      <c r="J2463" s="5">
        <v>0</v>
      </c>
      <c r="K2463" s="5">
        <v>0</v>
      </c>
    </row>
    <row r="2464" spans="1:11" x14ac:dyDescent="0.25">
      <c r="A2464" s="5">
        <f>2457</f>
      </c>
      <c r="B2464" s="5" t="s">
        <v>2472</v>
      </c>
      <c r="C2464" s="5">
        <v>99.7</v>
      </c>
      <c r="D2464" s="5">
        <v>0.1</v>
      </c>
      <c r="E2464" s="5">
        <v>99.9</v>
      </c>
      <c r="F2464" s="5">
        <v>198.2</v>
      </c>
      <c r="G2464" s="5">
        <v>98.9</v>
      </c>
      <c r="H2464" s="5">
        <v>98.8</v>
      </c>
      <c r="I2464" s="5">
        <v>0</v>
      </c>
      <c r="J2464" s="5">
        <v>0</v>
      </c>
      <c r="K2464" s="5">
        <v>0</v>
      </c>
    </row>
    <row r="2465" spans="1:11" x14ac:dyDescent="0.25">
      <c r="A2465" s="5">
        <f>2458</f>
      </c>
      <c r="B2465" s="5" t="s">
        <v>2473</v>
      </c>
      <c r="C2465" s="5">
        <v>99.7</v>
      </c>
      <c r="D2465" s="5">
        <v>0.1</v>
      </c>
      <c r="E2465" s="5">
        <v>99.9</v>
      </c>
      <c r="F2465" s="5">
        <v>198.2</v>
      </c>
      <c r="G2465" s="5">
        <v>98.9</v>
      </c>
      <c r="H2465" s="5">
        <v>98.8</v>
      </c>
      <c r="I2465" s="5">
        <v>0</v>
      </c>
      <c r="J2465" s="5">
        <v>0</v>
      </c>
      <c r="K2465" s="5">
        <v>0</v>
      </c>
    </row>
    <row r="2466" spans="1:11" x14ac:dyDescent="0.25">
      <c r="A2466" s="5">
        <f>2459</f>
      </c>
      <c r="B2466" s="5" t="s">
        <v>2474</v>
      </c>
      <c r="C2466" s="5">
        <v>99.7</v>
      </c>
      <c r="D2466" s="5">
        <v>0.1</v>
      </c>
      <c r="E2466" s="5">
        <v>99.9</v>
      </c>
      <c r="F2466" s="5">
        <v>198.2</v>
      </c>
      <c r="G2466" s="5">
        <v>98.9</v>
      </c>
      <c r="H2466" s="5">
        <v>99.4</v>
      </c>
      <c r="I2466" s="5">
        <v>0</v>
      </c>
      <c r="J2466" s="5">
        <v>0</v>
      </c>
      <c r="K2466" s="5">
        <v>0</v>
      </c>
    </row>
    <row r="2467" spans="1:11" x14ac:dyDescent="0.25">
      <c r="A2467" s="5">
        <f>2460</f>
      </c>
      <c r="B2467" s="5" t="s">
        <v>2475</v>
      </c>
      <c r="C2467" s="5">
        <v>99.9</v>
      </c>
      <c r="D2467" s="5">
        <v>0.1</v>
      </c>
      <c r="E2467" s="5">
        <v>100</v>
      </c>
      <c r="F2467" s="5">
        <v>199.5</v>
      </c>
      <c r="G2467" s="5">
        <v>99.5</v>
      </c>
      <c r="H2467" s="5">
        <v>99.4</v>
      </c>
      <c r="I2467" s="5">
        <v>0</v>
      </c>
      <c r="J2467" s="5">
        <v>0</v>
      </c>
      <c r="K2467" s="5">
        <v>0</v>
      </c>
    </row>
    <row r="2468" spans="1:11" x14ac:dyDescent="0.25">
      <c r="A2468" s="5">
        <f>2461</f>
      </c>
      <c r="B2468" s="5" t="s">
        <v>2476</v>
      </c>
      <c r="C2468" s="5">
        <v>99.9</v>
      </c>
      <c r="D2468" s="5">
        <v>0.1</v>
      </c>
      <c r="E2468" s="5">
        <v>100</v>
      </c>
      <c r="F2468" s="5">
        <v>199.5</v>
      </c>
      <c r="G2468" s="5">
        <v>99.5</v>
      </c>
      <c r="H2468" s="5">
        <v>99.4</v>
      </c>
      <c r="I2468" s="5">
        <v>0</v>
      </c>
      <c r="J2468" s="5">
        <v>0</v>
      </c>
      <c r="K2468" s="5">
        <v>0</v>
      </c>
    </row>
    <row r="2469" spans="1:11" x14ac:dyDescent="0.25">
      <c r="A2469" s="5">
        <f>2462</f>
      </c>
      <c r="B2469" s="5" t="s">
        <v>2477</v>
      </c>
      <c r="C2469" s="5">
        <v>99.2</v>
      </c>
      <c r="D2469" s="5">
        <v>0.1</v>
      </c>
      <c r="E2469" s="5">
        <v>99.3</v>
      </c>
      <c r="F2469" s="5">
        <v>199.6</v>
      </c>
      <c r="G2469" s="5">
        <v>99.5</v>
      </c>
      <c r="H2469" s="5">
        <v>99.4</v>
      </c>
      <c r="I2469" s="5">
        <v>0</v>
      </c>
      <c r="J2469" s="5">
        <v>0</v>
      </c>
      <c r="K2469" s="5">
        <v>0</v>
      </c>
    </row>
    <row r="2470" spans="1:11" x14ac:dyDescent="0.25">
      <c r="A2470" s="5">
        <f>2463</f>
      </c>
      <c r="B2470" s="5" t="s">
        <v>2478</v>
      </c>
      <c r="C2470" s="5">
        <v>99.2</v>
      </c>
      <c r="D2470" s="5">
        <v>0.1</v>
      </c>
      <c r="E2470" s="5">
        <v>99.3</v>
      </c>
      <c r="F2470" s="5">
        <v>199.6</v>
      </c>
      <c r="G2470" s="5">
        <v>99.5</v>
      </c>
      <c r="H2470" s="5">
        <v>99.4</v>
      </c>
      <c r="I2470" s="5">
        <v>0</v>
      </c>
      <c r="J2470" s="5">
        <v>0</v>
      </c>
      <c r="K2470" s="5">
        <v>0</v>
      </c>
    </row>
    <row r="2471" spans="1:11" x14ac:dyDescent="0.25">
      <c r="A2471" s="5">
        <f>2464</f>
      </c>
      <c r="B2471" s="5" t="s">
        <v>2479</v>
      </c>
      <c r="C2471" s="5">
        <v>100.1</v>
      </c>
      <c r="D2471" s="5">
        <v>0.1</v>
      </c>
      <c r="E2471" s="5">
        <v>100.2</v>
      </c>
      <c r="F2471" s="5">
        <v>200.5</v>
      </c>
      <c r="G2471" s="5">
        <v>99.6</v>
      </c>
      <c r="H2471" s="5">
        <v>98.9</v>
      </c>
      <c r="I2471" s="5">
        <v>0</v>
      </c>
      <c r="J2471" s="5">
        <v>0</v>
      </c>
      <c r="K2471" s="5">
        <v>0</v>
      </c>
    </row>
    <row r="2472" spans="1:11" x14ac:dyDescent="0.25">
      <c r="A2472" s="5">
        <f>2465</f>
      </c>
      <c r="B2472" s="5" t="s">
        <v>2480</v>
      </c>
      <c r="C2472" s="5">
        <v>100.1</v>
      </c>
      <c r="D2472" s="5">
        <v>0.1</v>
      </c>
      <c r="E2472" s="5">
        <v>100.2</v>
      </c>
      <c r="F2472" s="5">
        <v>200.5</v>
      </c>
      <c r="G2472" s="5">
        <v>99.6</v>
      </c>
      <c r="H2472" s="5">
        <v>98.9</v>
      </c>
      <c r="I2472" s="5">
        <v>0</v>
      </c>
      <c r="J2472" s="5">
        <v>0</v>
      </c>
      <c r="K2472" s="5">
        <v>0</v>
      </c>
    </row>
    <row r="2473" spans="1:11" x14ac:dyDescent="0.25">
      <c r="A2473" s="5">
        <f>2466</f>
      </c>
      <c r="B2473" s="5" t="s">
        <v>2481</v>
      </c>
      <c r="C2473" s="5">
        <v>98.9</v>
      </c>
      <c r="D2473" s="5">
        <v>0.1</v>
      </c>
      <c r="E2473" s="5">
        <v>99.1</v>
      </c>
      <c r="F2473" s="5">
        <v>198</v>
      </c>
      <c r="G2473" s="5">
        <v>98.8</v>
      </c>
      <c r="H2473" s="5">
        <v>98.7</v>
      </c>
      <c r="I2473" s="5">
        <v>0</v>
      </c>
      <c r="J2473" s="5">
        <v>0</v>
      </c>
      <c r="K2473" s="5">
        <v>0</v>
      </c>
    </row>
    <row r="2474" spans="1:11" x14ac:dyDescent="0.25">
      <c r="A2474" s="5">
        <f>2467</f>
      </c>
      <c r="B2474" s="5" t="s">
        <v>2482</v>
      </c>
      <c r="C2474" s="5">
        <v>98.9</v>
      </c>
      <c r="D2474" s="5">
        <v>0.1</v>
      </c>
      <c r="E2474" s="5">
        <v>99.1</v>
      </c>
      <c r="F2474" s="5">
        <v>198</v>
      </c>
      <c r="G2474" s="5">
        <v>98.8</v>
      </c>
      <c r="H2474" s="5">
        <v>98.7</v>
      </c>
      <c r="I2474" s="5">
        <v>0</v>
      </c>
      <c r="J2474" s="5">
        <v>0</v>
      </c>
      <c r="K2474" s="5">
        <v>0</v>
      </c>
    </row>
    <row r="2475" spans="1:11" x14ac:dyDescent="0.25">
      <c r="A2475" s="5">
        <f>2468</f>
      </c>
      <c r="B2475" s="5" t="s">
        <v>2483</v>
      </c>
      <c r="C2475" s="5">
        <v>98.9</v>
      </c>
      <c r="D2475" s="5">
        <v>0.1</v>
      </c>
      <c r="E2475" s="5">
        <v>99.1</v>
      </c>
      <c r="F2475" s="5">
        <v>198</v>
      </c>
      <c r="G2475" s="5">
        <v>98.8</v>
      </c>
      <c r="H2475" s="5">
        <v>98.7</v>
      </c>
      <c r="I2475" s="5">
        <v>0</v>
      </c>
      <c r="J2475" s="5">
        <v>0</v>
      </c>
      <c r="K2475" s="5">
        <v>0</v>
      </c>
    </row>
    <row r="2476" spans="1:11" x14ac:dyDescent="0.25">
      <c r="A2476" s="5">
        <f>2469</f>
      </c>
      <c r="B2476" s="5" t="s">
        <v>2484</v>
      </c>
      <c r="C2476" s="5">
        <v>105.2</v>
      </c>
      <c r="D2476" s="5">
        <v>0.1</v>
      </c>
      <c r="E2476" s="5">
        <v>105.3</v>
      </c>
      <c r="F2476" s="5">
        <v>208.8</v>
      </c>
      <c r="G2476" s="5">
        <v>104.2</v>
      </c>
      <c r="H2476" s="5">
        <v>104.1</v>
      </c>
      <c r="I2476" s="5">
        <v>0</v>
      </c>
      <c r="J2476" s="5">
        <v>0</v>
      </c>
      <c r="K2476" s="5">
        <v>0</v>
      </c>
    </row>
    <row r="2477" spans="1:11" x14ac:dyDescent="0.25">
      <c r="A2477" s="5">
        <f>2470</f>
      </c>
      <c r="B2477" s="5" t="s">
        <v>2485</v>
      </c>
      <c r="C2477" s="5">
        <v>105.2</v>
      </c>
      <c r="D2477" s="5">
        <v>0.1</v>
      </c>
      <c r="E2477" s="5">
        <v>105.3</v>
      </c>
      <c r="F2477" s="5">
        <v>208.8</v>
      </c>
      <c r="G2477" s="5">
        <v>104.2</v>
      </c>
      <c r="H2477" s="5">
        <v>104.1</v>
      </c>
      <c r="I2477" s="5">
        <v>0</v>
      </c>
      <c r="J2477" s="5">
        <v>0</v>
      </c>
      <c r="K2477" s="5">
        <v>0</v>
      </c>
    </row>
    <row r="2478" spans="1:11" x14ac:dyDescent="0.25">
      <c r="A2478" s="5">
        <f>2471</f>
      </c>
      <c r="B2478" s="5" t="s">
        <v>2486</v>
      </c>
      <c r="C2478" s="5">
        <v>100.3</v>
      </c>
      <c r="D2478" s="5">
        <v>0.1</v>
      </c>
      <c r="E2478" s="5">
        <v>100.4</v>
      </c>
      <c r="F2478" s="5">
        <v>199.1</v>
      </c>
      <c r="G2478" s="5">
        <v>99.6</v>
      </c>
      <c r="H2478" s="5">
        <v>99.5</v>
      </c>
      <c r="I2478" s="5">
        <v>0</v>
      </c>
      <c r="J2478" s="5">
        <v>0</v>
      </c>
      <c r="K2478" s="5">
        <v>0</v>
      </c>
    </row>
    <row r="2479" spans="1:11" x14ac:dyDescent="0.25">
      <c r="A2479" s="5">
        <f>2472</f>
      </c>
      <c r="B2479" s="5" t="s">
        <v>2487</v>
      </c>
      <c r="C2479" s="5">
        <v>100.3</v>
      </c>
      <c r="D2479" s="5">
        <v>0.1</v>
      </c>
      <c r="E2479" s="5">
        <v>100.4</v>
      </c>
      <c r="F2479" s="5">
        <v>199.1</v>
      </c>
      <c r="G2479" s="5">
        <v>99.6</v>
      </c>
      <c r="H2479" s="5">
        <v>99.5</v>
      </c>
      <c r="I2479" s="5">
        <v>0</v>
      </c>
      <c r="J2479" s="5">
        <v>0</v>
      </c>
      <c r="K2479" s="5">
        <v>0</v>
      </c>
    </row>
    <row r="2480" spans="1:11" x14ac:dyDescent="0.25">
      <c r="A2480" s="5">
        <f>2473</f>
      </c>
      <c r="B2480" s="5" t="s">
        <v>2488</v>
      </c>
      <c r="C2480" s="5">
        <v>98.1</v>
      </c>
      <c r="D2480" s="5">
        <v>0.1</v>
      </c>
      <c r="E2480" s="5">
        <v>98.3</v>
      </c>
      <c r="F2480" s="5">
        <v>196.1</v>
      </c>
      <c r="G2480" s="5">
        <v>97.8</v>
      </c>
      <c r="H2480" s="5">
        <v>97.6</v>
      </c>
      <c r="I2480" s="5">
        <v>0</v>
      </c>
      <c r="J2480" s="5">
        <v>0</v>
      </c>
      <c r="K2480" s="5">
        <v>0</v>
      </c>
    </row>
    <row r="2481" spans="1:11" x14ac:dyDescent="0.25">
      <c r="A2481" s="5">
        <f>2474</f>
      </c>
      <c r="B2481" s="5" t="s">
        <v>2489</v>
      </c>
      <c r="C2481" s="5">
        <v>98.1</v>
      </c>
      <c r="D2481" s="5">
        <v>0.1</v>
      </c>
      <c r="E2481" s="5">
        <v>98.3</v>
      </c>
      <c r="F2481" s="5">
        <v>196.1</v>
      </c>
      <c r="G2481" s="5">
        <v>97.8</v>
      </c>
      <c r="H2481" s="5">
        <v>97.6</v>
      </c>
      <c r="I2481" s="5">
        <v>0</v>
      </c>
      <c r="J2481" s="5">
        <v>0</v>
      </c>
      <c r="K2481" s="5">
        <v>0</v>
      </c>
    </row>
    <row r="2482" spans="1:11" x14ac:dyDescent="0.25">
      <c r="A2482" s="5">
        <f>2475</f>
      </c>
      <c r="B2482" s="5" t="s">
        <v>2490</v>
      </c>
      <c r="C2482" s="5">
        <v>100.2</v>
      </c>
      <c r="D2482" s="5">
        <v>0.1</v>
      </c>
      <c r="E2482" s="5">
        <v>100.3</v>
      </c>
      <c r="F2482" s="5">
        <v>198.7</v>
      </c>
      <c r="G2482" s="5">
        <v>99.9</v>
      </c>
      <c r="H2482" s="5">
        <v>99.7</v>
      </c>
      <c r="I2482" s="5">
        <v>0</v>
      </c>
      <c r="J2482" s="5">
        <v>0</v>
      </c>
      <c r="K2482" s="5">
        <v>0</v>
      </c>
    </row>
    <row r="2483" spans="1:11" x14ac:dyDescent="0.25">
      <c r="A2483" s="5">
        <f>2476</f>
      </c>
      <c r="B2483" s="5" t="s">
        <v>2491</v>
      </c>
      <c r="C2483" s="5">
        <v>100.2</v>
      </c>
      <c r="D2483" s="5">
        <v>0.1</v>
      </c>
      <c r="E2483" s="5">
        <v>100.3</v>
      </c>
      <c r="F2483" s="5">
        <v>198.7</v>
      </c>
      <c r="G2483" s="5">
        <v>99.9</v>
      </c>
      <c r="H2483" s="5">
        <v>99.7</v>
      </c>
      <c r="I2483" s="5">
        <v>0</v>
      </c>
      <c r="J2483" s="5">
        <v>0</v>
      </c>
      <c r="K2483" s="5">
        <v>0</v>
      </c>
    </row>
    <row r="2484" spans="1:11" x14ac:dyDescent="0.25">
      <c r="A2484" s="5">
        <f>2477</f>
      </c>
      <c r="B2484" s="5" t="s">
        <v>2492</v>
      </c>
      <c r="C2484" s="5">
        <v>100.2</v>
      </c>
      <c r="D2484" s="5">
        <v>0.1</v>
      </c>
      <c r="E2484" s="5">
        <v>100.3</v>
      </c>
      <c r="F2484" s="5">
        <v>198.7</v>
      </c>
      <c r="G2484" s="5">
        <v>99.9</v>
      </c>
      <c r="H2484" s="5">
        <v>99.7</v>
      </c>
      <c r="I2484" s="5">
        <v>0</v>
      </c>
      <c r="J2484" s="5">
        <v>0</v>
      </c>
      <c r="K2484" s="5">
        <v>0</v>
      </c>
    </row>
    <row r="2485" spans="1:11" x14ac:dyDescent="0.25">
      <c r="A2485" s="5">
        <f>2478</f>
      </c>
      <c r="B2485" s="5" t="s">
        <v>2493</v>
      </c>
      <c r="C2485" s="5">
        <v>100.2</v>
      </c>
      <c r="D2485" s="5">
        <v>0.1</v>
      </c>
      <c r="E2485" s="5">
        <v>100.3</v>
      </c>
      <c r="F2485" s="5">
        <v>198.7</v>
      </c>
      <c r="G2485" s="5">
        <v>99.9</v>
      </c>
      <c r="H2485" s="5">
        <v>99.7</v>
      </c>
      <c r="I2485" s="5">
        <v>0</v>
      </c>
      <c r="J2485" s="5">
        <v>0</v>
      </c>
      <c r="K2485" s="5">
        <v>0</v>
      </c>
    </row>
    <row r="2486" spans="1:11" x14ac:dyDescent="0.25">
      <c r="A2486" s="5">
        <f>2479</f>
      </c>
      <c r="B2486" s="5" t="s">
        <v>2494</v>
      </c>
      <c r="C2486" s="5">
        <v>97.6</v>
      </c>
      <c r="D2486" s="5">
        <v>0.1</v>
      </c>
      <c r="E2486" s="5">
        <v>97.8</v>
      </c>
      <c r="F2486" s="5">
        <v>189.6</v>
      </c>
      <c r="G2486" s="5">
        <v>99.9</v>
      </c>
      <c r="H2486" s="5">
        <v>99.7</v>
      </c>
      <c r="I2486" s="5">
        <v>0</v>
      </c>
      <c r="J2486" s="5">
        <v>0</v>
      </c>
      <c r="K2486" s="5">
        <v>0</v>
      </c>
    </row>
    <row r="2487" spans="1:11" x14ac:dyDescent="0.25">
      <c r="A2487" s="5">
        <f>2480</f>
      </c>
      <c r="B2487" s="5" t="s">
        <v>2495</v>
      </c>
      <c r="C2487" s="5">
        <v>97.6</v>
      </c>
      <c r="D2487" s="5">
        <v>0.1</v>
      </c>
      <c r="E2487" s="5">
        <v>97.8</v>
      </c>
      <c r="F2487" s="5">
        <v>189.6</v>
      </c>
      <c r="G2487" s="5">
        <v>94.5</v>
      </c>
      <c r="H2487" s="5">
        <v>94.7</v>
      </c>
      <c r="I2487" s="5">
        <v>0</v>
      </c>
      <c r="J2487" s="5">
        <v>0</v>
      </c>
      <c r="K2487" s="5">
        <v>0</v>
      </c>
    </row>
    <row r="2488" spans="1:11" x14ac:dyDescent="0.25">
      <c r="A2488" s="5">
        <f>2481</f>
      </c>
      <c r="B2488" s="5" t="s">
        <v>2496</v>
      </c>
      <c r="C2488" s="5">
        <v>99.5</v>
      </c>
      <c r="D2488" s="5">
        <v>0.1</v>
      </c>
      <c r="E2488" s="5">
        <v>97.8</v>
      </c>
      <c r="F2488" s="5">
        <v>189.6</v>
      </c>
      <c r="G2488" s="5">
        <v>94.5</v>
      </c>
      <c r="H2488" s="5">
        <v>94.7</v>
      </c>
      <c r="I2488" s="5">
        <v>0</v>
      </c>
      <c r="J2488" s="5">
        <v>0</v>
      </c>
      <c r="K2488" s="5">
        <v>0</v>
      </c>
    </row>
    <row r="2489" spans="1:11" x14ac:dyDescent="0.25">
      <c r="A2489" s="5">
        <f>2482</f>
      </c>
      <c r="B2489" s="5" t="s">
        <v>2497</v>
      </c>
      <c r="C2489" s="5">
        <v>99.5</v>
      </c>
      <c r="D2489" s="5">
        <v>0.1</v>
      </c>
      <c r="E2489" s="5">
        <v>99.7</v>
      </c>
      <c r="F2489" s="5">
        <v>197.3</v>
      </c>
      <c r="G2489" s="5">
        <v>96.9</v>
      </c>
      <c r="H2489" s="5">
        <v>96.5</v>
      </c>
      <c r="I2489" s="5">
        <v>0</v>
      </c>
      <c r="J2489" s="5">
        <v>0</v>
      </c>
      <c r="K2489" s="5">
        <v>0</v>
      </c>
    </row>
    <row r="2490" spans="1:11" x14ac:dyDescent="0.25">
      <c r="A2490" s="5">
        <f>2483</f>
      </c>
      <c r="B2490" s="5" t="s">
        <v>2498</v>
      </c>
      <c r="C2490" s="5">
        <v>99.5</v>
      </c>
      <c r="D2490" s="5">
        <v>0.1</v>
      </c>
      <c r="E2490" s="5">
        <v>99.7</v>
      </c>
      <c r="F2490" s="5">
        <v>197.3</v>
      </c>
      <c r="G2490" s="5">
        <v>96.9</v>
      </c>
      <c r="H2490" s="5">
        <v>96.5</v>
      </c>
      <c r="I2490" s="5">
        <v>0</v>
      </c>
      <c r="J2490" s="5">
        <v>0</v>
      </c>
      <c r="K2490" s="5">
        <v>0</v>
      </c>
    </row>
    <row r="2491" spans="1:11" x14ac:dyDescent="0.25">
      <c r="A2491" s="5">
        <f>2484</f>
      </c>
      <c r="B2491" s="5" t="s">
        <v>2499</v>
      </c>
      <c r="C2491" s="5">
        <v>97.9</v>
      </c>
      <c r="D2491" s="5">
        <v>0.1</v>
      </c>
      <c r="E2491" s="5">
        <v>98</v>
      </c>
      <c r="F2491" s="5">
        <v>194.6</v>
      </c>
      <c r="G2491" s="5">
        <v>97</v>
      </c>
      <c r="H2491" s="5">
        <v>95.9</v>
      </c>
      <c r="I2491" s="5">
        <v>0</v>
      </c>
      <c r="J2491" s="5">
        <v>0</v>
      </c>
      <c r="K2491" s="5">
        <v>0</v>
      </c>
    </row>
    <row r="2492" spans="1:11" x14ac:dyDescent="0.25">
      <c r="A2492" s="5">
        <f>2485</f>
      </c>
      <c r="B2492" s="5" t="s">
        <v>2500</v>
      </c>
      <c r="C2492" s="5">
        <v>97.9</v>
      </c>
      <c r="D2492" s="5">
        <v>0.1</v>
      </c>
      <c r="E2492" s="5">
        <v>98</v>
      </c>
      <c r="F2492" s="5">
        <v>194.6</v>
      </c>
      <c r="G2492" s="5">
        <v>97</v>
      </c>
      <c r="H2492" s="5">
        <v>95.9</v>
      </c>
      <c r="I2492" s="5">
        <v>0</v>
      </c>
      <c r="J2492" s="5">
        <v>0</v>
      </c>
      <c r="K2492" s="5">
        <v>0</v>
      </c>
    </row>
    <row r="2493" spans="1:11" x14ac:dyDescent="0.25">
      <c r="A2493" s="5">
        <f>2486</f>
      </c>
      <c r="B2493" s="5" t="s">
        <v>2501</v>
      </c>
      <c r="C2493" s="5">
        <v>92.8</v>
      </c>
      <c r="D2493" s="5">
        <v>0</v>
      </c>
      <c r="E2493" s="5">
        <v>92.9</v>
      </c>
      <c r="F2493" s="5">
        <v>186.4</v>
      </c>
      <c r="G2493" s="5">
        <v>92.8</v>
      </c>
      <c r="H2493" s="5">
        <v>92.6</v>
      </c>
      <c r="I2493" s="5">
        <v>0</v>
      </c>
      <c r="J2493" s="5">
        <v>0</v>
      </c>
      <c r="K2493" s="5">
        <v>0</v>
      </c>
    </row>
    <row r="2494" spans="1:11" x14ac:dyDescent="0.25">
      <c r="A2494" s="5">
        <f>2487</f>
      </c>
      <c r="B2494" s="5" t="s">
        <v>2502</v>
      </c>
      <c r="C2494" s="5">
        <v>92.8</v>
      </c>
      <c r="D2494" s="5">
        <v>0</v>
      </c>
      <c r="E2494" s="5">
        <v>92.9</v>
      </c>
      <c r="F2494" s="5">
        <v>186.4</v>
      </c>
      <c r="G2494" s="5">
        <v>92.8</v>
      </c>
      <c r="H2494" s="5">
        <v>92.6</v>
      </c>
      <c r="I2494" s="5">
        <v>0</v>
      </c>
      <c r="J2494" s="5">
        <v>0</v>
      </c>
      <c r="K2494" s="5">
        <v>0</v>
      </c>
    </row>
    <row r="2495" spans="1:11" x14ac:dyDescent="0.25">
      <c r="A2495" s="5">
        <f>2488</f>
      </c>
      <c r="B2495" s="5" t="s">
        <v>2503</v>
      </c>
      <c r="C2495" s="5">
        <v>92.8</v>
      </c>
      <c r="D2495" s="5">
        <v>0</v>
      </c>
      <c r="E2495" s="5">
        <v>92.9</v>
      </c>
      <c r="F2495" s="5">
        <v>186.4</v>
      </c>
      <c r="G2495" s="5">
        <v>92.8</v>
      </c>
      <c r="H2495" s="5">
        <v>92.6</v>
      </c>
      <c r="I2495" s="5">
        <v>0</v>
      </c>
      <c r="J2495" s="5">
        <v>0</v>
      </c>
      <c r="K2495" s="5">
        <v>0</v>
      </c>
    </row>
    <row r="2496" spans="1:11" x14ac:dyDescent="0.25">
      <c r="A2496" s="5">
        <f>2489</f>
      </c>
      <c r="B2496" s="5" t="s">
        <v>2504</v>
      </c>
      <c r="C2496" s="5">
        <v>91.5</v>
      </c>
      <c r="D2496" s="5">
        <v>0.1</v>
      </c>
      <c r="E2496" s="5">
        <v>91.6</v>
      </c>
      <c r="F2496" s="5">
        <v>190.3</v>
      </c>
      <c r="G2496" s="5">
        <v>94.6</v>
      </c>
      <c r="H2496" s="5">
        <v>94.1</v>
      </c>
      <c r="I2496" s="5">
        <v>0</v>
      </c>
      <c r="J2496" s="5">
        <v>0</v>
      </c>
      <c r="K2496" s="5">
        <v>0</v>
      </c>
    </row>
    <row r="2497" spans="1:11" x14ac:dyDescent="0.25">
      <c r="A2497" s="5">
        <f>2490</f>
      </c>
      <c r="B2497" s="5" t="s">
        <v>2505</v>
      </c>
      <c r="C2497" s="5">
        <v>91.5</v>
      </c>
      <c r="D2497" s="5">
        <v>0.1</v>
      </c>
      <c r="E2497" s="5">
        <v>91.6</v>
      </c>
      <c r="F2497" s="5">
        <v>190.3</v>
      </c>
      <c r="G2497" s="5">
        <v>94.6</v>
      </c>
      <c r="H2497" s="5">
        <v>94.1</v>
      </c>
      <c r="I2497" s="5">
        <v>0</v>
      </c>
      <c r="J2497" s="5">
        <v>0</v>
      </c>
      <c r="K2497" s="5">
        <v>0</v>
      </c>
    </row>
    <row r="2498" spans="1:11" x14ac:dyDescent="0.25">
      <c r="A2498" s="5">
        <f>2491</f>
      </c>
      <c r="B2498" s="5" t="s">
        <v>2506</v>
      </c>
      <c r="C2498" s="5">
        <v>91.5</v>
      </c>
      <c r="D2498" s="5">
        <v>0.1</v>
      </c>
      <c r="E2498" s="5">
        <v>92.4</v>
      </c>
      <c r="F2498" s="5">
        <v>189.8</v>
      </c>
      <c r="G2498" s="5">
        <v>94.4</v>
      </c>
      <c r="H2498" s="5">
        <v>94</v>
      </c>
      <c r="I2498" s="5">
        <v>0</v>
      </c>
      <c r="J2498" s="5">
        <v>0</v>
      </c>
      <c r="K2498" s="5">
        <v>0</v>
      </c>
    </row>
    <row r="2499" spans="1:11" x14ac:dyDescent="0.25">
      <c r="A2499" s="5">
        <f>2492</f>
      </c>
      <c r="B2499" s="5" t="s">
        <v>2507</v>
      </c>
      <c r="C2499" s="5">
        <v>92.2</v>
      </c>
      <c r="D2499" s="5">
        <v>0.1</v>
      </c>
      <c r="E2499" s="5">
        <v>92.4</v>
      </c>
      <c r="F2499" s="5">
        <v>189.8</v>
      </c>
      <c r="G2499" s="5">
        <v>94.4</v>
      </c>
      <c r="H2499" s="5">
        <v>94</v>
      </c>
      <c r="I2499" s="5">
        <v>0</v>
      </c>
      <c r="J2499" s="5">
        <v>0</v>
      </c>
      <c r="K2499" s="5">
        <v>0</v>
      </c>
    </row>
    <row r="2500" spans="1:11" x14ac:dyDescent="0.25">
      <c r="A2500" s="5">
        <f>2493</f>
      </c>
      <c r="B2500" s="5" t="s">
        <v>2508</v>
      </c>
      <c r="C2500" s="5">
        <v>92.2</v>
      </c>
      <c r="D2500" s="5">
        <v>0.1</v>
      </c>
      <c r="E2500" s="5">
        <v>92.4</v>
      </c>
      <c r="F2500" s="5">
        <v>184.8</v>
      </c>
      <c r="G2500" s="5">
        <v>94.9</v>
      </c>
      <c r="H2500" s="5">
        <v>96.4</v>
      </c>
      <c r="I2500" s="5">
        <v>0</v>
      </c>
      <c r="J2500" s="5">
        <v>0</v>
      </c>
      <c r="K2500" s="5">
        <v>0</v>
      </c>
    </row>
    <row r="2501" spans="1:11" x14ac:dyDescent="0.25">
      <c r="A2501" s="5">
        <f>2494</f>
      </c>
      <c r="B2501" s="5" t="s">
        <v>2509</v>
      </c>
      <c r="C2501" s="5">
        <v>92.9</v>
      </c>
      <c r="D2501" s="5">
        <v>0.1</v>
      </c>
      <c r="E2501" s="5">
        <v>93.1</v>
      </c>
      <c r="F2501" s="5">
        <v>184.8</v>
      </c>
      <c r="G2501" s="5">
        <v>94.9</v>
      </c>
      <c r="H2501" s="5">
        <v>96.4</v>
      </c>
      <c r="I2501" s="5">
        <v>0</v>
      </c>
      <c r="J2501" s="5">
        <v>0</v>
      </c>
      <c r="K2501" s="5">
        <v>0</v>
      </c>
    </row>
    <row r="2502" spans="1:11" x14ac:dyDescent="0.25">
      <c r="A2502" s="5">
        <f>2495</f>
      </c>
      <c r="B2502" s="5" t="s">
        <v>2510</v>
      </c>
      <c r="C2502" s="5">
        <v>92.9</v>
      </c>
      <c r="D2502" s="5">
        <v>0.1</v>
      </c>
      <c r="E2502" s="5">
        <v>93.1</v>
      </c>
      <c r="F2502" s="5">
        <v>184.8</v>
      </c>
      <c r="G2502" s="5">
        <v>94.9</v>
      </c>
      <c r="H2502" s="5">
        <v>98.4</v>
      </c>
      <c r="I2502" s="5">
        <v>0</v>
      </c>
      <c r="J2502" s="5">
        <v>0</v>
      </c>
      <c r="K2502" s="5">
        <v>0</v>
      </c>
    </row>
    <row r="2503" spans="1:11" x14ac:dyDescent="0.25">
      <c r="A2503" s="5">
        <f>2496</f>
      </c>
      <c r="B2503" s="5" t="s">
        <v>2511</v>
      </c>
      <c r="C2503" s="5">
        <v>99.3</v>
      </c>
      <c r="D2503" s="5">
        <v>0.1</v>
      </c>
      <c r="E2503" s="5">
        <v>99.5</v>
      </c>
      <c r="F2503" s="5">
        <v>197.3</v>
      </c>
      <c r="G2503" s="5">
        <v>98.5</v>
      </c>
      <c r="H2503" s="5">
        <v>98.4</v>
      </c>
      <c r="I2503" s="5">
        <v>0</v>
      </c>
      <c r="J2503" s="5">
        <v>0</v>
      </c>
      <c r="K2503" s="5">
        <v>0</v>
      </c>
    </row>
    <row r="2504" spans="1:11" x14ac:dyDescent="0.25">
      <c r="A2504" s="5">
        <f>2497</f>
      </c>
      <c r="B2504" s="5" t="s">
        <v>2512</v>
      </c>
      <c r="C2504" s="5">
        <v>99.3</v>
      </c>
      <c r="D2504" s="5">
        <v>0.1</v>
      </c>
      <c r="E2504" s="5">
        <v>99.5</v>
      </c>
      <c r="F2504" s="5">
        <v>197.3</v>
      </c>
      <c r="G2504" s="5">
        <v>98.5</v>
      </c>
      <c r="H2504" s="5">
        <v>98.4</v>
      </c>
      <c r="I2504" s="5">
        <v>0</v>
      </c>
      <c r="J2504" s="5">
        <v>0</v>
      </c>
      <c r="K2504" s="5">
        <v>0</v>
      </c>
    </row>
    <row r="2505" spans="1:11" x14ac:dyDescent="0.25">
      <c r="A2505" s="5">
        <f>2498</f>
      </c>
      <c r="B2505" s="5" t="s">
        <v>2513</v>
      </c>
      <c r="C2505" s="5">
        <v>99.3</v>
      </c>
      <c r="D2505" s="5">
        <v>0.1</v>
      </c>
      <c r="E2505" s="5">
        <v>99.5</v>
      </c>
      <c r="F2505" s="5">
        <v>197.3</v>
      </c>
      <c r="G2505" s="5">
        <v>98.5</v>
      </c>
      <c r="H2505" s="5">
        <v>98.4</v>
      </c>
      <c r="I2505" s="5">
        <v>0</v>
      </c>
      <c r="J2505" s="5">
        <v>0</v>
      </c>
      <c r="K2505" s="5">
        <v>0</v>
      </c>
    </row>
    <row r="2506" spans="1:11" x14ac:dyDescent="0.25">
      <c r="A2506" s="5">
        <f>2499</f>
      </c>
      <c r="B2506" s="5" t="s">
        <v>2514</v>
      </c>
      <c r="C2506" s="5">
        <v>90</v>
      </c>
      <c r="D2506" s="5">
        <v>0</v>
      </c>
      <c r="E2506" s="5">
        <v>90</v>
      </c>
      <c r="F2506" s="5">
        <v>183.4</v>
      </c>
      <c r="G2506" s="5">
        <v>91.5</v>
      </c>
      <c r="H2506" s="5">
        <v>91.2</v>
      </c>
      <c r="I2506" s="5">
        <v>0</v>
      </c>
      <c r="J2506" s="5">
        <v>0</v>
      </c>
      <c r="K2506" s="5">
        <v>0</v>
      </c>
    </row>
    <row r="2507" spans="1:11" x14ac:dyDescent="0.25">
      <c r="A2507" s="5">
        <f>2500</f>
      </c>
      <c r="B2507" s="5" t="s">
        <v>2515</v>
      </c>
      <c r="C2507" s="5">
        <v>90</v>
      </c>
      <c r="D2507" s="5">
        <v>0</v>
      </c>
      <c r="E2507" s="5">
        <v>90</v>
      </c>
      <c r="F2507" s="5">
        <v>183.4</v>
      </c>
      <c r="G2507" s="5">
        <v>91.5</v>
      </c>
      <c r="H2507" s="5">
        <v>91.2</v>
      </c>
      <c r="I2507" s="5">
        <v>0</v>
      </c>
      <c r="J2507" s="5">
        <v>0</v>
      </c>
      <c r="K2507" s="5">
        <v>0</v>
      </c>
    </row>
    <row r="2508" spans="1:11" x14ac:dyDescent="0.25">
      <c r="A2508" s="5">
        <f>2501</f>
      </c>
      <c r="B2508" s="5" t="s">
        <v>2516</v>
      </c>
      <c r="C2508" s="5">
        <v>91.4</v>
      </c>
      <c r="D2508" s="5">
        <v>0.1</v>
      </c>
      <c r="E2508" s="5">
        <v>91.5</v>
      </c>
      <c r="F2508" s="5">
        <v>187.4</v>
      </c>
      <c r="G2508" s="5">
        <v>93.6</v>
      </c>
      <c r="H2508" s="5">
        <v>93.5</v>
      </c>
      <c r="I2508" s="5">
        <v>0</v>
      </c>
      <c r="J2508" s="5">
        <v>0</v>
      </c>
      <c r="K2508" s="5">
        <v>0</v>
      </c>
    </row>
    <row r="2509" spans="1:11" x14ac:dyDescent="0.25">
      <c r="A2509" s="5">
        <f>2502</f>
      </c>
      <c r="B2509" s="5" t="s">
        <v>2517</v>
      </c>
      <c r="C2509" s="5">
        <v>91.4</v>
      </c>
      <c r="D2509" s="5">
        <v>0.1</v>
      </c>
      <c r="E2509" s="5">
        <v>91.5</v>
      </c>
      <c r="F2509" s="5">
        <v>187.4</v>
      </c>
      <c r="G2509" s="5">
        <v>93.6</v>
      </c>
      <c r="H2509" s="5">
        <v>93.5</v>
      </c>
      <c r="I2509" s="5">
        <v>0</v>
      </c>
      <c r="J2509" s="5">
        <v>0</v>
      </c>
      <c r="K2509" s="5">
        <v>0</v>
      </c>
    </row>
    <row r="2510" spans="1:11" x14ac:dyDescent="0.25">
      <c r="A2510" s="5">
        <f>2503</f>
      </c>
      <c r="B2510" s="5" t="s">
        <v>2518</v>
      </c>
      <c r="C2510" s="5">
        <v>96</v>
      </c>
      <c r="D2510" s="5">
        <v>0.1</v>
      </c>
      <c r="E2510" s="5">
        <v>96.1</v>
      </c>
      <c r="F2510" s="5">
        <v>191.8</v>
      </c>
      <c r="G2510" s="5">
        <v>95.7</v>
      </c>
      <c r="H2510" s="5">
        <v>95.5</v>
      </c>
      <c r="I2510" s="5">
        <v>0</v>
      </c>
      <c r="J2510" s="5">
        <v>0</v>
      </c>
      <c r="K2510" s="5">
        <v>0</v>
      </c>
    </row>
    <row r="2511" spans="1:11" x14ac:dyDescent="0.25">
      <c r="A2511" s="5">
        <f>2504</f>
      </c>
      <c r="B2511" s="5" t="s">
        <v>2519</v>
      </c>
      <c r="C2511" s="5">
        <v>96</v>
      </c>
      <c r="D2511" s="5">
        <v>0.1</v>
      </c>
      <c r="E2511" s="5">
        <v>96.1</v>
      </c>
      <c r="F2511" s="5">
        <v>191.8</v>
      </c>
      <c r="G2511" s="5">
        <v>95.7</v>
      </c>
      <c r="H2511" s="5">
        <v>95.5</v>
      </c>
      <c r="I2511" s="5">
        <v>0</v>
      </c>
      <c r="J2511" s="5">
        <v>0</v>
      </c>
      <c r="K2511" s="5">
        <v>0</v>
      </c>
    </row>
    <row r="2512" spans="1:11" x14ac:dyDescent="0.25">
      <c r="A2512" s="5">
        <f>2505</f>
      </c>
      <c r="B2512" s="5" t="s">
        <v>2520</v>
      </c>
      <c r="C2512" s="5">
        <v>91.4</v>
      </c>
      <c r="D2512" s="5">
        <v>0.1</v>
      </c>
      <c r="E2512" s="5">
        <v>91.5</v>
      </c>
      <c r="F2512" s="5">
        <v>184</v>
      </c>
      <c r="G2512" s="5">
        <v>92.3</v>
      </c>
      <c r="H2512" s="5">
        <v>92.6</v>
      </c>
      <c r="I2512" s="5">
        <v>0</v>
      </c>
      <c r="J2512" s="5">
        <v>0</v>
      </c>
      <c r="K2512" s="5">
        <v>0</v>
      </c>
    </row>
    <row r="2513" spans="1:11" x14ac:dyDescent="0.25">
      <c r="A2513" s="5">
        <f>2506</f>
      </c>
      <c r="B2513" s="5" t="s">
        <v>2521</v>
      </c>
      <c r="C2513" s="5">
        <v>91.4</v>
      </c>
      <c r="D2513" s="5">
        <v>0.1</v>
      </c>
      <c r="E2513" s="5">
        <v>91.5</v>
      </c>
      <c r="F2513" s="5">
        <v>184</v>
      </c>
      <c r="G2513" s="5">
        <v>92.3</v>
      </c>
      <c r="H2513" s="5">
        <v>92.6</v>
      </c>
      <c r="I2513" s="5">
        <v>0</v>
      </c>
      <c r="J2513" s="5">
        <v>0</v>
      </c>
      <c r="K2513" s="5">
        <v>0</v>
      </c>
    </row>
    <row r="2514" spans="1:11" x14ac:dyDescent="0.25">
      <c r="A2514" s="5">
        <f>2507</f>
      </c>
      <c r="B2514" s="5" t="s">
        <v>2522</v>
      </c>
      <c r="C2514" s="5">
        <v>91.4</v>
      </c>
      <c r="D2514" s="5">
        <v>0.1</v>
      </c>
      <c r="E2514" s="5">
        <v>91.5</v>
      </c>
      <c r="F2514" s="5">
        <v>184</v>
      </c>
      <c r="G2514" s="5">
        <v>92.3</v>
      </c>
      <c r="H2514" s="5">
        <v>92.6</v>
      </c>
      <c r="I2514" s="5">
        <v>0</v>
      </c>
      <c r="J2514" s="5">
        <v>0</v>
      </c>
      <c r="K2514" s="5">
        <v>0</v>
      </c>
    </row>
    <row r="2515" spans="1:11" x14ac:dyDescent="0.25">
      <c r="A2515" s="5">
        <f>2508</f>
      </c>
      <c r="B2515" s="5" t="s">
        <v>2523</v>
      </c>
      <c r="C2515" s="5">
        <v>91.4</v>
      </c>
      <c r="D2515" s="5">
        <v>0.1</v>
      </c>
      <c r="E2515" s="5">
        <v>91.5</v>
      </c>
      <c r="F2515" s="5">
        <v>184</v>
      </c>
      <c r="G2515" s="5">
        <v>92.3</v>
      </c>
      <c r="H2515" s="5">
        <v>92.6</v>
      </c>
      <c r="I2515" s="5">
        <v>0</v>
      </c>
      <c r="J2515" s="5">
        <v>0</v>
      </c>
      <c r="K2515" s="5">
        <v>0</v>
      </c>
    </row>
    <row r="2516" spans="1:11" x14ac:dyDescent="0.25">
      <c r="A2516" s="5">
        <f>2509</f>
      </c>
      <c r="B2516" s="5" t="s">
        <v>2524</v>
      </c>
      <c r="C2516" s="5">
        <v>91.8</v>
      </c>
      <c r="D2516" s="5">
        <v>0.1</v>
      </c>
      <c r="E2516" s="5">
        <v>91.9</v>
      </c>
      <c r="F2516" s="5">
        <v>182.7</v>
      </c>
      <c r="G2516" s="5">
        <v>91.2</v>
      </c>
      <c r="H2516" s="5">
        <v>91</v>
      </c>
      <c r="I2516" s="5">
        <v>0</v>
      </c>
      <c r="J2516" s="5">
        <v>0</v>
      </c>
      <c r="K2516" s="5">
        <v>0</v>
      </c>
    </row>
    <row r="2517" spans="1:11" x14ac:dyDescent="0.25">
      <c r="A2517" s="5">
        <f>2510</f>
      </c>
      <c r="B2517" s="5" t="s">
        <v>2525</v>
      </c>
      <c r="C2517" s="5">
        <v>91.8</v>
      </c>
      <c r="D2517" s="5">
        <v>0.1</v>
      </c>
      <c r="E2517" s="5">
        <v>91.9</v>
      </c>
      <c r="F2517" s="5">
        <v>182.7</v>
      </c>
      <c r="G2517" s="5">
        <v>91.2</v>
      </c>
      <c r="H2517" s="5">
        <v>91</v>
      </c>
      <c r="I2517" s="5">
        <v>0</v>
      </c>
      <c r="J2517" s="5">
        <v>0</v>
      </c>
      <c r="K2517" s="5">
        <v>0</v>
      </c>
    </row>
    <row r="2518" spans="1:11" x14ac:dyDescent="0.25">
      <c r="A2518" s="5">
        <f>2511</f>
      </c>
      <c r="B2518" s="5" t="s">
        <v>2526</v>
      </c>
      <c r="C2518" s="5">
        <v>98.3</v>
      </c>
      <c r="D2518" s="5">
        <v>0.1</v>
      </c>
      <c r="E2518" s="5">
        <v>98.5</v>
      </c>
      <c r="F2518" s="5">
        <v>197.9</v>
      </c>
      <c r="G2518" s="5">
        <v>98.7</v>
      </c>
      <c r="H2518" s="5">
        <v>98.5</v>
      </c>
      <c r="I2518" s="5">
        <v>0</v>
      </c>
      <c r="J2518" s="5">
        <v>0</v>
      </c>
      <c r="K2518" s="5">
        <v>0</v>
      </c>
    </row>
    <row r="2519" spans="1:11" x14ac:dyDescent="0.25">
      <c r="A2519" s="5">
        <f>2512</f>
      </c>
      <c r="B2519" s="5" t="s">
        <v>2527</v>
      </c>
      <c r="C2519" s="5">
        <v>98.3</v>
      </c>
      <c r="D2519" s="5">
        <v>0.1</v>
      </c>
      <c r="E2519" s="5">
        <v>98.5</v>
      </c>
      <c r="F2519" s="5">
        <v>197.9</v>
      </c>
      <c r="G2519" s="5">
        <v>98.7</v>
      </c>
      <c r="H2519" s="5">
        <v>98.5</v>
      </c>
      <c r="I2519" s="5">
        <v>0</v>
      </c>
      <c r="J2519" s="5">
        <v>0</v>
      </c>
      <c r="K2519" s="5">
        <v>0</v>
      </c>
    </row>
    <row r="2520" spans="1:11" x14ac:dyDescent="0.25">
      <c r="A2520" s="5">
        <f>2513</f>
      </c>
      <c r="B2520" s="5" t="s">
        <v>2528</v>
      </c>
      <c r="C2520" s="5">
        <v>96.4</v>
      </c>
      <c r="D2520" s="5">
        <v>0.1</v>
      </c>
      <c r="E2520" s="5">
        <v>96.5</v>
      </c>
      <c r="F2520" s="5">
        <v>193.1</v>
      </c>
      <c r="G2520" s="5">
        <v>93.6</v>
      </c>
      <c r="H2520" s="5">
        <v>93.4</v>
      </c>
      <c r="I2520" s="5">
        <v>0</v>
      </c>
      <c r="J2520" s="5">
        <v>0</v>
      </c>
      <c r="K2520" s="5">
        <v>0</v>
      </c>
    </row>
    <row r="2521" spans="1:11" x14ac:dyDescent="0.25">
      <c r="A2521" s="5">
        <f>2514</f>
      </c>
      <c r="B2521" s="5" t="s">
        <v>2529</v>
      </c>
      <c r="C2521" s="5">
        <v>96.4</v>
      </c>
      <c r="D2521" s="5">
        <v>0.1</v>
      </c>
      <c r="E2521" s="5">
        <v>96.5</v>
      </c>
      <c r="F2521" s="5">
        <v>193.1</v>
      </c>
      <c r="G2521" s="5">
        <v>93.6</v>
      </c>
      <c r="H2521" s="5">
        <v>93.4</v>
      </c>
      <c r="I2521" s="5">
        <v>0</v>
      </c>
      <c r="J2521" s="5">
        <v>0</v>
      </c>
      <c r="K2521" s="5">
        <v>0</v>
      </c>
    </row>
    <row r="2522" spans="1:11" x14ac:dyDescent="0.25">
      <c r="A2522" s="5">
        <f>2515</f>
      </c>
      <c r="B2522" s="5" t="s">
        <v>2530</v>
      </c>
      <c r="C2522" s="5">
        <v>97.4</v>
      </c>
      <c r="D2522" s="5">
        <v>0.1</v>
      </c>
      <c r="E2522" s="5">
        <v>97.6</v>
      </c>
      <c r="F2522" s="5">
        <v>195.6</v>
      </c>
      <c r="G2522" s="5">
        <v>97.6</v>
      </c>
      <c r="H2522" s="5">
        <v>96.9</v>
      </c>
      <c r="I2522" s="5">
        <v>0</v>
      </c>
      <c r="J2522" s="5">
        <v>0</v>
      </c>
      <c r="K2522" s="5">
        <v>0</v>
      </c>
    </row>
    <row r="2523" spans="1:11" x14ac:dyDescent="0.25">
      <c r="A2523" s="5">
        <f>2516</f>
      </c>
      <c r="B2523" s="5" t="s">
        <v>2531</v>
      </c>
      <c r="C2523" s="5">
        <v>97.4</v>
      </c>
      <c r="D2523" s="5">
        <v>0.1</v>
      </c>
      <c r="E2523" s="5">
        <v>97.6</v>
      </c>
      <c r="F2523" s="5">
        <v>195.6</v>
      </c>
      <c r="G2523" s="5">
        <v>97.6</v>
      </c>
      <c r="H2523" s="5">
        <v>96.9</v>
      </c>
      <c r="I2523" s="5">
        <v>0</v>
      </c>
      <c r="J2523" s="5">
        <v>0</v>
      </c>
      <c r="K2523" s="5">
        <v>0</v>
      </c>
    </row>
    <row r="2524" spans="1:11" x14ac:dyDescent="0.25">
      <c r="A2524" s="5">
        <f>2517</f>
      </c>
      <c r="B2524" s="5" t="s">
        <v>2532</v>
      </c>
      <c r="C2524" s="5">
        <v>97.4</v>
      </c>
      <c r="D2524" s="5">
        <v>0.1</v>
      </c>
      <c r="E2524" s="5">
        <v>97.6</v>
      </c>
      <c r="F2524" s="5">
        <v>195.6</v>
      </c>
      <c r="G2524" s="5">
        <v>97.6</v>
      </c>
      <c r="H2524" s="5">
        <v>96.9</v>
      </c>
      <c r="I2524" s="5">
        <v>0</v>
      </c>
      <c r="J2524" s="5">
        <v>0</v>
      </c>
      <c r="K2524" s="5">
        <v>0</v>
      </c>
    </row>
    <row r="2525" spans="1:11" x14ac:dyDescent="0.25">
      <c r="A2525" s="5">
        <f>2518</f>
      </c>
      <c r="B2525" s="5" t="s">
        <v>2533</v>
      </c>
      <c r="C2525" s="5">
        <v>97.4</v>
      </c>
      <c r="D2525" s="5">
        <v>0.1</v>
      </c>
      <c r="E2525" s="5">
        <v>97.6</v>
      </c>
      <c r="F2525" s="5">
        <v>195.6</v>
      </c>
      <c r="G2525" s="5">
        <v>97.6</v>
      </c>
      <c r="H2525" s="5">
        <v>96.9</v>
      </c>
      <c r="I2525" s="5">
        <v>0</v>
      </c>
      <c r="J2525" s="5">
        <v>0</v>
      </c>
      <c r="K2525" s="5">
        <v>0</v>
      </c>
    </row>
    <row r="2526" spans="1:11" x14ac:dyDescent="0.25">
      <c r="A2526" s="5">
        <f>2519</f>
      </c>
      <c r="B2526" s="5" t="s">
        <v>2534</v>
      </c>
      <c r="C2526" s="5">
        <v>96.7</v>
      </c>
      <c r="D2526" s="5">
        <v>0.1</v>
      </c>
      <c r="E2526" s="5">
        <v>96.9</v>
      </c>
      <c r="F2526" s="5">
        <v>193.9</v>
      </c>
      <c r="G2526" s="5">
        <v>96.7</v>
      </c>
      <c r="H2526" s="5">
        <v>96.6</v>
      </c>
      <c r="I2526" s="5">
        <v>0</v>
      </c>
      <c r="J2526" s="5">
        <v>0</v>
      </c>
      <c r="K2526" s="5">
        <v>0</v>
      </c>
    </row>
    <row r="2527" spans="1:11" x14ac:dyDescent="0.25">
      <c r="A2527" s="5">
        <f>2520</f>
      </c>
      <c r="B2527" s="5" t="s">
        <v>2535</v>
      </c>
      <c r="C2527" s="5">
        <v>96.7</v>
      </c>
      <c r="D2527" s="5">
        <v>0.1</v>
      </c>
      <c r="E2527" s="5">
        <v>96.9</v>
      </c>
      <c r="F2527" s="5">
        <v>193.9</v>
      </c>
      <c r="G2527" s="5">
        <v>96.7</v>
      </c>
      <c r="H2527" s="5">
        <v>96.6</v>
      </c>
      <c r="I2527" s="5">
        <v>0</v>
      </c>
      <c r="J2527" s="5">
        <v>0</v>
      </c>
      <c r="K2527" s="5">
        <v>0</v>
      </c>
    </row>
    <row r="2528" spans="1:11" x14ac:dyDescent="0.25">
      <c r="A2528" s="5">
        <f>2521</f>
      </c>
      <c r="B2528" s="5" t="s">
        <v>2536</v>
      </c>
      <c r="C2528" s="5">
        <v>102.1</v>
      </c>
      <c r="D2528" s="5">
        <v>0.1</v>
      </c>
      <c r="E2528" s="5">
        <v>102.2</v>
      </c>
      <c r="F2528" s="5">
        <v>206.2</v>
      </c>
      <c r="G2528" s="5">
        <v>103</v>
      </c>
      <c r="H2528" s="5">
        <v>102.9</v>
      </c>
      <c r="I2528" s="5">
        <v>0</v>
      </c>
      <c r="J2528" s="5">
        <v>0</v>
      </c>
      <c r="K2528" s="5">
        <v>0</v>
      </c>
    </row>
    <row r="2529" spans="1:11" x14ac:dyDescent="0.25">
      <c r="A2529" s="5">
        <f>2522</f>
      </c>
      <c r="B2529" s="5" t="s">
        <v>2537</v>
      </c>
      <c r="C2529" s="5">
        <v>102.1</v>
      </c>
      <c r="D2529" s="5">
        <v>0.1</v>
      </c>
      <c r="E2529" s="5">
        <v>102.2</v>
      </c>
      <c r="F2529" s="5">
        <v>206.2</v>
      </c>
      <c r="G2529" s="5">
        <v>103</v>
      </c>
      <c r="H2529" s="5">
        <v>102.9</v>
      </c>
      <c r="I2529" s="5">
        <v>0</v>
      </c>
      <c r="J2529" s="5">
        <v>0</v>
      </c>
      <c r="K2529" s="5">
        <v>0</v>
      </c>
    </row>
    <row r="2530" spans="1:11" x14ac:dyDescent="0.25">
      <c r="A2530" s="5">
        <f>2523</f>
      </c>
      <c r="B2530" s="5" t="s">
        <v>2538</v>
      </c>
      <c r="C2530" s="5">
        <v>103.1</v>
      </c>
      <c r="D2530" s="5">
        <v>0.1</v>
      </c>
      <c r="E2530" s="5">
        <v>103.2</v>
      </c>
      <c r="F2530" s="5">
        <v>207</v>
      </c>
      <c r="G2530" s="5">
        <v>103.4</v>
      </c>
      <c r="H2530" s="5">
        <v>103.3</v>
      </c>
      <c r="I2530" s="5">
        <v>0</v>
      </c>
      <c r="J2530" s="5">
        <v>0</v>
      </c>
      <c r="K2530" s="5">
        <v>0</v>
      </c>
    </row>
    <row r="2531" spans="1:11" x14ac:dyDescent="0.25">
      <c r="A2531" s="5">
        <f>2524</f>
      </c>
      <c r="B2531" s="5" t="s">
        <v>2539</v>
      </c>
      <c r="C2531" s="5">
        <v>103.1</v>
      </c>
      <c r="D2531" s="5">
        <v>0.1</v>
      </c>
      <c r="E2531" s="5">
        <v>103.2</v>
      </c>
      <c r="F2531" s="5">
        <v>207</v>
      </c>
      <c r="G2531" s="5">
        <v>103.4</v>
      </c>
      <c r="H2531" s="5">
        <v>103.3</v>
      </c>
      <c r="I2531" s="5">
        <v>0</v>
      </c>
      <c r="J2531" s="5">
        <v>0</v>
      </c>
      <c r="K2531" s="5">
        <v>0</v>
      </c>
    </row>
    <row r="2532" spans="1:11" x14ac:dyDescent="0.25">
      <c r="A2532" s="5">
        <f>2525</f>
      </c>
      <c r="B2532" s="5" t="s">
        <v>2540</v>
      </c>
      <c r="C2532" s="5">
        <v>103.6</v>
      </c>
      <c r="D2532" s="5">
        <v>0.1</v>
      </c>
      <c r="E2532" s="5">
        <v>103.7</v>
      </c>
      <c r="F2532" s="5">
        <v>207.1</v>
      </c>
      <c r="G2532" s="5">
        <v>103.4</v>
      </c>
      <c r="H2532" s="5">
        <v>103.3</v>
      </c>
      <c r="I2532" s="5">
        <v>0</v>
      </c>
      <c r="J2532" s="5">
        <v>0</v>
      </c>
      <c r="K2532" s="5">
        <v>0</v>
      </c>
    </row>
    <row r="2533" spans="1:11" x14ac:dyDescent="0.25">
      <c r="A2533" s="5">
        <f>2526</f>
      </c>
      <c r="B2533" s="5" t="s">
        <v>2541</v>
      </c>
      <c r="C2533" s="5">
        <v>103.6</v>
      </c>
      <c r="D2533" s="5">
        <v>0.1</v>
      </c>
      <c r="E2533" s="5">
        <v>103.7</v>
      </c>
      <c r="F2533" s="5">
        <v>207.1</v>
      </c>
      <c r="G2533" s="5">
        <v>103.4</v>
      </c>
      <c r="H2533" s="5">
        <v>103.3</v>
      </c>
      <c r="I2533" s="5">
        <v>0</v>
      </c>
      <c r="J2533" s="5">
        <v>0</v>
      </c>
      <c r="K2533" s="5">
        <v>0</v>
      </c>
    </row>
    <row r="2534" spans="1:11" x14ac:dyDescent="0.25">
      <c r="A2534" s="5">
        <f>2527</f>
      </c>
      <c r="B2534" s="5" t="s">
        <v>2542</v>
      </c>
      <c r="C2534" s="5">
        <v>103.6</v>
      </c>
      <c r="D2534" s="5">
        <v>0.1</v>
      </c>
      <c r="E2534" s="5">
        <v>103.7</v>
      </c>
      <c r="F2534" s="5">
        <v>207.1</v>
      </c>
      <c r="G2534" s="5">
        <v>103.4</v>
      </c>
      <c r="H2534" s="5">
        <v>103.3</v>
      </c>
      <c r="I2534" s="5">
        <v>0</v>
      </c>
      <c r="J2534" s="5">
        <v>0</v>
      </c>
      <c r="K2534" s="5">
        <v>0</v>
      </c>
    </row>
    <row r="2535" spans="1:11" x14ac:dyDescent="0.25">
      <c r="A2535" s="5">
        <f>2528</f>
      </c>
      <c r="B2535" s="5" t="s">
        <v>2543</v>
      </c>
      <c r="C2535" s="5">
        <v>103.6</v>
      </c>
      <c r="D2535" s="5">
        <v>0.1</v>
      </c>
      <c r="E2535" s="5">
        <v>103.7</v>
      </c>
      <c r="F2535" s="5">
        <v>207.1</v>
      </c>
      <c r="G2535" s="5">
        <v>103.4</v>
      </c>
      <c r="H2535" s="5">
        <v>103.3</v>
      </c>
      <c r="I2535" s="5">
        <v>0</v>
      </c>
      <c r="J2535" s="5">
        <v>0</v>
      </c>
      <c r="K2535" s="5">
        <v>0</v>
      </c>
    </row>
    <row r="2536" spans="1:11" x14ac:dyDescent="0.25">
      <c r="A2536" s="5">
        <f>2529</f>
      </c>
      <c r="B2536" s="5" t="s">
        <v>2544</v>
      </c>
      <c r="C2536" s="5">
        <v>104.7</v>
      </c>
      <c r="D2536" s="5">
        <v>0.1</v>
      </c>
      <c r="E2536" s="5">
        <v>104.9</v>
      </c>
      <c r="F2536" s="5">
        <v>209.3</v>
      </c>
      <c r="G2536" s="5">
        <v>104.4</v>
      </c>
      <c r="H2536" s="5">
        <v>104.2</v>
      </c>
      <c r="I2536" s="5">
        <v>0</v>
      </c>
      <c r="J2536" s="5">
        <v>0</v>
      </c>
      <c r="K2536" s="5">
        <v>0</v>
      </c>
    </row>
    <row r="2537" spans="1:11" x14ac:dyDescent="0.25">
      <c r="A2537" s="5">
        <f>2530</f>
      </c>
      <c r="B2537" s="5" t="s">
        <v>2545</v>
      </c>
      <c r="C2537" s="5">
        <v>104.7</v>
      </c>
      <c r="D2537" s="5">
        <v>0.1</v>
      </c>
      <c r="E2537" s="5">
        <v>104.9</v>
      </c>
      <c r="F2537" s="5">
        <v>209.3</v>
      </c>
      <c r="G2537" s="5">
        <v>104.4</v>
      </c>
      <c r="H2537" s="5">
        <v>104.2</v>
      </c>
      <c r="I2537" s="5">
        <v>0</v>
      </c>
      <c r="J2537" s="5">
        <v>0</v>
      </c>
      <c r="K2537" s="5">
        <v>0</v>
      </c>
    </row>
    <row r="2538" spans="1:11" x14ac:dyDescent="0.25">
      <c r="A2538" s="5">
        <f>2531</f>
      </c>
      <c r="B2538" s="5" t="s">
        <v>2546</v>
      </c>
      <c r="C2538" s="5">
        <v>104.6</v>
      </c>
      <c r="D2538" s="5">
        <v>0.1</v>
      </c>
      <c r="E2538" s="5">
        <v>104.7</v>
      </c>
      <c r="F2538" s="5">
        <v>208.3</v>
      </c>
      <c r="G2538" s="5">
        <v>103.9</v>
      </c>
      <c r="H2538" s="5">
        <v>103.8</v>
      </c>
      <c r="I2538" s="5">
        <v>0</v>
      </c>
      <c r="J2538" s="5">
        <v>0</v>
      </c>
      <c r="K2538" s="5">
        <v>0</v>
      </c>
    </row>
    <row r="2539" spans="1:11" x14ac:dyDescent="0.25">
      <c r="A2539" s="5">
        <f>2532</f>
      </c>
      <c r="B2539" s="5" t="s">
        <v>2547</v>
      </c>
      <c r="C2539" s="5">
        <v>104.6</v>
      </c>
      <c r="D2539" s="5">
        <v>0.1</v>
      </c>
      <c r="E2539" s="5">
        <v>104.7</v>
      </c>
      <c r="F2539" s="5">
        <v>208.3</v>
      </c>
      <c r="G2539" s="5">
        <v>103.9</v>
      </c>
      <c r="H2539" s="5">
        <v>103.8</v>
      </c>
      <c r="I2539" s="5">
        <v>0</v>
      </c>
      <c r="J2539" s="5">
        <v>0</v>
      </c>
      <c r="K2539" s="5">
        <v>0</v>
      </c>
    </row>
    <row r="2540" spans="1:11" x14ac:dyDescent="0.25">
      <c r="A2540" s="5">
        <f>2533</f>
      </c>
      <c r="B2540" s="5" t="s">
        <v>2548</v>
      </c>
      <c r="C2540" s="5">
        <v>96.7</v>
      </c>
      <c r="D2540" s="5">
        <v>0.1</v>
      </c>
      <c r="E2540" s="5">
        <v>96.8</v>
      </c>
      <c r="F2540" s="5">
        <v>197.3</v>
      </c>
      <c r="G2540" s="5">
        <v>99.8</v>
      </c>
      <c r="H2540" s="5">
        <v>99.3</v>
      </c>
      <c r="I2540" s="5">
        <v>0</v>
      </c>
      <c r="J2540" s="5">
        <v>0</v>
      </c>
      <c r="K2540" s="5">
        <v>0</v>
      </c>
    </row>
    <row r="2541" spans="1:11" x14ac:dyDescent="0.25">
      <c r="A2541" s="5">
        <f>2534</f>
      </c>
      <c r="B2541" s="5" t="s">
        <v>2549</v>
      </c>
      <c r="C2541" s="5">
        <v>96.7</v>
      </c>
      <c r="D2541" s="5">
        <v>0.1</v>
      </c>
      <c r="E2541" s="5">
        <v>96.8</v>
      </c>
      <c r="F2541" s="5">
        <v>197.3</v>
      </c>
      <c r="G2541" s="5">
        <v>99.8</v>
      </c>
      <c r="H2541" s="5">
        <v>99.3</v>
      </c>
      <c r="I2541" s="5">
        <v>0</v>
      </c>
      <c r="J2541" s="5">
        <v>0</v>
      </c>
      <c r="K2541" s="5">
        <v>0</v>
      </c>
    </row>
    <row r="2542" spans="1:11" x14ac:dyDescent="0.25">
      <c r="A2542" s="5">
        <f>2535</f>
      </c>
      <c r="B2542" s="5" t="s">
        <v>2550</v>
      </c>
      <c r="C2542" s="5">
        <v>97</v>
      </c>
      <c r="D2542" s="5">
        <v>0.1</v>
      </c>
      <c r="E2542" s="5">
        <v>97.2</v>
      </c>
      <c r="F2542" s="5">
        <v>192.5</v>
      </c>
      <c r="G2542" s="5">
        <v>96</v>
      </c>
      <c r="H2542" s="5">
        <v>95.4</v>
      </c>
      <c r="I2542" s="5">
        <v>0</v>
      </c>
      <c r="J2542" s="5">
        <v>0</v>
      </c>
      <c r="K2542" s="5">
        <v>0</v>
      </c>
    </row>
    <row r="2543" spans="1:11" x14ac:dyDescent="0.25">
      <c r="A2543" s="5">
        <f>2536</f>
      </c>
      <c r="B2543" s="5" t="s">
        <v>2551</v>
      </c>
      <c r="C2543" s="5">
        <v>97</v>
      </c>
      <c r="D2543" s="5">
        <v>0.1</v>
      </c>
      <c r="E2543" s="5">
        <v>97.2</v>
      </c>
      <c r="F2543" s="5">
        <v>192.5</v>
      </c>
      <c r="G2543" s="5">
        <v>96</v>
      </c>
      <c r="H2543" s="5">
        <v>95.4</v>
      </c>
      <c r="I2543" s="5">
        <v>0</v>
      </c>
      <c r="J2543" s="5">
        <v>0</v>
      </c>
      <c r="K2543" s="5">
        <v>0</v>
      </c>
    </row>
    <row r="2544" spans="1:11" x14ac:dyDescent="0.25">
      <c r="A2544" s="5">
        <f>2537</f>
      </c>
      <c r="B2544" s="5" t="s">
        <v>2552</v>
      </c>
      <c r="C2544" s="5">
        <v>97</v>
      </c>
      <c r="D2544" s="5">
        <v>0.1</v>
      </c>
      <c r="E2544" s="5">
        <v>97.2</v>
      </c>
      <c r="F2544" s="5">
        <v>192.5</v>
      </c>
      <c r="G2544" s="5">
        <v>96</v>
      </c>
      <c r="H2544" s="5">
        <v>95.4</v>
      </c>
      <c r="I2544" s="5">
        <v>0</v>
      </c>
      <c r="J2544" s="5">
        <v>0</v>
      </c>
      <c r="K2544" s="5">
        <v>0</v>
      </c>
    </row>
    <row r="2545" spans="1:11" x14ac:dyDescent="0.25">
      <c r="A2545" s="5">
        <f>2538</f>
      </c>
      <c r="B2545" s="5" t="s">
        <v>2553</v>
      </c>
      <c r="C2545" s="5">
        <v>97</v>
      </c>
      <c r="D2545" s="5">
        <v>0.1</v>
      </c>
      <c r="E2545" s="5">
        <v>97.2</v>
      </c>
      <c r="F2545" s="5">
        <v>192.5</v>
      </c>
      <c r="G2545" s="5">
        <v>96</v>
      </c>
      <c r="H2545" s="5">
        <v>95.4</v>
      </c>
      <c r="I2545" s="5">
        <v>0</v>
      </c>
      <c r="J2545" s="5">
        <v>0</v>
      </c>
      <c r="K2545" s="5">
        <v>0</v>
      </c>
    </row>
    <row r="2546" spans="1:11" x14ac:dyDescent="0.25">
      <c r="A2546" s="5">
        <f>2539</f>
      </c>
      <c r="B2546" s="5" t="s">
        <v>2554</v>
      </c>
      <c r="C2546" s="5">
        <v>95.6</v>
      </c>
      <c r="D2546" s="5">
        <v>0.1</v>
      </c>
      <c r="E2546" s="5">
        <v>95.7</v>
      </c>
      <c r="F2546" s="5">
        <v>183.1</v>
      </c>
      <c r="G2546" s="5">
        <v>91.6</v>
      </c>
      <c r="H2546" s="5">
        <v>91.7</v>
      </c>
      <c r="I2546" s="5">
        <v>0</v>
      </c>
      <c r="J2546" s="5">
        <v>0</v>
      </c>
      <c r="K2546" s="5">
        <v>0</v>
      </c>
    </row>
    <row r="2547" spans="1:11" x14ac:dyDescent="0.25">
      <c r="A2547" s="5">
        <f>2540</f>
      </c>
      <c r="B2547" s="5" t="s">
        <v>2555</v>
      </c>
      <c r="C2547" s="5">
        <v>95.6</v>
      </c>
      <c r="D2547" s="5">
        <v>0.1</v>
      </c>
      <c r="E2547" s="5">
        <v>95.7</v>
      </c>
      <c r="F2547" s="5">
        <v>183.1</v>
      </c>
      <c r="G2547" s="5">
        <v>91.6</v>
      </c>
      <c r="H2547" s="5">
        <v>91.7</v>
      </c>
      <c r="I2547" s="5">
        <v>0</v>
      </c>
      <c r="J2547" s="5">
        <v>0</v>
      </c>
      <c r="K2547" s="5">
        <v>0</v>
      </c>
    </row>
    <row r="2548" spans="1:11" x14ac:dyDescent="0.25">
      <c r="A2548" s="5">
        <f>2541</f>
      </c>
      <c r="B2548" s="5" t="s">
        <v>2556</v>
      </c>
      <c r="C2548" s="5">
        <v>91.1</v>
      </c>
      <c r="D2548" s="5">
        <v>0.1</v>
      </c>
      <c r="E2548" s="5">
        <v>91.2</v>
      </c>
      <c r="F2548" s="5">
        <v>183.3</v>
      </c>
      <c r="G2548" s="5">
        <v>91.4</v>
      </c>
      <c r="H2548" s="5">
        <v>91.2</v>
      </c>
      <c r="I2548" s="5">
        <v>0</v>
      </c>
      <c r="J2548" s="5">
        <v>0</v>
      </c>
      <c r="K2548" s="5">
        <v>0</v>
      </c>
    </row>
    <row r="2549" spans="1:11" x14ac:dyDescent="0.25">
      <c r="A2549" s="5">
        <f>2542</f>
      </c>
      <c r="B2549" s="5" t="s">
        <v>2557</v>
      </c>
      <c r="C2549" s="5">
        <v>91.1</v>
      </c>
      <c r="D2549" s="5">
        <v>0.1</v>
      </c>
      <c r="E2549" s="5">
        <v>91.2</v>
      </c>
      <c r="F2549" s="5">
        <v>183.3</v>
      </c>
      <c r="G2549" s="5">
        <v>91.4</v>
      </c>
      <c r="H2549" s="5">
        <v>91.2</v>
      </c>
      <c r="I2549" s="5">
        <v>0</v>
      </c>
      <c r="J2549" s="5">
        <v>0</v>
      </c>
      <c r="K2549" s="5">
        <v>0</v>
      </c>
    </row>
    <row r="2550" spans="1:11" x14ac:dyDescent="0.25">
      <c r="A2550" s="5">
        <f>2543</f>
      </c>
      <c r="B2550" s="5" t="s">
        <v>2558</v>
      </c>
      <c r="C2550" s="5">
        <v>91.4</v>
      </c>
      <c r="D2550" s="5">
        <v>0.1</v>
      </c>
      <c r="E2550" s="5">
        <v>91.6</v>
      </c>
      <c r="F2550" s="5">
        <v>188.7</v>
      </c>
      <c r="G2550" s="5">
        <v>94.1</v>
      </c>
      <c r="H2550" s="5">
        <v>93.9</v>
      </c>
      <c r="I2550" s="5">
        <v>0</v>
      </c>
      <c r="J2550" s="5">
        <v>0</v>
      </c>
      <c r="K2550" s="5">
        <v>0</v>
      </c>
    </row>
    <row r="2551" spans="1:11" x14ac:dyDescent="0.25">
      <c r="A2551" s="5">
        <f>2544</f>
      </c>
      <c r="B2551" s="5" t="s">
        <v>2559</v>
      </c>
      <c r="C2551" s="5">
        <v>91.4</v>
      </c>
      <c r="D2551" s="5">
        <v>0.1</v>
      </c>
      <c r="E2551" s="5">
        <v>91.6</v>
      </c>
      <c r="F2551" s="5">
        <v>188.7</v>
      </c>
      <c r="G2551" s="5">
        <v>94.1</v>
      </c>
      <c r="H2551" s="5">
        <v>93.9</v>
      </c>
      <c r="I2551" s="5">
        <v>0</v>
      </c>
      <c r="J2551" s="5">
        <v>0</v>
      </c>
      <c r="K2551" s="5">
        <v>0</v>
      </c>
    </row>
    <row r="2552" spans="1:11" x14ac:dyDescent="0.25">
      <c r="A2552" s="5">
        <f>2545</f>
      </c>
      <c r="B2552" s="5" t="s">
        <v>2560</v>
      </c>
      <c r="C2552" s="5">
        <v>93</v>
      </c>
      <c r="D2552" s="5">
        <v>0.1</v>
      </c>
      <c r="E2552" s="5">
        <v>93.2</v>
      </c>
      <c r="F2552" s="5">
        <v>184.3</v>
      </c>
      <c r="G2552" s="5">
        <v>91.9</v>
      </c>
      <c r="H2552" s="5">
        <v>91.8</v>
      </c>
      <c r="I2552" s="5">
        <v>0</v>
      </c>
      <c r="J2552" s="5">
        <v>0</v>
      </c>
      <c r="K2552" s="5">
        <v>0</v>
      </c>
    </row>
    <row r="2553" spans="1:11" x14ac:dyDescent="0.25">
      <c r="A2553" s="5">
        <f>2546</f>
      </c>
      <c r="B2553" s="5" t="s">
        <v>2561</v>
      </c>
      <c r="C2553" s="5">
        <v>93</v>
      </c>
      <c r="D2553" s="5">
        <v>0.1</v>
      </c>
      <c r="E2553" s="5">
        <v>93.2</v>
      </c>
      <c r="F2553" s="5">
        <v>184.3</v>
      </c>
      <c r="G2553" s="5">
        <v>91.9</v>
      </c>
      <c r="H2553" s="5">
        <v>91.8</v>
      </c>
      <c r="I2553" s="5">
        <v>0</v>
      </c>
      <c r="J2553" s="5">
        <v>0</v>
      </c>
      <c r="K2553" s="5">
        <v>0</v>
      </c>
    </row>
    <row r="2554" spans="1:11" x14ac:dyDescent="0.25">
      <c r="A2554" s="5">
        <f>2547</f>
      </c>
      <c r="B2554" s="5" t="s">
        <v>2562</v>
      </c>
      <c r="C2554" s="5">
        <v>93</v>
      </c>
      <c r="D2554" s="5">
        <v>0.1</v>
      </c>
      <c r="E2554" s="5">
        <v>93.2</v>
      </c>
      <c r="F2554" s="5">
        <v>184.3</v>
      </c>
      <c r="G2554" s="5">
        <v>91.9</v>
      </c>
      <c r="H2554" s="5">
        <v>91.8</v>
      </c>
      <c r="I2554" s="5">
        <v>0</v>
      </c>
      <c r="J2554" s="5">
        <v>0</v>
      </c>
      <c r="K2554" s="5">
        <v>0</v>
      </c>
    </row>
    <row r="2555" spans="1:11" x14ac:dyDescent="0.25">
      <c r="A2555" s="5">
        <f>2548</f>
      </c>
      <c r="B2555" s="5" t="s">
        <v>2563</v>
      </c>
      <c r="C2555" s="5">
        <v>93</v>
      </c>
      <c r="D2555" s="5">
        <v>0.1</v>
      </c>
      <c r="E2555" s="5">
        <v>93.2</v>
      </c>
      <c r="F2555" s="5">
        <v>184.3</v>
      </c>
      <c r="G2555" s="5">
        <v>91.9</v>
      </c>
      <c r="H2555" s="5">
        <v>91.8</v>
      </c>
      <c r="I2555" s="5">
        <v>0</v>
      </c>
      <c r="J2555" s="5">
        <v>0</v>
      </c>
      <c r="K2555" s="5">
        <v>0</v>
      </c>
    </row>
    <row r="2556" spans="1:11" x14ac:dyDescent="0.25">
      <c r="A2556" s="5">
        <f>2549</f>
      </c>
      <c r="B2556" s="5" t="s">
        <v>2564</v>
      </c>
      <c r="C2556" s="5">
        <v>99.3</v>
      </c>
      <c r="D2556" s="5">
        <v>0.1</v>
      </c>
      <c r="E2556" s="5">
        <v>99.5</v>
      </c>
      <c r="F2556" s="5">
        <v>187.1</v>
      </c>
      <c r="G2556" s="5">
        <v>93.6</v>
      </c>
      <c r="H2556" s="5">
        <v>93.8</v>
      </c>
      <c r="I2556" s="5">
        <v>0</v>
      </c>
      <c r="J2556" s="5">
        <v>0</v>
      </c>
      <c r="K2556" s="5">
        <v>0</v>
      </c>
    </row>
    <row r="2557" spans="1:11" x14ac:dyDescent="0.25">
      <c r="A2557" s="5">
        <f>2550</f>
      </c>
      <c r="B2557" s="5" t="s">
        <v>2565</v>
      </c>
      <c r="C2557" s="5">
        <v>99.3</v>
      </c>
      <c r="D2557" s="5">
        <v>0.1</v>
      </c>
      <c r="E2557" s="5">
        <v>99.5</v>
      </c>
      <c r="F2557" s="5">
        <v>187.1</v>
      </c>
      <c r="G2557" s="5">
        <v>93.6</v>
      </c>
      <c r="H2557" s="5">
        <v>93.8</v>
      </c>
      <c r="I2557" s="5">
        <v>0</v>
      </c>
      <c r="J2557" s="5">
        <v>0</v>
      </c>
      <c r="K2557" s="5">
        <v>0</v>
      </c>
    </row>
    <row r="2558" spans="1:11" x14ac:dyDescent="0.25">
      <c r="A2558" s="5">
        <f>2551</f>
      </c>
      <c r="B2558" s="5" t="s">
        <v>2566</v>
      </c>
      <c r="C2558" s="5">
        <v>92.8</v>
      </c>
      <c r="D2558" s="5">
        <v>0.1</v>
      </c>
      <c r="E2558" s="5">
        <v>92.9</v>
      </c>
      <c r="F2558" s="5">
        <v>183.6</v>
      </c>
      <c r="G2558" s="5">
        <v>91.6</v>
      </c>
      <c r="H2558" s="5">
        <v>91.5</v>
      </c>
      <c r="I2558" s="5">
        <v>0</v>
      </c>
      <c r="J2558" s="5">
        <v>0</v>
      </c>
      <c r="K2558" s="5">
        <v>0</v>
      </c>
    </row>
    <row r="2559" spans="1:11" x14ac:dyDescent="0.25">
      <c r="A2559" s="5">
        <f>2552</f>
      </c>
      <c r="B2559" s="5" t="s">
        <v>2567</v>
      </c>
      <c r="C2559" s="5">
        <v>92.8</v>
      </c>
      <c r="D2559" s="5">
        <v>0.1</v>
      </c>
      <c r="E2559" s="5">
        <v>92.9</v>
      </c>
      <c r="F2559" s="5">
        <v>183.6</v>
      </c>
      <c r="G2559" s="5">
        <v>91.6</v>
      </c>
      <c r="H2559" s="5">
        <v>91.5</v>
      </c>
      <c r="I2559" s="5">
        <v>0</v>
      </c>
      <c r="J2559" s="5">
        <v>0</v>
      </c>
      <c r="K2559" s="5">
        <v>0</v>
      </c>
    </row>
    <row r="2560" spans="1:11" x14ac:dyDescent="0.25">
      <c r="A2560" s="5">
        <f>2553</f>
      </c>
      <c r="B2560" s="5" t="s">
        <v>2568</v>
      </c>
      <c r="C2560" s="5">
        <v>93.5</v>
      </c>
      <c r="D2560" s="5">
        <v>0</v>
      </c>
      <c r="E2560" s="5">
        <v>93.6</v>
      </c>
      <c r="F2560" s="5">
        <v>183.4</v>
      </c>
      <c r="G2560" s="5">
        <v>91.1</v>
      </c>
      <c r="H2560" s="5">
        <v>91.1</v>
      </c>
      <c r="I2560" s="5">
        <v>0</v>
      </c>
      <c r="J2560" s="5">
        <v>0</v>
      </c>
      <c r="K2560" s="5">
        <v>0</v>
      </c>
    </row>
    <row r="2561" spans="1:11" x14ac:dyDescent="0.25">
      <c r="A2561" s="5">
        <f>2554</f>
      </c>
      <c r="B2561" s="5" t="s">
        <v>2569</v>
      </c>
      <c r="C2561" s="5">
        <v>93.5</v>
      </c>
      <c r="D2561" s="5">
        <v>0</v>
      </c>
      <c r="E2561" s="5">
        <v>93.6</v>
      </c>
      <c r="F2561" s="5">
        <v>183.4</v>
      </c>
      <c r="G2561" s="5">
        <v>91.1</v>
      </c>
      <c r="H2561" s="5">
        <v>91.1</v>
      </c>
      <c r="I2561" s="5">
        <v>0</v>
      </c>
      <c r="J2561" s="5">
        <v>0</v>
      </c>
      <c r="K2561" s="5">
        <v>0</v>
      </c>
    </row>
    <row r="2562" spans="1:11" x14ac:dyDescent="0.25">
      <c r="A2562" s="5">
        <f>2555</f>
      </c>
      <c r="B2562" s="5" t="s">
        <v>2570</v>
      </c>
      <c r="C2562" s="5">
        <v>97.3</v>
      </c>
      <c r="D2562" s="5">
        <v>0.1</v>
      </c>
      <c r="E2562" s="5">
        <v>97.4</v>
      </c>
      <c r="F2562" s="5">
        <v>194.3</v>
      </c>
      <c r="G2562" s="5">
        <v>96.9</v>
      </c>
      <c r="H2562" s="5">
        <v>97.3</v>
      </c>
      <c r="I2562" s="5">
        <v>0</v>
      </c>
      <c r="J2562" s="5">
        <v>0</v>
      </c>
      <c r="K2562" s="5">
        <v>0</v>
      </c>
    </row>
    <row r="2563" spans="1:11" x14ac:dyDescent="0.25">
      <c r="A2563" s="5">
        <f>2556</f>
      </c>
      <c r="B2563" s="5" t="s">
        <v>2571</v>
      </c>
      <c r="C2563" s="5">
        <v>97.3</v>
      </c>
      <c r="D2563" s="5">
        <v>0.1</v>
      </c>
      <c r="E2563" s="5">
        <v>97.4</v>
      </c>
      <c r="F2563" s="5">
        <v>194.3</v>
      </c>
      <c r="G2563" s="5">
        <v>96.9</v>
      </c>
      <c r="H2563" s="5">
        <v>97.3</v>
      </c>
      <c r="I2563" s="5">
        <v>0</v>
      </c>
      <c r="J2563" s="5">
        <v>0</v>
      </c>
      <c r="K2563" s="5">
        <v>0</v>
      </c>
    </row>
    <row r="2564" spans="1:11" x14ac:dyDescent="0.25">
      <c r="A2564" s="5">
        <f>2557</f>
      </c>
      <c r="B2564" s="5" t="s">
        <v>2572</v>
      </c>
      <c r="C2564" s="5">
        <v>97.3</v>
      </c>
      <c r="D2564" s="5">
        <v>0.1</v>
      </c>
      <c r="E2564" s="5">
        <v>97.4</v>
      </c>
      <c r="F2564" s="5">
        <v>194.3</v>
      </c>
      <c r="G2564" s="5">
        <v>96.9</v>
      </c>
      <c r="H2564" s="5">
        <v>97.3</v>
      </c>
      <c r="I2564" s="5">
        <v>0</v>
      </c>
      <c r="J2564" s="5">
        <v>0</v>
      </c>
      <c r="K2564" s="5">
        <v>0</v>
      </c>
    </row>
    <row r="2565" spans="1:11" x14ac:dyDescent="0.25">
      <c r="A2565" s="5">
        <f>2558</f>
      </c>
      <c r="B2565" s="5" t="s">
        <v>2573</v>
      </c>
      <c r="C2565" s="5">
        <v>97.3</v>
      </c>
      <c r="D2565" s="5">
        <v>0.1</v>
      </c>
      <c r="E2565" s="5">
        <v>97.4</v>
      </c>
      <c r="F2565" s="5">
        <v>194.3</v>
      </c>
      <c r="G2565" s="5">
        <v>96.9</v>
      </c>
      <c r="H2565" s="5">
        <v>97.3</v>
      </c>
      <c r="I2565" s="5">
        <v>0</v>
      </c>
      <c r="J2565" s="5">
        <v>0</v>
      </c>
      <c r="K2565" s="5">
        <v>0</v>
      </c>
    </row>
    <row r="2566" spans="1:11" x14ac:dyDescent="0.25">
      <c r="A2566" s="5">
        <f>2559</f>
      </c>
      <c r="B2566" s="5" t="s">
        <v>2574</v>
      </c>
      <c r="C2566" s="5">
        <v>98.5</v>
      </c>
      <c r="D2566" s="5">
        <v>0.1</v>
      </c>
      <c r="E2566" s="5">
        <v>98.6</v>
      </c>
      <c r="F2566" s="5">
        <v>196.3</v>
      </c>
      <c r="G2566" s="5">
        <v>97.9</v>
      </c>
      <c r="H2566" s="5">
        <v>97.8</v>
      </c>
      <c r="I2566" s="5">
        <v>0</v>
      </c>
      <c r="J2566" s="5">
        <v>0</v>
      </c>
      <c r="K2566" s="5">
        <v>0</v>
      </c>
    </row>
    <row r="2567" spans="1:11" x14ac:dyDescent="0.25">
      <c r="A2567" s="5">
        <f>2560</f>
      </c>
      <c r="B2567" s="5" t="s">
        <v>2575</v>
      </c>
      <c r="C2567" s="5">
        <v>98.5</v>
      </c>
      <c r="D2567" s="5">
        <v>0.1</v>
      </c>
      <c r="E2567" s="5">
        <v>98.6</v>
      </c>
      <c r="F2567" s="5">
        <v>196.3</v>
      </c>
      <c r="G2567" s="5">
        <v>97.9</v>
      </c>
      <c r="H2567" s="5">
        <v>97.8</v>
      </c>
      <c r="I2567" s="5">
        <v>0</v>
      </c>
      <c r="J2567" s="5">
        <v>0</v>
      </c>
      <c r="K2567" s="5">
        <v>0</v>
      </c>
    </row>
    <row r="2568" spans="1:11" x14ac:dyDescent="0.25">
      <c r="A2568" s="5">
        <f>2561</f>
      </c>
      <c r="B2568" s="5" t="s">
        <v>2576</v>
      </c>
      <c r="C2568" s="5">
        <v>98.7</v>
      </c>
      <c r="D2568" s="5">
        <v>0.1</v>
      </c>
      <c r="E2568" s="5">
        <v>98.9</v>
      </c>
      <c r="F2568" s="5">
        <v>196.8</v>
      </c>
      <c r="G2568" s="5">
        <v>98.2</v>
      </c>
      <c r="H2568" s="5">
        <v>98.1</v>
      </c>
      <c r="I2568" s="5">
        <v>0</v>
      </c>
      <c r="J2568" s="5">
        <v>0</v>
      </c>
      <c r="K2568" s="5">
        <v>0</v>
      </c>
    </row>
    <row r="2569" spans="1:11" x14ac:dyDescent="0.25">
      <c r="A2569" s="5">
        <f>2562</f>
      </c>
      <c r="B2569" s="5" t="s">
        <v>2577</v>
      </c>
      <c r="C2569" s="5">
        <v>98.7</v>
      </c>
      <c r="D2569" s="5">
        <v>0.1</v>
      </c>
      <c r="E2569" s="5">
        <v>98.9</v>
      </c>
      <c r="F2569" s="5">
        <v>196.8</v>
      </c>
      <c r="G2569" s="5">
        <v>98.2</v>
      </c>
      <c r="H2569" s="5">
        <v>98.1</v>
      </c>
      <c r="I2569" s="5">
        <v>0</v>
      </c>
      <c r="J2569" s="5">
        <v>0</v>
      </c>
      <c r="K2569" s="5">
        <v>0</v>
      </c>
    </row>
    <row r="2570" spans="1:11" x14ac:dyDescent="0.25">
      <c r="A2570" s="5">
        <f>2563</f>
      </c>
      <c r="B2570" s="5" t="s">
        <v>2578</v>
      </c>
      <c r="C2570" s="5">
        <v>99</v>
      </c>
      <c r="D2570" s="5">
        <v>0.1</v>
      </c>
      <c r="E2570" s="5">
        <v>99.1</v>
      </c>
      <c r="F2570" s="5">
        <v>197.3</v>
      </c>
      <c r="G2570" s="5">
        <v>98.4</v>
      </c>
      <c r="H2570" s="5">
        <v>98.3</v>
      </c>
      <c r="I2570" s="5">
        <v>0</v>
      </c>
      <c r="J2570" s="5">
        <v>0</v>
      </c>
      <c r="K2570" s="5">
        <v>0</v>
      </c>
    </row>
    <row r="2571" spans="1:11" x14ac:dyDescent="0.25">
      <c r="A2571" s="5">
        <f>2564</f>
      </c>
      <c r="B2571" s="5" t="s">
        <v>2579</v>
      </c>
      <c r="C2571" s="5">
        <v>99</v>
      </c>
      <c r="D2571" s="5">
        <v>0.1</v>
      </c>
      <c r="E2571" s="5">
        <v>99.1</v>
      </c>
      <c r="F2571" s="5">
        <v>197.3</v>
      </c>
      <c r="G2571" s="5">
        <v>98.4</v>
      </c>
      <c r="H2571" s="5">
        <v>98.3</v>
      </c>
      <c r="I2571" s="5">
        <v>0</v>
      </c>
      <c r="J2571" s="5">
        <v>0</v>
      </c>
      <c r="K2571" s="5">
        <v>0</v>
      </c>
    </row>
    <row r="2572" spans="1:11" x14ac:dyDescent="0.25">
      <c r="A2572" s="5">
        <f>2565</f>
      </c>
      <c r="B2572" s="5" t="s">
        <v>2580</v>
      </c>
      <c r="C2572" s="5">
        <v>97.2</v>
      </c>
      <c r="D2572" s="5">
        <v>0.1</v>
      </c>
      <c r="E2572" s="5">
        <v>97.3</v>
      </c>
      <c r="F2572" s="5">
        <v>196.5</v>
      </c>
      <c r="G2572" s="5">
        <v>98</v>
      </c>
      <c r="H2572" s="5">
        <v>97.8</v>
      </c>
      <c r="I2572" s="5">
        <v>0</v>
      </c>
      <c r="J2572" s="5">
        <v>0</v>
      </c>
      <c r="K2572" s="5">
        <v>0</v>
      </c>
    </row>
    <row r="2573" spans="1:11" x14ac:dyDescent="0.25">
      <c r="A2573" s="5">
        <f>2566</f>
      </c>
      <c r="B2573" s="5" t="s">
        <v>2581</v>
      </c>
      <c r="C2573" s="5">
        <v>97.2</v>
      </c>
      <c r="D2573" s="5">
        <v>0.1</v>
      </c>
      <c r="E2573" s="5">
        <v>97.3</v>
      </c>
      <c r="F2573" s="5">
        <v>196.5</v>
      </c>
      <c r="G2573" s="5">
        <v>98</v>
      </c>
      <c r="H2573" s="5">
        <v>97.8</v>
      </c>
      <c r="I2573" s="5">
        <v>0</v>
      </c>
      <c r="J2573" s="5">
        <v>0</v>
      </c>
      <c r="K2573" s="5">
        <v>0</v>
      </c>
    </row>
    <row r="2574" spans="1:11" x14ac:dyDescent="0.25">
      <c r="A2574" s="5">
        <f>2567</f>
      </c>
      <c r="B2574" s="5" t="s">
        <v>2582</v>
      </c>
      <c r="C2574" s="5">
        <v>97.2</v>
      </c>
      <c r="D2574" s="5">
        <v>0.1</v>
      </c>
      <c r="E2574" s="5">
        <v>97.3</v>
      </c>
      <c r="F2574" s="5">
        <v>196.5</v>
      </c>
      <c r="G2574" s="5">
        <v>98</v>
      </c>
      <c r="H2574" s="5">
        <v>97.8</v>
      </c>
      <c r="I2574" s="5">
        <v>0</v>
      </c>
      <c r="J2574" s="5">
        <v>0</v>
      </c>
      <c r="K2574" s="5">
        <v>0</v>
      </c>
    </row>
    <row r="2575" spans="1:11" x14ac:dyDescent="0.25">
      <c r="A2575" s="5">
        <f>2568</f>
      </c>
      <c r="B2575" s="5" t="s">
        <v>2583</v>
      </c>
      <c r="C2575" s="5">
        <v>97.2</v>
      </c>
      <c r="D2575" s="5">
        <v>0.1</v>
      </c>
      <c r="E2575" s="5">
        <v>97.3</v>
      </c>
      <c r="F2575" s="5">
        <v>196.5</v>
      </c>
      <c r="G2575" s="5">
        <v>98</v>
      </c>
      <c r="H2575" s="5">
        <v>97.8</v>
      </c>
      <c r="I2575" s="5">
        <v>0</v>
      </c>
      <c r="J2575" s="5">
        <v>0</v>
      </c>
      <c r="K2575" s="5">
        <v>0</v>
      </c>
    </row>
    <row r="2576" spans="1:11" x14ac:dyDescent="0.25">
      <c r="A2576" s="5">
        <f>2569</f>
      </c>
      <c r="B2576" s="5" t="s">
        <v>2584</v>
      </c>
      <c r="C2576" s="5">
        <v>94.9</v>
      </c>
      <c r="D2576" s="5">
        <v>0.1</v>
      </c>
      <c r="E2576" s="5">
        <v>95</v>
      </c>
      <c r="F2576" s="5">
        <v>189.3</v>
      </c>
      <c r="G2576" s="5">
        <v>94.1</v>
      </c>
      <c r="H2576" s="5">
        <v>93.6</v>
      </c>
      <c r="I2576" s="5">
        <v>0</v>
      </c>
      <c r="J2576" s="5">
        <v>0</v>
      </c>
      <c r="K2576" s="5">
        <v>0</v>
      </c>
    </row>
    <row r="2577" spans="1:11" x14ac:dyDescent="0.25">
      <c r="A2577" s="5">
        <f>2570</f>
      </c>
      <c r="B2577" s="5" t="s">
        <v>2585</v>
      </c>
      <c r="C2577" s="5">
        <v>94.9</v>
      </c>
      <c r="D2577" s="5">
        <v>0.1</v>
      </c>
      <c r="E2577" s="5">
        <v>95</v>
      </c>
      <c r="F2577" s="5">
        <v>189.3</v>
      </c>
      <c r="G2577" s="5">
        <v>94.1</v>
      </c>
      <c r="H2577" s="5">
        <v>93.6</v>
      </c>
      <c r="I2577" s="5">
        <v>0</v>
      </c>
      <c r="J2577" s="5">
        <v>0</v>
      </c>
      <c r="K2577" s="5">
        <v>0</v>
      </c>
    </row>
    <row r="2578" spans="1:11" x14ac:dyDescent="0.25">
      <c r="A2578" s="5">
        <f>2571</f>
      </c>
      <c r="B2578" s="5" t="s">
        <v>2586</v>
      </c>
      <c r="C2578" s="5">
        <v>94.9</v>
      </c>
      <c r="D2578" s="5">
        <v>0.1</v>
      </c>
      <c r="E2578" s="5">
        <v>95</v>
      </c>
      <c r="F2578" s="5">
        <v>189.3</v>
      </c>
      <c r="G2578" s="5">
        <v>94.1</v>
      </c>
      <c r="H2578" s="5">
        <v>93.6</v>
      </c>
      <c r="I2578" s="5">
        <v>0</v>
      </c>
      <c r="J2578" s="5">
        <v>0</v>
      </c>
      <c r="K2578" s="5">
        <v>0</v>
      </c>
    </row>
    <row r="2579" spans="1:11" x14ac:dyDescent="0.25">
      <c r="A2579" s="5">
        <f>2572</f>
      </c>
      <c r="B2579" s="5" t="s">
        <v>2587</v>
      </c>
      <c r="C2579" s="5">
        <v>94.9</v>
      </c>
      <c r="D2579" s="5">
        <v>0.1</v>
      </c>
      <c r="E2579" s="5">
        <v>95</v>
      </c>
      <c r="F2579" s="5">
        <v>189.3</v>
      </c>
      <c r="G2579" s="5">
        <v>94.1</v>
      </c>
      <c r="H2579" s="5">
        <v>93.6</v>
      </c>
      <c r="I2579" s="5">
        <v>0</v>
      </c>
      <c r="J2579" s="5">
        <v>0</v>
      </c>
      <c r="K2579" s="5">
        <v>0</v>
      </c>
    </row>
    <row r="2580" spans="1:11" x14ac:dyDescent="0.25">
      <c r="A2580" s="5">
        <f>2573</f>
      </c>
      <c r="B2580" s="5" t="s">
        <v>2588</v>
      </c>
      <c r="C2580" s="5">
        <v>90.8</v>
      </c>
      <c r="D2580" s="5">
        <v>0.1</v>
      </c>
      <c r="E2580" s="5">
        <v>91</v>
      </c>
      <c r="F2580" s="5">
        <v>186.8</v>
      </c>
      <c r="G2580" s="5">
        <v>93.2</v>
      </c>
      <c r="H2580" s="5">
        <v>92.9</v>
      </c>
      <c r="I2580" s="5">
        <v>0</v>
      </c>
      <c r="J2580" s="5">
        <v>0</v>
      </c>
      <c r="K2580" s="5">
        <v>0</v>
      </c>
    </row>
    <row r="2581" spans="1:11" x14ac:dyDescent="0.25">
      <c r="A2581" s="5">
        <f>2574</f>
      </c>
      <c r="B2581" s="5" t="s">
        <v>2589</v>
      </c>
      <c r="C2581" s="5">
        <v>90.8</v>
      </c>
      <c r="D2581" s="5">
        <v>0.1</v>
      </c>
      <c r="E2581" s="5">
        <v>91</v>
      </c>
      <c r="F2581" s="5">
        <v>186.8</v>
      </c>
      <c r="G2581" s="5">
        <v>93.2</v>
      </c>
      <c r="H2581" s="5">
        <v>92.9</v>
      </c>
      <c r="I2581" s="5">
        <v>0</v>
      </c>
      <c r="J2581" s="5">
        <v>0</v>
      </c>
      <c r="K2581" s="5">
        <v>0</v>
      </c>
    </row>
    <row r="2582" spans="1:11" x14ac:dyDescent="0.25">
      <c r="A2582" s="5">
        <f>2575</f>
      </c>
      <c r="B2582" s="5" t="s">
        <v>2590</v>
      </c>
      <c r="C2582" s="5">
        <v>94.8</v>
      </c>
      <c r="D2582" s="5">
        <v>0.1</v>
      </c>
      <c r="E2582" s="5">
        <v>95</v>
      </c>
      <c r="F2582" s="5">
        <v>187.2</v>
      </c>
      <c r="G2582" s="5">
        <v>93.7</v>
      </c>
      <c r="H2582" s="5">
        <v>92.8</v>
      </c>
      <c r="I2582" s="5">
        <v>0</v>
      </c>
      <c r="J2582" s="5">
        <v>0</v>
      </c>
      <c r="K2582" s="5">
        <v>0</v>
      </c>
    </row>
    <row r="2583" spans="1:11" x14ac:dyDescent="0.25">
      <c r="A2583" s="5">
        <f>2576</f>
      </c>
      <c r="B2583" s="5" t="s">
        <v>2591</v>
      </c>
      <c r="C2583" s="5">
        <v>94.8</v>
      </c>
      <c r="D2583" s="5">
        <v>0.1</v>
      </c>
      <c r="E2583" s="5">
        <v>95</v>
      </c>
      <c r="F2583" s="5">
        <v>187.2</v>
      </c>
      <c r="G2583" s="5">
        <v>93.7</v>
      </c>
      <c r="H2583" s="5">
        <v>92.8</v>
      </c>
      <c r="I2583" s="5">
        <v>0</v>
      </c>
      <c r="J2583" s="5">
        <v>0</v>
      </c>
      <c r="K2583" s="5">
        <v>0</v>
      </c>
    </row>
    <row r="2584" spans="1:11" x14ac:dyDescent="0.25">
      <c r="A2584" s="5">
        <f>2577</f>
      </c>
      <c r="B2584" s="5" t="s">
        <v>2592</v>
      </c>
      <c r="C2584" s="5">
        <v>94.8</v>
      </c>
      <c r="D2584" s="5">
        <v>0.1</v>
      </c>
      <c r="E2584" s="5">
        <v>95</v>
      </c>
      <c r="F2584" s="5">
        <v>187.2</v>
      </c>
      <c r="G2584" s="5">
        <v>93.7</v>
      </c>
      <c r="H2584" s="5">
        <v>92.8</v>
      </c>
      <c r="I2584" s="5">
        <v>0</v>
      </c>
      <c r="J2584" s="5">
        <v>0</v>
      </c>
      <c r="K2584" s="5">
        <v>0</v>
      </c>
    </row>
    <row r="2585" spans="1:11" x14ac:dyDescent="0.25">
      <c r="A2585" s="5">
        <f>2578</f>
      </c>
      <c r="B2585" s="5" t="s">
        <v>2593</v>
      </c>
      <c r="C2585" s="5">
        <v>94.8</v>
      </c>
      <c r="D2585" s="5">
        <v>0.1</v>
      </c>
      <c r="E2585" s="5">
        <v>96.6</v>
      </c>
      <c r="F2585" s="5">
        <v>193.5</v>
      </c>
      <c r="G2585" s="5">
        <v>96.5</v>
      </c>
      <c r="H2585" s="5">
        <v>96.4</v>
      </c>
      <c r="I2585" s="5">
        <v>0</v>
      </c>
      <c r="J2585" s="5">
        <v>0</v>
      </c>
      <c r="K2585" s="5">
        <v>0</v>
      </c>
    </row>
    <row r="2586" spans="1:11" x14ac:dyDescent="0.25">
      <c r="A2586" s="5">
        <f>2579</f>
      </c>
      <c r="B2586" s="5" t="s">
        <v>2594</v>
      </c>
      <c r="C2586" s="5">
        <v>96.4</v>
      </c>
      <c r="D2586" s="5">
        <v>0.1</v>
      </c>
      <c r="E2586" s="5">
        <v>96.6</v>
      </c>
      <c r="F2586" s="5">
        <v>193.5</v>
      </c>
      <c r="G2586" s="5">
        <v>96.5</v>
      </c>
      <c r="H2586" s="5">
        <v>96.4</v>
      </c>
      <c r="I2586" s="5">
        <v>0</v>
      </c>
      <c r="J2586" s="5">
        <v>0</v>
      </c>
      <c r="K2586" s="5">
        <v>0</v>
      </c>
    </row>
    <row r="2587" spans="1:11" x14ac:dyDescent="0.25">
      <c r="A2587" s="5">
        <f>2580</f>
      </c>
      <c r="B2587" s="5" t="s">
        <v>2595</v>
      </c>
      <c r="C2587" s="5">
        <v>96.4</v>
      </c>
      <c r="D2587" s="5">
        <v>0.1</v>
      </c>
      <c r="E2587" s="5">
        <v>102.8</v>
      </c>
      <c r="F2587" s="5">
        <v>198.9</v>
      </c>
      <c r="G2587" s="5">
        <v>99.4</v>
      </c>
      <c r="H2587" s="5">
        <v>99.4</v>
      </c>
      <c r="I2587" s="5">
        <v>0</v>
      </c>
      <c r="J2587" s="5">
        <v>0</v>
      </c>
      <c r="K2587" s="5">
        <v>0</v>
      </c>
    </row>
    <row r="2588" spans="1:11" x14ac:dyDescent="0.25">
      <c r="A2588" s="5">
        <f>2581</f>
      </c>
      <c r="B2588" s="5" t="s">
        <v>2596</v>
      </c>
      <c r="C2588" s="5">
        <v>102.7</v>
      </c>
      <c r="D2588" s="5">
        <v>0.1</v>
      </c>
      <c r="E2588" s="5">
        <v>102.8</v>
      </c>
      <c r="F2588" s="5">
        <v>198.9</v>
      </c>
      <c r="G2588" s="5">
        <v>99.4</v>
      </c>
      <c r="H2588" s="5">
        <v>99.4</v>
      </c>
      <c r="I2588" s="5">
        <v>0</v>
      </c>
      <c r="J2588" s="5">
        <v>0</v>
      </c>
      <c r="K2588" s="5">
        <v>0</v>
      </c>
    </row>
    <row r="2589" spans="1:11" x14ac:dyDescent="0.25">
      <c r="A2589" s="5">
        <f>2582</f>
      </c>
      <c r="B2589" s="5" t="s">
        <v>2597</v>
      </c>
      <c r="C2589" s="5">
        <v>102.7</v>
      </c>
      <c r="D2589" s="5">
        <v>0.1</v>
      </c>
      <c r="E2589" s="5">
        <v>94.3</v>
      </c>
      <c r="F2589" s="5">
        <v>186.4</v>
      </c>
      <c r="G2589" s="5">
        <v>93.2</v>
      </c>
      <c r="H2589" s="5">
        <v>93.2</v>
      </c>
      <c r="I2589" s="5">
        <v>0</v>
      </c>
      <c r="J2589" s="5">
        <v>0</v>
      </c>
      <c r="K2589" s="5">
        <v>0</v>
      </c>
    </row>
    <row r="2590" spans="1:11" x14ac:dyDescent="0.25">
      <c r="A2590" s="5">
        <f>2583</f>
      </c>
      <c r="B2590" s="5" t="s">
        <v>2598</v>
      </c>
      <c r="C2590" s="5">
        <v>94.1</v>
      </c>
      <c r="D2590" s="5">
        <v>0.1</v>
      </c>
      <c r="E2590" s="5">
        <v>94.3</v>
      </c>
      <c r="F2590" s="5">
        <v>186.4</v>
      </c>
      <c r="G2590" s="5">
        <v>93.2</v>
      </c>
      <c r="H2590" s="5">
        <v>93.2</v>
      </c>
      <c r="I2590" s="5">
        <v>0</v>
      </c>
      <c r="J2590" s="5">
        <v>0</v>
      </c>
      <c r="K2590" s="5">
        <v>0</v>
      </c>
    </row>
    <row r="2591" spans="1:11" x14ac:dyDescent="0.25">
      <c r="A2591" s="5">
        <f>2584</f>
      </c>
      <c r="B2591" s="5" t="s">
        <v>2599</v>
      </c>
      <c r="C2591" s="5">
        <v>94.1</v>
      </c>
      <c r="D2591" s="5">
        <v>0.1</v>
      </c>
      <c r="E2591" s="5">
        <v>102.8</v>
      </c>
      <c r="F2591" s="5">
        <v>206</v>
      </c>
      <c r="G2591" s="5">
        <v>102.7</v>
      </c>
      <c r="H2591" s="5">
        <v>102.6</v>
      </c>
      <c r="I2591" s="5">
        <v>0</v>
      </c>
      <c r="J2591" s="5">
        <v>0</v>
      </c>
      <c r="K2591" s="5">
        <v>0</v>
      </c>
    </row>
    <row r="2592" spans="1:11" x14ac:dyDescent="0.25">
      <c r="A2592" s="5">
        <f>2585</f>
      </c>
      <c r="B2592" s="5" t="s">
        <v>2600</v>
      </c>
      <c r="C2592" s="5">
        <v>102.7</v>
      </c>
      <c r="D2592" s="5">
        <v>0.1</v>
      </c>
      <c r="E2592" s="5">
        <v>102.8</v>
      </c>
      <c r="F2592" s="5">
        <v>206</v>
      </c>
      <c r="G2592" s="5">
        <v>102.7</v>
      </c>
      <c r="H2592" s="5">
        <v>102.6</v>
      </c>
      <c r="I2592" s="5">
        <v>0</v>
      </c>
      <c r="J2592" s="5">
        <v>0</v>
      </c>
      <c r="K2592" s="5">
        <v>0</v>
      </c>
    </row>
    <row r="2593" spans="1:11" x14ac:dyDescent="0.25">
      <c r="A2593" s="5">
        <f>2586</f>
      </c>
      <c r="B2593" s="5" t="s">
        <v>2601</v>
      </c>
      <c r="C2593" s="5">
        <v>102.7</v>
      </c>
      <c r="D2593" s="5">
        <v>0.1</v>
      </c>
      <c r="E2593" s="5">
        <v>102.8</v>
      </c>
      <c r="F2593" s="5">
        <v>206</v>
      </c>
      <c r="G2593" s="5">
        <v>102.7</v>
      </c>
      <c r="H2593" s="5">
        <v>102.6</v>
      </c>
      <c r="I2593" s="5">
        <v>0</v>
      </c>
      <c r="J2593" s="5">
        <v>0</v>
      </c>
      <c r="K2593" s="5">
        <v>0</v>
      </c>
    </row>
    <row r="2594" spans="1:11" x14ac:dyDescent="0.25">
      <c r="A2594" s="5">
        <f>2587</f>
      </c>
      <c r="B2594" s="5" t="s">
        <v>2602</v>
      </c>
      <c r="C2594" s="5">
        <v>102.7</v>
      </c>
      <c r="D2594" s="5">
        <v>0.1</v>
      </c>
      <c r="E2594" s="5">
        <v>102.8</v>
      </c>
      <c r="F2594" s="5">
        <v>206</v>
      </c>
      <c r="G2594" s="5">
        <v>102.7</v>
      </c>
      <c r="H2594" s="5">
        <v>102.6</v>
      </c>
      <c r="I2594" s="5">
        <v>0</v>
      </c>
      <c r="J2594" s="5">
        <v>0</v>
      </c>
      <c r="K2594" s="5">
        <v>0</v>
      </c>
    </row>
    <row r="2595" spans="1:11" x14ac:dyDescent="0.25">
      <c r="A2595" s="5">
        <f>2588</f>
      </c>
      <c r="B2595" s="5" t="s">
        <v>2603</v>
      </c>
      <c r="C2595" s="5">
        <v>97.8</v>
      </c>
      <c r="D2595" s="5">
        <v>0.1</v>
      </c>
      <c r="E2595" s="5">
        <v>97.9</v>
      </c>
      <c r="F2595" s="5">
        <v>197.9</v>
      </c>
      <c r="G2595" s="5">
        <v>98.7</v>
      </c>
      <c r="H2595" s="5">
        <v>102.6</v>
      </c>
      <c r="I2595" s="5">
        <v>0</v>
      </c>
      <c r="J2595" s="5">
        <v>0</v>
      </c>
      <c r="K2595" s="5">
        <v>0</v>
      </c>
    </row>
    <row r="2596" spans="1:11" x14ac:dyDescent="0.25">
      <c r="A2596" s="5">
        <f>2589</f>
      </c>
      <c r="B2596" s="5" t="s">
        <v>2604</v>
      </c>
      <c r="C2596" s="5">
        <v>97.8</v>
      </c>
      <c r="D2596" s="5">
        <v>0.1</v>
      </c>
      <c r="E2596" s="5">
        <v>97.9</v>
      </c>
      <c r="F2596" s="5">
        <v>197.9</v>
      </c>
      <c r="G2596" s="5">
        <v>98.7</v>
      </c>
      <c r="H2596" s="5">
        <v>98.4</v>
      </c>
      <c r="I2596" s="5">
        <v>0</v>
      </c>
      <c r="J2596" s="5">
        <v>0</v>
      </c>
      <c r="K2596" s="5">
        <v>0</v>
      </c>
    </row>
    <row r="2597" spans="1:11" x14ac:dyDescent="0.25">
      <c r="A2597" s="5">
        <f>2590</f>
      </c>
      <c r="B2597" s="5" t="s">
        <v>2605</v>
      </c>
      <c r="C2597" s="5">
        <v>99.8</v>
      </c>
      <c r="D2597" s="5">
        <v>0.1</v>
      </c>
      <c r="E2597" s="5">
        <v>99.9</v>
      </c>
      <c r="F2597" s="5">
        <v>195.7</v>
      </c>
      <c r="G2597" s="5">
        <v>98.7</v>
      </c>
      <c r="H2597" s="5">
        <v>98.4</v>
      </c>
      <c r="I2597" s="5">
        <v>0</v>
      </c>
      <c r="J2597" s="5">
        <v>0</v>
      </c>
      <c r="K2597" s="5">
        <v>0</v>
      </c>
    </row>
    <row r="2598" spans="1:11" x14ac:dyDescent="0.25">
      <c r="A2598" s="5">
        <f>2591</f>
      </c>
      <c r="B2598" s="5" t="s">
        <v>2606</v>
      </c>
      <c r="C2598" s="5">
        <v>99.8</v>
      </c>
      <c r="D2598" s="5">
        <v>0.1</v>
      </c>
      <c r="E2598" s="5">
        <v>99.9</v>
      </c>
      <c r="F2598" s="5">
        <v>195.7</v>
      </c>
      <c r="G2598" s="5">
        <v>97.6</v>
      </c>
      <c r="H2598" s="5">
        <v>97.5</v>
      </c>
      <c r="I2598" s="5">
        <v>0</v>
      </c>
      <c r="J2598" s="5">
        <v>0</v>
      </c>
      <c r="K2598" s="5">
        <v>0</v>
      </c>
    </row>
    <row r="2599" spans="1:11" x14ac:dyDescent="0.25">
      <c r="A2599" s="5">
        <f>2592</f>
      </c>
      <c r="B2599" s="5" t="s">
        <v>2607</v>
      </c>
      <c r="C2599" s="5">
        <v>99.9</v>
      </c>
      <c r="D2599" s="5">
        <v>0.1</v>
      </c>
      <c r="E2599" s="5">
        <v>100</v>
      </c>
      <c r="F2599" s="5">
        <v>208.9</v>
      </c>
      <c r="G2599" s="5">
        <v>97.6</v>
      </c>
      <c r="H2599" s="5">
        <v>97.5</v>
      </c>
      <c r="I2599" s="5">
        <v>0</v>
      </c>
      <c r="J2599" s="5">
        <v>0</v>
      </c>
      <c r="K2599" s="5">
        <v>0</v>
      </c>
    </row>
    <row r="2600" spans="1:11" x14ac:dyDescent="0.25">
      <c r="A2600" s="5">
        <f>2593</f>
      </c>
      <c r="B2600" s="5" t="s">
        <v>2608</v>
      </c>
      <c r="C2600" s="5">
        <v>99.9</v>
      </c>
      <c r="D2600" s="5">
        <v>0.1</v>
      </c>
      <c r="E2600" s="5">
        <v>100</v>
      </c>
      <c r="F2600" s="5">
        <v>208.9</v>
      </c>
      <c r="G2600" s="5">
        <v>104.4</v>
      </c>
      <c r="H2600" s="5">
        <v>104</v>
      </c>
      <c r="I2600" s="5">
        <v>0</v>
      </c>
      <c r="J2600" s="5">
        <v>0</v>
      </c>
      <c r="K2600" s="5">
        <v>0</v>
      </c>
    </row>
    <row r="2601" spans="1:11" x14ac:dyDescent="0.25">
      <c r="A2601" s="5">
        <f>2594</f>
      </c>
      <c r="B2601" s="5" t="s">
        <v>2609</v>
      </c>
      <c r="C2601" s="5">
        <v>100.7</v>
      </c>
      <c r="D2601" s="5">
        <v>0.1</v>
      </c>
      <c r="E2601" s="5">
        <v>100</v>
      </c>
      <c r="F2601" s="5">
        <v>208.9</v>
      </c>
      <c r="G2601" s="5">
        <v>104.4</v>
      </c>
      <c r="H2601" s="5">
        <v>104</v>
      </c>
      <c r="I2601" s="5">
        <v>0</v>
      </c>
      <c r="J2601" s="5">
        <v>0</v>
      </c>
      <c r="K2601" s="5">
        <v>0</v>
      </c>
    </row>
    <row r="2602" spans="1:11" x14ac:dyDescent="0.25">
      <c r="A2602" s="5">
        <f>2595</f>
      </c>
      <c r="B2602" s="5" t="s">
        <v>2610</v>
      </c>
      <c r="C2602" s="5">
        <v>100.7</v>
      </c>
      <c r="D2602" s="5">
        <v>0.1</v>
      </c>
      <c r="E2602" s="5">
        <v>100.8</v>
      </c>
      <c r="F2602" s="5">
        <v>199.3</v>
      </c>
      <c r="G2602" s="5">
        <v>99.8</v>
      </c>
      <c r="H2602" s="5">
        <v>100.3</v>
      </c>
      <c r="I2602" s="5">
        <v>0</v>
      </c>
      <c r="J2602" s="5">
        <v>0</v>
      </c>
      <c r="K2602" s="5">
        <v>0</v>
      </c>
    </row>
    <row r="2603" spans="1:11" x14ac:dyDescent="0.25">
      <c r="A2603" s="5">
        <f>2596</f>
      </c>
      <c r="B2603" s="5" t="s">
        <v>2611</v>
      </c>
      <c r="C2603" s="5">
        <v>100.7</v>
      </c>
      <c r="D2603" s="5">
        <v>0.1</v>
      </c>
      <c r="E2603" s="5">
        <v>100.8</v>
      </c>
      <c r="F2603" s="5">
        <v>199.3</v>
      </c>
      <c r="G2603" s="5">
        <v>99.8</v>
      </c>
      <c r="H2603" s="5">
        <v>100.3</v>
      </c>
      <c r="I2603" s="5">
        <v>0</v>
      </c>
      <c r="J2603" s="5">
        <v>0</v>
      </c>
      <c r="K2603" s="5">
        <v>0</v>
      </c>
    </row>
    <row r="2604" spans="1:11" x14ac:dyDescent="0.25">
      <c r="A2604" s="5">
        <f>2597</f>
      </c>
      <c r="B2604" s="5" t="s">
        <v>2612</v>
      </c>
      <c r="C2604" s="5">
        <v>100.7</v>
      </c>
      <c r="D2604" s="5">
        <v>0.1</v>
      </c>
      <c r="E2604" s="5">
        <v>100.8</v>
      </c>
      <c r="F2604" s="5">
        <v>199.3</v>
      </c>
      <c r="G2604" s="5">
        <v>99.8</v>
      </c>
      <c r="H2604" s="5">
        <v>100.3</v>
      </c>
      <c r="I2604" s="5">
        <v>0</v>
      </c>
      <c r="J2604" s="5">
        <v>0</v>
      </c>
      <c r="K2604" s="5">
        <v>0</v>
      </c>
    </row>
    <row r="2605" spans="1:11" x14ac:dyDescent="0.25">
      <c r="A2605" s="5">
        <f>2598</f>
      </c>
      <c r="B2605" s="5" t="s">
        <v>2613</v>
      </c>
      <c r="C2605" s="5">
        <v>100.7</v>
      </c>
      <c r="D2605" s="5">
        <v>0.1</v>
      </c>
      <c r="E2605" s="5">
        <v>100.8</v>
      </c>
      <c r="F2605" s="5">
        <v>199.3</v>
      </c>
      <c r="G2605" s="5">
        <v>99.8</v>
      </c>
      <c r="H2605" s="5">
        <v>100.3</v>
      </c>
      <c r="I2605" s="5">
        <v>0</v>
      </c>
      <c r="J2605" s="5">
        <v>0</v>
      </c>
      <c r="K2605" s="5">
        <v>0</v>
      </c>
    </row>
    <row r="2606" spans="1:11" x14ac:dyDescent="0.25">
      <c r="A2606" s="5">
        <f>2599</f>
      </c>
      <c r="B2606" s="5" t="s">
        <v>2614</v>
      </c>
      <c r="C2606" s="5">
        <v>99.3</v>
      </c>
      <c r="D2606" s="5">
        <v>0.1</v>
      </c>
      <c r="E2606" s="5">
        <v>99.5</v>
      </c>
      <c r="F2606" s="5">
        <v>200</v>
      </c>
      <c r="G2606" s="5">
        <v>99.8</v>
      </c>
      <c r="H2606" s="5">
        <v>99.6</v>
      </c>
      <c r="I2606" s="5">
        <v>0</v>
      </c>
      <c r="J2606" s="5">
        <v>0</v>
      </c>
      <c r="K2606" s="5">
        <v>0</v>
      </c>
    </row>
    <row r="2607" spans="1:11" x14ac:dyDescent="0.25">
      <c r="A2607" s="5">
        <f>2600</f>
      </c>
      <c r="B2607" s="5" t="s">
        <v>2615</v>
      </c>
      <c r="C2607" s="5">
        <v>99.3</v>
      </c>
      <c r="D2607" s="5">
        <v>0.1</v>
      </c>
      <c r="E2607" s="5">
        <v>99.5</v>
      </c>
      <c r="F2607" s="5">
        <v>200</v>
      </c>
      <c r="G2607" s="5">
        <v>99.8</v>
      </c>
      <c r="H2607" s="5">
        <v>99.6</v>
      </c>
      <c r="I2607" s="5">
        <v>0</v>
      </c>
      <c r="J2607" s="5">
        <v>0</v>
      </c>
      <c r="K2607" s="5">
        <v>0</v>
      </c>
    </row>
    <row r="2608" spans="1:11" x14ac:dyDescent="0.25">
      <c r="A2608" s="5">
        <f>2601</f>
      </c>
      <c r="B2608" s="5" t="s">
        <v>2616</v>
      </c>
      <c r="C2608" s="5">
        <v>98.9</v>
      </c>
      <c r="D2608" s="5">
        <v>0.1</v>
      </c>
      <c r="E2608" s="5">
        <v>99</v>
      </c>
      <c r="F2608" s="5">
        <v>198.9</v>
      </c>
      <c r="G2608" s="5">
        <v>99.2</v>
      </c>
      <c r="H2608" s="5">
        <v>98.9</v>
      </c>
      <c r="I2608" s="5">
        <v>0</v>
      </c>
      <c r="J2608" s="5">
        <v>0</v>
      </c>
      <c r="K2608" s="5">
        <v>0</v>
      </c>
    </row>
    <row r="2609" spans="1:11" x14ac:dyDescent="0.25">
      <c r="A2609" s="5">
        <f>2602</f>
      </c>
      <c r="B2609" s="5" t="s">
        <v>2617</v>
      </c>
      <c r="C2609" s="5">
        <v>98.9</v>
      </c>
      <c r="D2609" s="5">
        <v>0.1</v>
      </c>
      <c r="E2609" s="5">
        <v>99</v>
      </c>
      <c r="F2609" s="5">
        <v>198.9</v>
      </c>
      <c r="G2609" s="5">
        <v>99.2</v>
      </c>
      <c r="H2609" s="5">
        <v>98.9</v>
      </c>
      <c r="I2609" s="5">
        <v>0</v>
      </c>
      <c r="J2609" s="5">
        <v>0</v>
      </c>
      <c r="K2609" s="5">
        <v>0</v>
      </c>
    </row>
    <row r="2610" spans="1:11" x14ac:dyDescent="0.25">
      <c r="A2610" s="5">
        <f>2603</f>
      </c>
      <c r="B2610" s="5" t="s">
        <v>2618</v>
      </c>
      <c r="C2610" s="5">
        <v>105</v>
      </c>
      <c r="D2610" s="5">
        <v>0.1</v>
      </c>
      <c r="E2610" s="5">
        <v>105.1</v>
      </c>
      <c r="F2610" s="5">
        <v>207.3</v>
      </c>
      <c r="G2610" s="5">
        <v>103.5</v>
      </c>
      <c r="H2610" s="5">
        <v>103.4</v>
      </c>
      <c r="I2610" s="5">
        <v>0</v>
      </c>
      <c r="J2610" s="5">
        <v>0</v>
      </c>
      <c r="K2610" s="5">
        <v>0</v>
      </c>
    </row>
    <row r="2611" spans="1:11" x14ac:dyDescent="0.25">
      <c r="A2611" s="5">
        <f>2604</f>
      </c>
      <c r="B2611" s="5" t="s">
        <v>2619</v>
      </c>
      <c r="C2611" s="5">
        <v>105</v>
      </c>
      <c r="D2611" s="5">
        <v>0.1</v>
      </c>
      <c r="E2611" s="5">
        <v>105.1</v>
      </c>
      <c r="F2611" s="5">
        <v>207.3</v>
      </c>
      <c r="G2611" s="5">
        <v>103.5</v>
      </c>
      <c r="H2611" s="5">
        <v>103.4</v>
      </c>
      <c r="I2611" s="5">
        <v>0</v>
      </c>
      <c r="J2611" s="5">
        <v>0</v>
      </c>
      <c r="K2611" s="5">
        <v>0</v>
      </c>
    </row>
    <row r="2612" spans="1:11" x14ac:dyDescent="0.25">
      <c r="A2612" s="5">
        <f>2605</f>
      </c>
      <c r="B2612" s="5" t="s">
        <v>2620</v>
      </c>
      <c r="C2612" s="5">
        <v>96.9</v>
      </c>
      <c r="D2612" s="5">
        <v>0.1</v>
      </c>
      <c r="E2612" s="5">
        <v>97</v>
      </c>
      <c r="F2612" s="5">
        <v>196.4</v>
      </c>
      <c r="G2612" s="5">
        <v>97.8</v>
      </c>
      <c r="H2612" s="5">
        <v>97.5</v>
      </c>
      <c r="I2612" s="5">
        <v>0</v>
      </c>
      <c r="J2612" s="5">
        <v>0</v>
      </c>
      <c r="K2612" s="5">
        <v>0</v>
      </c>
    </row>
    <row r="2613" spans="1:11" x14ac:dyDescent="0.25">
      <c r="A2613" s="5">
        <f>2606</f>
      </c>
      <c r="B2613" s="5" t="s">
        <v>2621</v>
      </c>
      <c r="C2613" s="5">
        <v>96.9</v>
      </c>
      <c r="D2613" s="5">
        <v>0.1</v>
      </c>
      <c r="E2613" s="5">
        <v>97</v>
      </c>
      <c r="F2613" s="5">
        <v>196.4</v>
      </c>
      <c r="G2613" s="5">
        <v>97.8</v>
      </c>
      <c r="H2613" s="5">
        <v>97.5</v>
      </c>
      <c r="I2613" s="5">
        <v>0</v>
      </c>
      <c r="J2613" s="5">
        <v>0</v>
      </c>
      <c r="K2613" s="5">
        <v>0</v>
      </c>
    </row>
    <row r="2614" spans="1:11" x14ac:dyDescent="0.25">
      <c r="A2614" s="5">
        <f>2607</f>
      </c>
      <c r="B2614" s="5" t="s">
        <v>2622</v>
      </c>
      <c r="C2614" s="5">
        <v>96.9</v>
      </c>
      <c r="D2614" s="5">
        <v>0.1</v>
      </c>
      <c r="E2614" s="5">
        <v>97</v>
      </c>
      <c r="F2614" s="5">
        <v>196.4</v>
      </c>
      <c r="G2614" s="5">
        <v>97.8</v>
      </c>
      <c r="H2614" s="5">
        <v>97.5</v>
      </c>
      <c r="I2614" s="5">
        <v>0</v>
      </c>
      <c r="J2614" s="5">
        <v>0</v>
      </c>
      <c r="K2614" s="5">
        <v>0</v>
      </c>
    </row>
    <row r="2615" spans="1:11" x14ac:dyDescent="0.25">
      <c r="A2615" s="5">
        <f>2608</f>
      </c>
      <c r="B2615" s="5" t="s">
        <v>2623</v>
      </c>
      <c r="C2615" s="5">
        <v>96.9</v>
      </c>
      <c r="D2615" s="5">
        <v>0.1</v>
      </c>
      <c r="E2615" s="5">
        <v>99.5</v>
      </c>
      <c r="F2615" s="5">
        <v>198.8</v>
      </c>
      <c r="G2615" s="5">
        <v>99.1</v>
      </c>
      <c r="H2615" s="5">
        <v>98.8</v>
      </c>
      <c r="I2615" s="5">
        <v>0</v>
      </c>
      <c r="J2615" s="5">
        <v>0</v>
      </c>
      <c r="K2615" s="5">
        <v>0</v>
      </c>
    </row>
    <row r="2616" spans="1:11" x14ac:dyDescent="0.25">
      <c r="A2616" s="5">
        <f>2609</f>
      </c>
      <c r="B2616" s="5" t="s">
        <v>2624</v>
      </c>
      <c r="C2616" s="5">
        <v>99.3</v>
      </c>
      <c r="D2616" s="5">
        <v>0.1</v>
      </c>
      <c r="E2616" s="5">
        <v>99.5</v>
      </c>
      <c r="F2616" s="5">
        <v>198.8</v>
      </c>
      <c r="G2616" s="5">
        <v>99.1</v>
      </c>
      <c r="H2616" s="5">
        <v>98.8</v>
      </c>
      <c r="I2616" s="5">
        <v>0</v>
      </c>
      <c r="J2616" s="5">
        <v>0</v>
      </c>
      <c r="K2616" s="5">
        <v>0</v>
      </c>
    </row>
    <row r="2617" spans="1:11" x14ac:dyDescent="0.25">
      <c r="A2617" s="5">
        <f>2610</f>
      </c>
      <c r="B2617" s="5" t="s">
        <v>2625</v>
      </c>
      <c r="C2617" s="5">
        <v>99.3</v>
      </c>
      <c r="D2617" s="5">
        <v>0.1</v>
      </c>
      <c r="E2617" s="5">
        <v>99.5</v>
      </c>
      <c r="F2617" s="5">
        <v>196.9</v>
      </c>
      <c r="G2617" s="5">
        <v>98.1</v>
      </c>
      <c r="H2617" s="5">
        <v>98</v>
      </c>
      <c r="I2617" s="5">
        <v>0</v>
      </c>
      <c r="J2617" s="5">
        <v>0</v>
      </c>
      <c r="K2617" s="5">
        <v>0</v>
      </c>
    </row>
    <row r="2618" spans="1:11" x14ac:dyDescent="0.25">
      <c r="A2618" s="5">
        <f>2611</f>
      </c>
      <c r="B2618" s="5" t="s">
        <v>2626</v>
      </c>
      <c r="C2618" s="5">
        <v>99.5</v>
      </c>
      <c r="D2618" s="5">
        <v>0.1</v>
      </c>
      <c r="E2618" s="5">
        <v>99.6</v>
      </c>
      <c r="F2618" s="5">
        <v>196.9</v>
      </c>
      <c r="G2618" s="5">
        <v>98.1</v>
      </c>
      <c r="H2618" s="5">
        <v>98</v>
      </c>
      <c r="I2618" s="5">
        <v>0</v>
      </c>
      <c r="J2618" s="5">
        <v>0</v>
      </c>
      <c r="K2618" s="5">
        <v>0</v>
      </c>
    </row>
    <row r="2619" spans="1:11" x14ac:dyDescent="0.25">
      <c r="A2619" s="5">
        <f>2612</f>
      </c>
      <c r="B2619" s="5" t="s">
        <v>2627</v>
      </c>
      <c r="C2619" s="5">
        <v>99.5</v>
      </c>
      <c r="D2619" s="5">
        <v>0.1</v>
      </c>
      <c r="E2619" s="5">
        <v>106.2</v>
      </c>
      <c r="F2619" s="5">
        <v>211.6</v>
      </c>
      <c r="G2619" s="5">
        <v>105.7</v>
      </c>
      <c r="H2619" s="5">
        <v>105.5</v>
      </c>
      <c r="I2619" s="5">
        <v>0</v>
      </c>
      <c r="J2619" s="5">
        <v>0</v>
      </c>
      <c r="K2619" s="5">
        <v>0</v>
      </c>
    </row>
    <row r="2620" spans="1:11" x14ac:dyDescent="0.25">
      <c r="A2620" s="5">
        <f>2613</f>
      </c>
      <c r="B2620" s="5" t="s">
        <v>2628</v>
      </c>
      <c r="C2620" s="5">
        <v>106.1</v>
      </c>
      <c r="D2620" s="5">
        <v>0.1</v>
      </c>
      <c r="E2620" s="5">
        <v>106.2</v>
      </c>
      <c r="F2620" s="5">
        <v>211.6</v>
      </c>
      <c r="G2620" s="5">
        <v>105.7</v>
      </c>
      <c r="H2620" s="5">
        <v>105.5</v>
      </c>
      <c r="I2620" s="5">
        <v>0</v>
      </c>
      <c r="J2620" s="5">
        <v>0</v>
      </c>
      <c r="K2620" s="5">
        <v>0</v>
      </c>
    </row>
    <row r="2621" spans="1:11" x14ac:dyDescent="0.25">
      <c r="A2621" s="5">
        <f>2614</f>
      </c>
      <c r="B2621" s="5" t="s">
        <v>2629</v>
      </c>
      <c r="C2621" s="5">
        <v>106.1</v>
      </c>
      <c r="D2621" s="5">
        <v>0.1</v>
      </c>
      <c r="E2621" s="5">
        <v>106.2</v>
      </c>
      <c r="F2621" s="5">
        <v>211.6</v>
      </c>
      <c r="G2621" s="5">
        <v>105</v>
      </c>
      <c r="H2621" s="5">
        <v>104.6</v>
      </c>
      <c r="I2621" s="5">
        <v>0</v>
      </c>
      <c r="J2621" s="5">
        <v>0</v>
      </c>
      <c r="K2621" s="5">
        <v>0</v>
      </c>
    </row>
    <row r="2622" spans="1:11" x14ac:dyDescent="0.25">
      <c r="A2622" s="5">
        <f>2615</f>
      </c>
      <c r="B2622" s="5" t="s">
        <v>2630</v>
      </c>
      <c r="C2622" s="5">
        <v>105.1</v>
      </c>
      <c r="D2622" s="5">
        <v>0.1</v>
      </c>
      <c r="E2622" s="5">
        <v>105.3</v>
      </c>
      <c r="F2622" s="5">
        <v>210.5</v>
      </c>
      <c r="G2622" s="5">
        <v>105</v>
      </c>
      <c r="H2622" s="5">
        <v>104.6</v>
      </c>
      <c r="I2622" s="5">
        <v>0</v>
      </c>
      <c r="J2622" s="5">
        <v>0</v>
      </c>
      <c r="K2622" s="5">
        <v>0</v>
      </c>
    </row>
    <row r="2623" spans="1:11" x14ac:dyDescent="0.25">
      <c r="A2623" s="5">
        <f>2616</f>
      </c>
      <c r="B2623" s="5" t="s">
        <v>2631</v>
      </c>
      <c r="C2623" s="5">
        <v>105.1</v>
      </c>
      <c r="D2623" s="5">
        <v>0.1</v>
      </c>
      <c r="E2623" s="5">
        <v>105.3</v>
      </c>
      <c r="F2623" s="5">
        <v>210.5</v>
      </c>
      <c r="G2623" s="5">
        <v>105</v>
      </c>
      <c r="H2623" s="5">
        <v>104.6</v>
      </c>
      <c r="I2623" s="5">
        <v>0</v>
      </c>
      <c r="J2623" s="5">
        <v>0</v>
      </c>
      <c r="K2623" s="5">
        <v>0</v>
      </c>
    </row>
    <row r="2624" spans="1:11" x14ac:dyDescent="0.25">
      <c r="A2624" s="5">
        <f>2617</f>
      </c>
      <c r="B2624" s="5" t="s">
        <v>2632</v>
      </c>
      <c r="C2624" s="5">
        <v>105.1</v>
      </c>
      <c r="D2624" s="5">
        <v>0.1</v>
      </c>
      <c r="E2624" s="5">
        <v>105.3</v>
      </c>
      <c r="F2624" s="5">
        <v>210.5</v>
      </c>
      <c r="G2624" s="5">
        <v>105</v>
      </c>
      <c r="H2624" s="5">
        <v>104.6</v>
      </c>
      <c r="I2624" s="5">
        <v>0</v>
      </c>
      <c r="J2624" s="5">
        <v>0</v>
      </c>
      <c r="K2624" s="5">
        <v>0</v>
      </c>
    </row>
    <row r="2625" spans="1:11" x14ac:dyDescent="0.25">
      <c r="A2625" s="5">
        <f>2618</f>
      </c>
      <c r="B2625" s="5" t="s">
        <v>2633</v>
      </c>
      <c r="C2625" s="5">
        <v>97.7</v>
      </c>
      <c r="D2625" s="5">
        <v>0.1</v>
      </c>
      <c r="E2625" s="5">
        <v>97.9</v>
      </c>
      <c r="F2625" s="5">
        <v>194.8</v>
      </c>
      <c r="G2625" s="5">
        <v>97.2</v>
      </c>
      <c r="H2625" s="5">
        <v>97.1</v>
      </c>
      <c r="I2625" s="5">
        <v>0</v>
      </c>
      <c r="J2625" s="5">
        <v>0</v>
      </c>
      <c r="K2625" s="5">
        <v>0</v>
      </c>
    </row>
    <row r="2626" spans="1:11" x14ac:dyDescent="0.25">
      <c r="A2626" s="5">
        <f>2619</f>
      </c>
      <c r="B2626" s="5" t="s">
        <v>2634</v>
      </c>
      <c r="C2626" s="5">
        <v>97.7</v>
      </c>
      <c r="D2626" s="5">
        <v>0.1</v>
      </c>
      <c r="E2626" s="5">
        <v>97.9</v>
      </c>
      <c r="F2626" s="5">
        <v>194.8</v>
      </c>
      <c r="G2626" s="5">
        <v>97.2</v>
      </c>
      <c r="H2626" s="5">
        <v>97.1</v>
      </c>
      <c r="I2626" s="5">
        <v>0</v>
      </c>
      <c r="J2626" s="5">
        <v>0</v>
      </c>
      <c r="K2626" s="5">
        <v>0</v>
      </c>
    </row>
    <row r="2627" spans="1:11" x14ac:dyDescent="0.25">
      <c r="A2627" s="5">
        <f>2620</f>
      </c>
      <c r="B2627" s="5" t="s">
        <v>2635</v>
      </c>
      <c r="C2627" s="5">
        <v>104.8</v>
      </c>
      <c r="D2627" s="5">
        <v>0.1</v>
      </c>
      <c r="E2627" s="5">
        <v>105</v>
      </c>
      <c r="F2627" s="5">
        <v>206.2</v>
      </c>
      <c r="G2627" s="5">
        <v>103</v>
      </c>
      <c r="H2627" s="5">
        <v>103</v>
      </c>
      <c r="I2627" s="5">
        <v>0</v>
      </c>
      <c r="J2627" s="5">
        <v>0</v>
      </c>
      <c r="K2627" s="5">
        <v>0</v>
      </c>
    </row>
    <row r="2628" spans="1:11" x14ac:dyDescent="0.25">
      <c r="A2628" s="5">
        <f>2621</f>
      </c>
      <c r="B2628" s="5" t="s">
        <v>2636</v>
      </c>
      <c r="C2628" s="5">
        <v>104.8</v>
      </c>
      <c r="D2628" s="5">
        <v>0.1</v>
      </c>
      <c r="E2628" s="5">
        <v>105</v>
      </c>
      <c r="F2628" s="5">
        <v>206.2</v>
      </c>
      <c r="G2628" s="5">
        <v>103</v>
      </c>
      <c r="H2628" s="5">
        <v>103</v>
      </c>
      <c r="I2628" s="5">
        <v>0</v>
      </c>
      <c r="J2628" s="5">
        <v>0</v>
      </c>
      <c r="K2628" s="5">
        <v>0</v>
      </c>
    </row>
    <row r="2629" spans="1:11" x14ac:dyDescent="0.25">
      <c r="A2629" s="5">
        <f>2622</f>
      </c>
      <c r="B2629" s="5" t="s">
        <v>2637</v>
      </c>
      <c r="C2629" s="5">
        <v>98.3</v>
      </c>
      <c r="D2629" s="5">
        <v>0.1</v>
      </c>
      <c r="E2629" s="5">
        <v>98.5</v>
      </c>
      <c r="F2629" s="5">
        <v>198.8</v>
      </c>
      <c r="G2629" s="5">
        <v>99.2</v>
      </c>
      <c r="H2629" s="5">
        <v>99</v>
      </c>
      <c r="I2629" s="5">
        <v>0</v>
      </c>
      <c r="J2629" s="5">
        <v>0</v>
      </c>
      <c r="K2629" s="5">
        <v>0</v>
      </c>
    </row>
    <row r="2630" spans="1:11" x14ac:dyDescent="0.25">
      <c r="A2630" s="5">
        <f>2623</f>
      </c>
      <c r="B2630" s="5" t="s">
        <v>2638</v>
      </c>
      <c r="C2630" s="5">
        <v>98.3</v>
      </c>
      <c r="D2630" s="5">
        <v>0.1</v>
      </c>
      <c r="E2630" s="5">
        <v>98.5</v>
      </c>
      <c r="F2630" s="5">
        <v>198.8</v>
      </c>
      <c r="G2630" s="5">
        <v>99.2</v>
      </c>
      <c r="H2630" s="5">
        <v>99</v>
      </c>
      <c r="I2630" s="5">
        <v>0</v>
      </c>
      <c r="J2630" s="5">
        <v>0</v>
      </c>
      <c r="K2630" s="5">
        <v>0</v>
      </c>
    </row>
    <row r="2631" spans="1:11" x14ac:dyDescent="0.25">
      <c r="A2631" s="5">
        <f>2624</f>
      </c>
      <c r="B2631" s="5" t="s">
        <v>2639</v>
      </c>
      <c r="C2631" s="5">
        <v>97.8</v>
      </c>
      <c r="D2631" s="5">
        <v>0.1</v>
      </c>
      <c r="E2631" s="5">
        <v>98</v>
      </c>
      <c r="F2631" s="5">
        <v>198.9</v>
      </c>
      <c r="G2631" s="5">
        <v>99.2</v>
      </c>
      <c r="H2631" s="5">
        <v>98.9</v>
      </c>
      <c r="I2631" s="5">
        <v>0</v>
      </c>
      <c r="J2631" s="5">
        <v>0</v>
      </c>
      <c r="K2631" s="5">
        <v>0</v>
      </c>
    </row>
    <row r="2632" spans="1:11" x14ac:dyDescent="0.25">
      <c r="A2632" s="5">
        <f>2625</f>
      </c>
      <c r="B2632" s="5" t="s">
        <v>2640</v>
      </c>
      <c r="C2632" s="5">
        <v>97.8</v>
      </c>
      <c r="D2632" s="5">
        <v>0.1</v>
      </c>
      <c r="E2632" s="5">
        <v>98</v>
      </c>
      <c r="F2632" s="5">
        <v>198.9</v>
      </c>
      <c r="G2632" s="5">
        <v>99.2</v>
      </c>
      <c r="H2632" s="5">
        <v>98.9</v>
      </c>
      <c r="I2632" s="5">
        <v>0</v>
      </c>
      <c r="J2632" s="5">
        <v>0</v>
      </c>
      <c r="K2632" s="5">
        <v>0</v>
      </c>
    </row>
    <row r="2633" spans="1:11" x14ac:dyDescent="0.25">
      <c r="A2633" s="5">
        <f>2626</f>
      </c>
      <c r="B2633" s="5" t="s">
        <v>2641</v>
      </c>
      <c r="C2633" s="5">
        <v>97.8</v>
      </c>
      <c r="D2633" s="5">
        <v>0.1</v>
      </c>
      <c r="E2633" s="5">
        <v>98</v>
      </c>
      <c r="F2633" s="5">
        <v>198.9</v>
      </c>
      <c r="G2633" s="5">
        <v>99.2</v>
      </c>
      <c r="H2633" s="5">
        <v>98.9</v>
      </c>
      <c r="I2633" s="5">
        <v>0</v>
      </c>
      <c r="J2633" s="5">
        <v>0</v>
      </c>
      <c r="K2633" s="5">
        <v>0</v>
      </c>
    </row>
    <row r="2634" spans="1:11" x14ac:dyDescent="0.25">
      <c r="A2634" s="5">
        <f>2627</f>
      </c>
      <c r="B2634" s="5" t="s">
        <v>2642</v>
      </c>
      <c r="C2634" s="5">
        <v>97.8</v>
      </c>
      <c r="D2634" s="5">
        <v>0.1</v>
      </c>
      <c r="E2634" s="5">
        <v>98</v>
      </c>
      <c r="F2634" s="5">
        <v>198.9</v>
      </c>
      <c r="G2634" s="5">
        <v>99.2</v>
      </c>
      <c r="H2634" s="5">
        <v>98.9</v>
      </c>
      <c r="I2634" s="5">
        <v>0</v>
      </c>
      <c r="J2634" s="5">
        <v>0</v>
      </c>
      <c r="K2634" s="5">
        <v>0</v>
      </c>
    </row>
    <row r="2635" spans="1:11" x14ac:dyDescent="0.25">
      <c r="A2635" s="5">
        <f>2628</f>
      </c>
      <c r="B2635" s="5" t="s">
        <v>2643</v>
      </c>
      <c r="C2635" s="5">
        <v>105.4</v>
      </c>
      <c r="D2635" s="5">
        <v>0.1</v>
      </c>
      <c r="E2635" s="5">
        <v>105.6</v>
      </c>
      <c r="F2635" s="5">
        <v>209.9</v>
      </c>
      <c r="G2635" s="5">
        <v>104.7</v>
      </c>
      <c r="H2635" s="5">
        <v>104.5</v>
      </c>
      <c r="I2635" s="5">
        <v>0</v>
      </c>
      <c r="J2635" s="5">
        <v>0</v>
      </c>
      <c r="K2635" s="5">
        <v>0</v>
      </c>
    </row>
    <row r="2636" spans="1:11" x14ac:dyDescent="0.25">
      <c r="A2636" s="5">
        <f>2629</f>
      </c>
      <c r="B2636" s="5" t="s">
        <v>2644</v>
      </c>
      <c r="C2636" s="5">
        <v>105.4</v>
      </c>
      <c r="D2636" s="5">
        <v>0.1</v>
      </c>
      <c r="E2636" s="5">
        <v>105.6</v>
      </c>
      <c r="F2636" s="5">
        <v>209.9</v>
      </c>
      <c r="G2636" s="5">
        <v>104.7</v>
      </c>
      <c r="H2636" s="5">
        <v>104.5</v>
      </c>
      <c r="I2636" s="5">
        <v>0</v>
      </c>
      <c r="J2636" s="5">
        <v>0</v>
      </c>
      <c r="K2636" s="5">
        <v>0</v>
      </c>
    </row>
    <row r="2637" spans="1:11" x14ac:dyDescent="0.25">
      <c r="A2637" s="5">
        <f>2630</f>
      </c>
      <c r="B2637" s="5" t="s">
        <v>2645</v>
      </c>
      <c r="C2637" s="5">
        <v>105.3</v>
      </c>
      <c r="D2637" s="5">
        <v>0.1</v>
      </c>
      <c r="E2637" s="5">
        <v>105.4</v>
      </c>
      <c r="F2637" s="5">
        <v>210</v>
      </c>
      <c r="G2637" s="5">
        <v>104.8</v>
      </c>
      <c r="H2637" s="5">
        <v>104.6</v>
      </c>
      <c r="I2637" s="5">
        <v>0</v>
      </c>
      <c r="J2637" s="5">
        <v>0</v>
      </c>
      <c r="K2637" s="5">
        <v>0</v>
      </c>
    </row>
    <row r="2638" spans="1:11" x14ac:dyDescent="0.25">
      <c r="A2638" s="5">
        <f>2631</f>
      </c>
      <c r="B2638" s="5" t="s">
        <v>2646</v>
      </c>
      <c r="C2638" s="5">
        <v>105.3</v>
      </c>
      <c r="D2638" s="5">
        <v>0.1</v>
      </c>
      <c r="E2638" s="5">
        <v>105.4</v>
      </c>
      <c r="F2638" s="5">
        <v>210</v>
      </c>
      <c r="G2638" s="5">
        <v>104.8</v>
      </c>
      <c r="H2638" s="5">
        <v>104.6</v>
      </c>
      <c r="I2638" s="5">
        <v>0</v>
      </c>
      <c r="J2638" s="5">
        <v>0</v>
      </c>
      <c r="K2638" s="5">
        <v>0</v>
      </c>
    </row>
    <row r="2639" spans="1:11" x14ac:dyDescent="0.25">
      <c r="A2639" s="5">
        <f>2632</f>
      </c>
      <c r="B2639" s="5" t="s">
        <v>2647</v>
      </c>
      <c r="C2639" s="5">
        <v>98.4</v>
      </c>
      <c r="D2639" s="5">
        <v>0.1</v>
      </c>
      <c r="E2639" s="5">
        <v>98.6</v>
      </c>
      <c r="F2639" s="5">
        <v>196.4</v>
      </c>
      <c r="G2639" s="5">
        <v>97.9</v>
      </c>
      <c r="H2639" s="5">
        <v>97.7</v>
      </c>
      <c r="I2639" s="5">
        <v>0</v>
      </c>
      <c r="J2639" s="5">
        <v>0</v>
      </c>
      <c r="K2639" s="5">
        <v>0</v>
      </c>
    </row>
    <row r="2640" spans="1:11" x14ac:dyDescent="0.25">
      <c r="A2640" s="5">
        <f>2633</f>
      </c>
      <c r="B2640" s="5" t="s">
        <v>2648</v>
      </c>
      <c r="C2640" s="5">
        <v>98.4</v>
      </c>
      <c r="D2640" s="5">
        <v>0.1</v>
      </c>
      <c r="E2640" s="5">
        <v>98.6</v>
      </c>
      <c r="F2640" s="5">
        <v>196.4</v>
      </c>
      <c r="G2640" s="5">
        <v>97.9</v>
      </c>
      <c r="H2640" s="5">
        <v>97.7</v>
      </c>
      <c r="I2640" s="5">
        <v>0</v>
      </c>
      <c r="J2640" s="5">
        <v>0</v>
      </c>
      <c r="K2640" s="5">
        <v>0</v>
      </c>
    </row>
    <row r="2641" spans="1:11" x14ac:dyDescent="0.25">
      <c r="A2641" s="5">
        <f>2634</f>
      </c>
      <c r="B2641" s="5" t="s">
        <v>2649</v>
      </c>
      <c r="C2641" s="5">
        <v>98.1</v>
      </c>
      <c r="D2641" s="5">
        <v>0.1</v>
      </c>
      <c r="E2641" s="5">
        <v>98.3</v>
      </c>
      <c r="F2641" s="5">
        <v>196.1</v>
      </c>
      <c r="G2641" s="5">
        <v>97.8</v>
      </c>
      <c r="H2641" s="5">
        <v>97.7</v>
      </c>
      <c r="I2641" s="5">
        <v>0</v>
      </c>
      <c r="J2641" s="5">
        <v>0</v>
      </c>
      <c r="K2641" s="5">
        <v>0</v>
      </c>
    </row>
    <row r="2642" spans="1:11" x14ac:dyDescent="0.25">
      <c r="A2642" s="5">
        <f>2635</f>
      </c>
      <c r="B2642" s="5" t="s">
        <v>2650</v>
      </c>
      <c r="C2642" s="5">
        <v>98.1</v>
      </c>
      <c r="D2642" s="5">
        <v>0.1</v>
      </c>
      <c r="E2642" s="5">
        <v>98.3</v>
      </c>
      <c r="F2642" s="5">
        <v>196.1</v>
      </c>
      <c r="G2642" s="5">
        <v>97.8</v>
      </c>
      <c r="H2642" s="5">
        <v>97.7</v>
      </c>
      <c r="I2642" s="5">
        <v>0</v>
      </c>
      <c r="J2642" s="5">
        <v>0</v>
      </c>
      <c r="K2642" s="5">
        <v>0</v>
      </c>
    </row>
    <row r="2643" spans="1:11" x14ac:dyDescent="0.25">
      <c r="A2643" s="5">
        <f>2636</f>
      </c>
      <c r="B2643" s="5" t="s">
        <v>2651</v>
      </c>
      <c r="C2643" s="5">
        <v>98.1</v>
      </c>
      <c r="D2643" s="5">
        <v>0.1</v>
      </c>
      <c r="E2643" s="5">
        <v>98.3</v>
      </c>
      <c r="F2643" s="5">
        <v>196.1</v>
      </c>
      <c r="G2643" s="5">
        <v>97.8</v>
      </c>
      <c r="H2643" s="5">
        <v>97.7</v>
      </c>
      <c r="I2643" s="5">
        <v>0</v>
      </c>
      <c r="J2643" s="5">
        <v>0</v>
      </c>
      <c r="K2643" s="5">
        <v>0</v>
      </c>
    </row>
    <row r="2644" spans="1:11" x14ac:dyDescent="0.25">
      <c r="A2644" s="5">
        <f>2637</f>
      </c>
      <c r="B2644" s="5" t="s">
        <v>2652</v>
      </c>
      <c r="C2644" s="5">
        <v>98.1</v>
      </c>
      <c r="D2644" s="5">
        <v>0.1</v>
      </c>
      <c r="E2644" s="5">
        <v>98.3</v>
      </c>
      <c r="F2644" s="5">
        <v>196.1</v>
      </c>
      <c r="G2644" s="5">
        <v>97.8</v>
      </c>
      <c r="H2644" s="5">
        <v>97.7</v>
      </c>
      <c r="I2644" s="5">
        <v>0</v>
      </c>
      <c r="J2644" s="5">
        <v>0</v>
      </c>
      <c r="K2644" s="5">
        <v>0</v>
      </c>
    </row>
    <row r="2645" spans="1:11" x14ac:dyDescent="0.25">
      <c r="A2645" s="5">
        <f>2638</f>
      </c>
      <c r="B2645" s="5" t="s">
        <v>2653</v>
      </c>
      <c r="C2645" s="5">
        <v>98.3</v>
      </c>
      <c r="D2645" s="5">
        <v>0.1</v>
      </c>
      <c r="E2645" s="5">
        <v>98.3</v>
      </c>
      <c r="F2645" s="5">
        <v>198.5</v>
      </c>
      <c r="G2645" s="5">
        <v>98.9</v>
      </c>
      <c r="H2645" s="5">
        <v>98.6</v>
      </c>
      <c r="I2645" s="5">
        <v>0</v>
      </c>
      <c r="J2645" s="5">
        <v>0</v>
      </c>
      <c r="K2645" s="5">
        <v>0</v>
      </c>
    </row>
    <row r="2646" spans="1:11" x14ac:dyDescent="0.25">
      <c r="A2646" s="5">
        <f>2639</f>
      </c>
      <c r="B2646" s="5" t="s">
        <v>2654</v>
      </c>
      <c r="C2646" s="5">
        <v>98.3</v>
      </c>
      <c r="D2646" s="5">
        <v>0.1</v>
      </c>
      <c r="E2646" s="5">
        <v>98.3</v>
      </c>
      <c r="F2646" s="5">
        <v>198.5</v>
      </c>
      <c r="G2646" s="5">
        <v>98.9</v>
      </c>
      <c r="H2646" s="5">
        <v>98.6</v>
      </c>
      <c r="I2646" s="5">
        <v>0</v>
      </c>
      <c r="J2646" s="5">
        <v>0</v>
      </c>
      <c r="K2646" s="5">
        <v>0</v>
      </c>
    </row>
    <row r="2647" spans="1:11" x14ac:dyDescent="0.25">
      <c r="A2647" s="5">
        <f>2640</f>
      </c>
      <c r="B2647" s="5" t="s">
        <v>2655</v>
      </c>
      <c r="C2647" s="5">
        <v>105</v>
      </c>
      <c r="D2647" s="5">
        <v>0.1</v>
      </c>
      <c r="E2647" s="5">
        <v>105</v>
      </c>
      <c r="F2647" s="5">
        <v>209.7</v>
      </c>
      <c r="G2647" s="5">
        <v>104.6</v>
      </c>
      <c r="H2647" s="5">
        <v>104.5</v>
      </c>
      <c r="I2647" s="5">
        <v>0</v>
      </c>
      <c r="J2647" s="5">
        <v>0</v>
      </c>
      <c r="K2647" s="5">
        <v>0</v>
      </c>
    </row>
    <row r="2648" spans="1:11" x14ac:dyDescent="0.25">
      <c r="A2648" s="5">
        <f>2641</f>
      </c>
      <c r="B2648" s="5" t="s">
        <v>2656</v>
      </c>
      <c r="C2648" s="5">
        <v>105</v>
      </c>
      <c r="D2648" s="5">
        <v>0.1</v>
      </c>
      <c r="E2648" s="5">
        <v>105</v>
      </c>
      <c r="F2648" s="5">
        <v>209.7</v>
      </c>
      <c r="G2648" s="5">
        <v>104.6</v>
      </c>
      <c r="H2648" s="5">
        <v>104.5</v>
      </c>
      <c r="I2648" s="5">
        <v>0</v>
      </c>
      <c r="J2648" s="5">
        <v>0</v>
      </c>
      <c r="K2648" s="5">
        <v>0</v>
      </c>
    </row>
    <row r="2649" spans="1:11" x14ac:dyDescent="0.25">
      <c r="A2649" s="5">
        <f>2642</f>
      </c>
      <c r="B2649" s="5" t="s">
        <v>2657</v>
      </c>
      <c r="C2649" s="5">
        <v>104.5</v>
      </c>
      <c r="D2649" s="5">
        <v>0.1</v>
      </c>
      <c r="E2649" s="5">
        <v>104.6</v>
      </c>
      <c r="F2649" s="5">
        <v>199.3</v>
      </c>
      <c r="G2649" s="5">
        <v>99.8</v>
      </c>
      <c r="H2649" s="5">
        <v>100</v>
      </c>
      <c r="I2649" s="5">
        <v>0</v>
      </c>
      <c r="J2649" s="5">
        <v>0</v>
      </c>
      <c r="K2649" s="5">
        <v>0</v>
      </c>
    </row>
    <row r="2650" spans="1:11" x14ac:dyDescent="0.25">
      <c r="A2650" s="5">
        <f>2643</f>
      </c>
      <c r="B2650" s="5" t="s">
        <v>2658</v>
      </c>
      <c r="C2650" s="5">
        <v>104.5</v>
      </c>
      <c r="D2650" s="5">
        <v>0.1</v>
      </c>
      <c r="E2650" s="5">
        <v>104.6</v>
      </c>
      <c r="F2650" s="5">
        <v>199.3</v>
      </c>
      <c r="G2650" s="5">
        <v>99.8</v>
      </c>
      <c r="H2650" s="5">
        <v>100</v>
      </c>
      <c r="I2650" s="5">
        <v>0</v>
      </c>
      <c r="J2650" s="5">
        <v>0</v>
      </c>
      <c r="K2650" s="5">
        <v>0</v>
      </c>
    </row>
    <row r="2651" spans="1:11" x14ac:dyDescent="0.25">
      <c r="A2651" s="5">
        <f>2644</f>
      </c>
      <c r="B2651" s="5" t="s">
        <v>2659</v>
      </c>
      <c r="C2651" s="5">
        <v>97.3</v>
      </c>
      <c r="D2651" s="5">
        <v>0.1</v>
      </c>
      <c r="E2651" s="5">
        <v>97.4</v>
      </c>
      <c r="F2651" s="5">
        <v>196.5</v>
      </c>
      <c r="G2651" s="5">
        <v>97.4</v>
      </c>
      <c r="H2651" s="5">
        <v>96.8</v>
      </c>
      <c r="I2651" s="5">
        <v>0</v>
      </c>
      <c r="J2651" s="5">
        <v>0</v>
      </c>
      <c r="K2651" s="5">
        <v>0</v>
      </c>
    </row>
    <row r="2652" spans="1:11" x14ac:dyDescent="0.25">
      <c r="A2652" s="5">
        <f>2645</f>
      </c>
      <c r="B2652" s="5" t="s">
        <v>2660</v>
      </c>
      <c r="C2652" s="5">
        <v>97.3</v>
      </c>
      <c r="D2652" s="5">
        <v>0.1</v>
      </c>
      <c r="E2652" s="5">
        <v>97.4</v>
      </c>
      <c r="F2652" s="5">
        <v>196.5</v>
      </c>
      <c r="G2652" s="5">
        <v>97.4</v>
      </c>
      <c r="H2652" s="5">
        <v>96.8</v>
      </c>
      <c r="I2652" s="5">
        <v>0</v>
      </c>
      <c r="J2652" s="5">
        <v>0</v>
      </c>
      <c r="K2652" s="5">
        <v>0</v>
      </c>
    </row>
    <row r="2653" spans="1:11" x14ac:dyDescent="0.25">
      <c r="A2653" s="5">
        <f>2646</f>
      </c>
      <c r="B2653" s="5" t="s">
        <v>2661</v>
      </c>
      <c r="C2653" s="5">
        <v>97.3</v>
      </c>
      <c r="D2653" s="5">
        <v>0.1</v>
      </c>
      <c r="E2653" s="5">
        <v>97.4</v>
      </c>
      <c r="F2653" s="5">
        <v>196.5</v>
      </c>
      <c r="G2653" s="5">
        <v>97.4</v>
      </c>
      <c r="H2653" s="5">
        <v>96.8</v>
      </c>
      <c r="I2653" s="5">
        <v>0</v>
      </c>
      <c r="J2653" s="5">
        <v>0</v>
      </c>
      <c r="K2653" s="5">
        <v>0</v>
      </c>
    </row>
    <row r="2654" spans="1:11" x14ac:dyDescent="0.25">
      <c r="A2654" s="5">
        <f>2647</f>
      </c>
      <c r="B2654" s="5" t="s">
        <v>2662</v>
      </c>
      <c r="C2654" s="5">
        <v>97.3</v>
      </c>
      <c r="D2654" s="5">
        <v>0.1</v>
      </c>
      <c r="E2654" s="5">
        <v>97.4</v>
      </c>
      <c r="F2654" s="5">
        <v>196.5</v>
      </c>
      <c r="G2654" s="5">
        <v>97.4</v>
      </c>
      <c r="H2654" s="5">
        <v>96.8</v>
      </c>
      <c r="I2654" s="5">
        <v>0</v>
      </c>
      <c r="J2654" s="5">
        <v>0</v>
      </c>
      <c r="K2654" s="5">
        <v>0</v>
      </c>
    </row>
    <row r="2655" spans="1:11" x14ac:dyDescent="0.25">
      <c r="A2655" s="5">
        <f>2648</f>
      </c>
      <c r="B2655" s="5" t="s">
        <v>2663</v>
      </c>
      <c r="C2655" s="5">
        <v>103.9</v>
      </c>
      <c r="D2655" s="5">
        <v>0.1</v>
      </c>
      <c r="E2655" s="5">
        <v>104</v>
      </c>
      <c r="F2655" s="5">
        <v>206.9</v>
      </c>
      <c r="G2655" s="5">
        <v>103.2</v>
      </c>
      <c r="H2655" s="5">
        <v>103.1</v>
      </c>
      <c r="I2655" s="5">
        <v>0</v>
      </c>
      <c r="J2655" s="5">
        <v>0</v>
      </c>
      <c r="K2655" s="5">
        <v>0</v>
      </c>
    </row>
    <row r="2656" spans="1:11" x14ac:dyDescent="0.25">
      <c r="A2656" s="5">
        <f>2649</f>
      </c>
      <c r="B2656" s="5" t="s">
        <v>2664</v>
      </c>
      <c r="C2656" s="5">
        <v>103.9</v>
      </c>
      <c r="D2656" s="5">
        <v>0.1</v>
      </c>
      <c r="E2656" s="5">
        <v>104</v>
      </c>
      <c r="F2656" s="5">
        <v>206.9</v>
      </c>
      <c r="G2656" s="5">
        <v>103.2</v>
      </c>
      <c r="H2656" s="5">
        <v>103.1</v>
      </c>
      <c r="I2656" s="5">
        <v>0</v>
      </c>
      <c r="J2656" s="5">
        <v>0</v>
      </c>
      <c r="K2656" s="5">
        <v>0</v>
      </c>
    </row>
    <row r="2657" spans="1:11" x14ac:dyDescent="0.25">
      <c r="A2657" s="5">
        <f>2650</f>
      </c>
      <c r="B2657" s="5" t="s">
        <v>2665</v>
      </c>
      <c r="C2657" s="5">
        <v>104.9</v>
      </c>
      <c r="D2657" s="5">
        <v>0.1</v>
      </c>
      <c r="E2657" s="5">
        <v>105</v>
      </c>
      <c r="F2657" s="5">
        <v>208.5</v>
      </c>
      <c r="G2657" s="5">
        <v>104</v>
      </c>
      <c r="H2657" s="5">
        <v>103.8</v>
      </c>
      <c r="I2657" s="5">
        <v>0</v>
      </c>
      <c r="J2657" s="5">
        <v>0</v>
      </c>
      <c r="K2657" s="5">
        <v>0</v>
      </c>
    </row>
    <row r="2658" spans="1:11" x14ac:dyDescent="0.25">
      <c r="A2658" s="5">
        <f>2651</f>
      </c>
      <c r="B2658" s="5" t="s">
        <v>2666</v>
      </c>
      <c r="C2658" s="5">
        <v>104.9</v>
      </c>
      <c r="D2658" s="5">
        <v>0.1</v>
      </c>
      <c r="E2658" s="5">
        <v>105</v>
      </c>
      <c r="F2658" s="5">
        <v>208.5</v>
      </c>
      <c r="G2658" s="5">
        <v>104</v>
      </c>
      <c r="H2658" s="5">
        <v>103.8</v>
      </c>
      <c r="I2658" s="5">
        <v>0</v>
      </c>
      <c r="J2658" s="5">
        <v>0</v>
      </c>
      <c r="K2658" s="5">
        <v>0</v>
      </c>
    </row>
    <row r="2659" spans="1:11" x14ac:dyDescent="0.25">
      <c r="A2659" s="5">
        <f>2652</f>
      </c>
      <c r="B2659" s="5" t="s">
        <v>2667</v>
      </c>
      <c r="C2659" s="5">
        <v>103.8</v>
      </c>
      <c r="D2659" s="5">
        <v>0.1</v>
      </c>
      <c r="E2659" s="5">
        <v>104</v>
      </c>
      <c r="F2659" s="5">
        <v>208</v>
      </c>
      <c r="G2659" s="5">
        <v>103.8</v>
      </c>
      <c r="H2659" s="5">
        <v>103.6</v>
      </c>
      <c r="I2659" s="5">
        <v>0</v>
      </c>
      <c r="J2659" s="5">
        <v>0</v>
      </c>
      <c r="K2659" s="5">
        <v>0</v>
      </c>
    </row>
    <row r="2660" spans="1:11" x14ac:dyDescent="0.25">
      <c r="A2660" s="5">
        <f>2653</f>
      </c>
      <c r="B2660" s="5" t="s">
        <v>2668</v>
      </c>
      <c r="C2660" s="5">
        <v>103.8</v>
      </c>
      <c r="D2660" s="5">
        <v>0.1</v>
      </c>
      <c r="E2660" s="5">
        <v>104</v>
      </c>
      <c r="F2660" s="5">
        <v>208</v>
      </c>
      <c r="G2660" s="5">
        <v>103.8</v>
      </c>
      <c r="H2660" s="5">
        <v>103.6</v>
      </c>
      <c r="I2660" s="5">
        <v>0</v>
      </c>
      <c r="J2660" s="5">
        <v>0</v>
      </c>
      <c r="K2660" s="5">
        <v>0</v>
      </c>
    </row>
    <row r="2661" spans="1:11" x14ac:dyDescent="0.25">
      <c r="A2661" s="5">
        <f>2654</f>
      </c>
      <c r="B2661" s="5" t="s">
        <v>2669</v>
      </c>
      <c r="C2661" s="5">
        <v>102.3</v>
      </c>
      <c r="D2661" s="5">
        <v>0.1</v>
      </c>
      <c r="E2661" s="5">
        <v>102.4</v>
      </c>
      <c r="F2661" s="5">
        <v>202.2</v>
      </c>
      <c r="G2661" s="5">
        <v>100.9</v>
      </c>
      <c r="H2661" s="5">
        <v>100.8</v>
      </c>
      <c r="I2661" s="5">
        <v>0</v>
      </c>
      <c r="J2661" s="5">
        <v>0</v>
      </c>
      <c r="K2661" s="5">
        <v>0</v>
      </c>
    </row>
    <row r="2662" spans="1:11" x14ac:dyDescent="0.25">
      <c r="A2662" s="5">
        <f>2655</f>
      </c>
      <c r="B2662" s="5" t="s">
        <v>2670</v>
      </c>
      <c r="C2662" s="5">
        <v>102.3</v>
      </c>
      <c r="D2662" s="5">
        <v>0.1</v>
      </c>
      <c r="E2662" s="5">
        <v>102.4</v>
      </c>
      <c r="F2662" s="5">
        <v>202.2</v>
      </c>
      <c r="G2662" s="5">
        <v>100.9</v>
      </c>
      <c r="H2662" s="5">
        <v>100.8</v>
      </c>
      <c r="I2662" s="5">
        <v>0</v>
      </c>
      <c r="J2662" s="5">
        <v>0</v>
      </c>
      <c r="K2662" s="5">
        <v>0</v>
      </c>
    </row>
    <row r="2663" spans="1:11" x14ac:dyDescent="0.25">
      <c r="A2663" s="5">
        <f>2656</f>
      </c>
      <c r="B2663" s="5" t="s">
        <v>2671</v>
      </c>
      <c r="C2663" s="5">
        <v>102.3</v>
      </c>
      <c r="D2663" s="5">
        <v>0.1</v>
      </c>
      <c r="E2663" s="5">
        <v>102.4</v>
      </c>
      <c r="F2663" s="5">
        <v>202.2</v>
      </c>
      <c r="G2663" s="5">
        <v>100.9</v>
      </c>
      <c r="H2663" s="5">
        <v>100.8</v>
      </c>
      <c r="I2663" s="5">
        <v>0</v>
      </c>
      <c r="J2663" s="5">
        <v>0</v>
      </c>
      <c r="K2663" s="5">
        <v>0</v>
      </c>
    </row>
    <row r="2664" spans="1:11" x14ac:dyDescent="0.25">
      <c r="A2664" s="5">
        <f>2657</f>
      </c>
      <c r="B2664" s="5" t="s">
        <v>2672</v>
      </c>
      <c r="C2664" s="5">
        <v>102.3</v>
      </c>
      <c r="D2664" s="5">
        <v>0.1</v>
      </c>
      <c r="E2664" s="5">
        <v>102.4</v>
      </c>
      <c r="F2664" s="5">
        <v>202.2</v>
      </c>
      <c r="G2664" s="5">
        <v>100.9</v>
      </c>
      <c r="H2664" s="5">
        <v>100.8</v>
      </c>
      <c r="I2664" s="5">
        <v>0</v>
      </c>
      <c r="J2664" s="5">
        <v>0</v>
      </c>
      <c r="K2664" s="5">
        <v>0</v>
      </c>
    </row>
    <row r="2665" spans="1:11" x14ac:dyDescent="0.25">
      <c r="A2665" s="5">
        <f>2658</f>
      </c>
      <c r="B2665" s="5" t="s">
        <v>2673</v>
      </c>
      <c r="C2665" s="5">
        <v>104.7</v>
      </c>
      <c r="D2665" s="5">
        <v>0.1</v>
      </c>
      <c r="E2665" s="5">
        <v>104.9</v>
      </c>
      <c r="F2665" s="5">
        <v>208.7</v>
      </c>
      <c r="G2665" s="5">
        <v>104.1</v>
      </c>
      <c r="H2665" s="5">
        <v>104</v>
      </c>
      <c r="I2665" s="5">
        <v>0</v>
      </c>
      <c r="J2665" s="5">
        <v>0</v>
      </c>
      <c r="K2665" s="5">
        <v>0</v>
      </c>
    </row>
    <row r="2666" spans="1:11" x14ac:dyDescent="0.25">
      <c r="A2666" s="5">
        <f>2659</f>
      </c>
      <c r="B2666" s="5" t="s">
        <v>2674</v>
      </c>
      <c r="C2666" s="5">
        <v>104.7</v>
      </c>
      <c r="D2666" s="5">
        <v>0.1</v>
      </c>
      <c r="E2666" s="5">
        <v>104.9</v>
      </c>
      <c r="F2666" s="5">
        <v>208.7</v>
      </c>
      <c r="G2666" s="5">
        <v>104.1</v>
      </c>
      <c r="H2666" s="5">
        <v>104</v>
      </c>
      <c r="I2666" s="5">
        <v>0</v>
      </c>
      <c r="J2666" s="5">
        <v>0</v>
      </c>
      <c r="K2666" s="5">
        <v>0</v>
      </c>
    </row>
    <row r="2667" spans="1:11" x14ac:dyDescent="0.25">
      <c r="A2667" s="5">
        <f>2660</f>
      </c>
      <c r="B2667" s="5" t="s">
        <v>2675</v>
      </c>
      <c r="C2667" s="5">
        <v>105</v>
      </c>
      <c r="D2667" s="5">
        <v>0.1</v>
      </c>
      <c r="E2667" s="5">
        <v>105.1</v>
      </c>
      <c r="F2667" s="5">
        <v>208</v>
      </c>
      <c r="G2667" s="5">
        <v>103.9</v>
      </c>
      <c r="H2667" s="5">
        <v>103.9</v>
      </c>
      <c r="I2667" s="5">
        <v>0</v>
      </c>
      <c r="J2667" s="5">
        <v>0</v>
      </c>
      <c r="K2667" s="5">
        <v>0</v>
      </c>
    </row>
    <row r="2668" spans="1:11" x14ac:dyDescent="0.25">
      <c r="A2668" s="5">
        <f>2661</f>
      </c>
      <c r="B2668" s="5" t="s">
        <v>2676</v>
      </c>
      <c r="C2668" s="5">
        <v>105</v>
      </c>
      <c r="D2668" s="5">
        <v>0.1</v>
      </c>
      <c r="E2668" s="5">
        <v>105.1</v>
      </c>
      <c r="F2668" s="5">
        <v>208</v>
      </c>
      <c r="G2668" s="5">
        <v>103.9</v>
      </c>
      <c r="H2668" s="5">
        <v>103.9</v>
      </c>
      <c r="I2668" s="5">
        <v>0</v>
      </c>
      <c r="J2668" s="5">
        <v>0</v>
      </c>
      <c r="K2668" s="5">
        <v>0</v>
      </c>
    </row>
    <row r="2669" spans="1:11" x14ac:dyDescent="0.25">
      <c r="A2669" s="5">
        <f>2662</f>
      </c>
      <c r="B2669" s="5" t="s">
        <v>2677</v>
      </c>
      <c r="C2669" s="5">
        <v>99.9</v>
      </c>
      <c r="D2669" s="5">
        <v>0.1</v>
      </c>
      <c r="E2669" s="5">
        <v>100.1</v>
      </c>
      <c r="F2669" s="5">
        <v>208.6</v>
      </c>
      <c r="G2669" s="5">
        <v>103.8</v>
      </c>
      <c r="H2669" s="5">
        <v>103.4</v>
      </c>
      <c r="I2669" s="5">
        <v>0</v>
      </c>
      <c r="J2669" s="5">
        <v>0</v>
      </c>
      <c r="K2669" s="5">
        <v>0</v>
      </c>
    </row>
    <row r="2670" spans="1:11" x14ac:dyDescent="0.25">
      <c r="A2670" s="5">
        <f>2663</f>
      </c>
      <c r="B2670" s="5" t="s">
        <v>2678</v>
      </c>
      <c r="C2670" s="5">
        <v>99.9</v>
      </c>
      <c r="D2670" s="5">
        <v>0.1</v>
      </c>
      <c r="E2670" s="5">
        <v>100.1</v>
      </c>
      <c r="F2670" s="5">
        <v>208.6</v>
      </c>
      <c r="G2670" s="5">
        <v>103.8</v>
      </c>
      <c r="H2670" s="5">
        <v>103.4</v>
      </c>
      <c r="I2670" s="5">
        <v>0</v>
      </c>
      <c r="J2670" s="5">
        <v>0</v>
      </c>
      <c r="K2670" s="5">
        <v>0</v>
      </c>
    </row>
    <row r="2671" spans="1:11" x14ac:dyDescent="0.25">
      <c r="A2671" s="5">
        <f>2664</f>
      </c>
      <c r="B2671" s="5" t="s">
        <v>2679</v>
      </c>
      <c r="C2671" s="5">
        <v>98.5</v>
      </c>
      <c r="D2671" s="5">
        <v>0.1</v>
      </c>
      <c r="E2671" s="5">
        <v>98.6</v>
      </c>
      <c r="F2671" s="5">
        <v>199.8</v>
      </c>
      <c r="G2671" s="5">
        <v>102.4</v>
      </c>
      <c r="H2671" s="5">
        <v>102.8</v>
      </c>
      <c r="I2671" s="5">
        <v>0</v>
      </c>
      <c r="J2671" s="5">
        <v>0</v>
      </c>
      <c r="K2671" s="5">
        <v>0</v>
      </c>
    </row>
    <row r="2672" spans="1:11" x14ac:dyDescent="0.25">
      <c r="A2672" s="5">
        <f>2665</f>
      </c>
      <c r="B2672" s="5" t="s">
        <v>2680</v>
      </c>
      <c r="C2672" s="5">
        <v>98.5</v>
      </c>
      <c r="D2672" s="5">
        <v>0.1</v>
      </c>
      <c r="E2672" s="5">
        <v>98.6</v>
      </c>
      <c r="F2672" s="5">
        <v>199.8</v>
      </c>
      <c r="G2672" s="5">
        <v>102.4</v>
      </c>
      <c r="H2672" s="5">
        <v>102.8</v>
      </c>
      <c r="I2672" s="5">
        <v>0</v>
      </c>
      <c r="J2672" s="5">
        <v>0</v>
      </c>
      <c r="K2672" s="5">
        <v>0</v>
      </c>
    </row>
    <row r="2673" spans="1:11" x14ac:dyDescent="0.25">
      <c r="A2673" s="5">
        <f>2666</f>
      </c>
      <c r="B2673" s="5" t="s">
        <v>2681</v>
      </c>
      <c r="C2673" s="5">
        <v>98.5</v>
      </c>
      <c r="D2673" s="5">
        <v>0.1</v>
      </c>
      <c r="E2673" s="5">
        <v>98.6</v>
      </c>
      <c r="F2673" s="5">
        <v>199.8</v>
      </c>
      <c r="G2673" s="5">
        <v>102.4</v>
      </c>
      <c r="H2673" s="5">
        <v>102.8</v>
      </c>
      <c r="I2673" s="5">
        <v>0</v>
      </c>
      <c r="J2673" s="5">
        <v>0</v>
      </c>
      <c r="K2673" s="5">
        <v>0</v>
      </c>
    </row>
    <row r="2674" spans="1:11" x14ac:dyDescent="0.25">
      <c r="A2674" s="5">
        <f>2667</f>
      </c>
      <c r="B2674" s="5" t="s">
        <v>2682</v>
      </c>
      <c r="C2674" s="5">
        <v>98.5</v>
      </c>
      <c r="D2674" s="5">
        <v>0.1</v>
      </c>
      <c r="E2674" s="5">
        <v>98.6</v>
      </c>
      <c r="F2674" s="5">
        <v>199.8</v>
      </c>
      <c r="G2674" s="5">
        <v>102.4</v>
      </c>
      <c r="H2674" s="5">
        <v>102.8</v>
      </c>
      <c r="I2674" s="5">
        <v>0</v>
      </c>
      <c r="J2674" s="5">
        <v>0</v>
      </c>
      <c r="K2674" s="5">
        <v>0</v>
      </c>
    </row>
    <row r="2675" spans="1:11" x14ac:dyDescent="0.25">
      <c r="A2675" s="5">
        <f>2668</f>
      </c>
      <c r="B2675" s="5" t="s">
        <v>2683</v>
      </c>
      <c r="C2675" s="5">
        <v>104.2</v>
      </c>
      <c r="D2675" s="5">
        <v>0.1</v>
      </c>
      <c r="E2675" s="5">
        <v>104.3</v>
      </c>
      <c r="F2675" s="5">
        <v>208.7</v>
      </c>
      <c r="G2675" s="5">
        <v>104.1</v>
      </c>
      <c r="H2675" s="5">
        <v>103.9</v>
      </c>
      <c r="I2675" s="5">
        <v>0</v>
      </c>
      <c r="J2675" s="5">
        <v>0</v>
      </c>
      <c r="K2675" s="5">
        <v>0</v>
      </c>
    </row>
    <row r="2676" spans="1:11" x14ac:dyDescent="0.25">
      <c r="A2676" s="5">
        <f>2669</f>
      </c>
      <c r="B2676" s="5" t="s">
        <v>2684</v>
      </c>
      <c r="C2676" s="5">
        <v>104.2</v>
      </c>
      <c r="D2676" s="5">
        <v>0.1</v>
      </c>
      <c r="E2676" s="5">
        <v>104.3</v>
      </c>
      <c r="F2676" s="5">
        <v>208.7</v>
      </c>
      <c r="G2676" s="5">
        <v>104.1</v>
      </c>
      <c r="H2676" s="5">
        <v>103.9</v>
      </c>
      <c r="I2676" s="5">
        <v>0</v>
      </c>
      <c r="J2676" s="5">
        <v>0</v>
      </c>
      <c r="K2676" s="5">
        <v>0</v>
      </c>
    </row>
    <row r="2677" spans="1:11" x14ac:dyDescent="0.25">
      <c r="A2677" s="5">
        <f>2670</f>
      </c>
      <c r="B2677" s="5" t="s">
        <v>2685</v>
      </c>
      <c r="C2677" s="5">
        <v>104.4</v>
      </c>
      <c r="D2677" s="5">
        <v>0.1</v>
      </c>
      <c r="E2677" s="5">
        <v>104.6</v>
      </c>
      <c r="F2677" s="5">
        <v>207.9</v>
      </c>
      <c r="G2677" s="5">
        <v>103.7</v>
      </c>
      <c r="H2677" s="5">
        <v>103.6</v>
      </c>
      <c r="I2677" s="5">
        <v>0</v>
      </c>
      <c r="J2677" s="5">
        <v>0</v>
      </c>
      <c r="K2677" s="5">
        <v>0</v>
      </c>
    </row>
    <row r="2678" spans="1:11" x14ac:dyDescent="0.25">
      <c r="A2678" s="5">
        <f>2671</f>
      </c>
      <c r="B2678" s="5" t="s">
        <v>2686</v>
      </c>
      <c r="C2678" s="5">
        <v>104.4</v>
      </c>
      <c r="D2678" s="5">
        <v>0.1</v>
      </c>
      <c r="E2678" s="5">
        <v>104.6</v>
      </c>
      <c r="F2678" s="5">
        <v>207.9</v>
      </c>
      <c r="G2678" s="5">
        <v>103.7</v>
      </c>
      <c r="H2678" s="5">
        <v>103.6</v>
      </c>
      <c r="I2678" s="5">
        <v>0</v>
      </c>
      <c r="J2678" s="5">
        <v>0</v>
      </c>
      <c r="K2678" s="5">
        <v>0</v>
      </c>
    </row>
    <row r="2679" spans="1:11" x14ac:dyDescent="0.25">
      <c r="A2679" s="5">
        <f>2672</f>
      </c>
      <c r="B2679" s="5" t="s">
        <v>2687</v>
      </c>
      <c r="C2679" s="5">
        <v>104.6</v>
      </c>
      <c r="D2679" s="5">
        <v>0.1</v>
      </c>
      <c r="E2679" s="5">
        <v>104.8</v>
      </c>
      <c r="F2679" s="5">
        <v>208.7</v>
      </c>
      <c r="G2679" s="5">
        <v>104.2</v>
      </c>
      <c r="H2679" s="5">
        <v>104</v>
      </c>
      <c r="I2679" s="5">
        <v>0</v>
      </c>
      <c r="J2679" s="5">
        <v>0</v>
      </c>
      <c r="K2679" s="5">
        <v>0</v>
      </c>
    </row>
    <row r="2680" spans="1:11" x14ac:dyDescent="0.25">
      <c r="A2680" s="5">
        <f>2673</f>
      </c>
      <c r="B2680" s="5" t="s">
        <v>2688</v>
      </c>
      <c r="C2680" s="5">
        <v>104.6</v>
      </c>
      <c r="D2680" s="5">
        <v>0.1</v>
      </c>
      <c r="E2680" s="5">
        <v>104.8</v>
      </c>
      <c r="F2680" s="5">
        <v>208.7</v>
      </c>
      <c r="G2680" s="5">
        <v>104.2</v>
      </c>
      <c r="H2680" s="5">
        <v>104</v>
      </c>
      <c r="I2680" s="5">
        <v>0</v>
      </c>
      <c r="J2680" s="5">
        <v>0</v>
      </c>
      <c r="K2680" s="5">
        <v>0</v>
      </c>
    </row>
    <row r="2681" spans="1:11" x14ac:dyDescent="0.25">
      <c r="A2681" s="5">
        <f>2674</f>
      </c>
      <c r="B2681" s="5" t="s">
        <v>2689</v>
      </c>
      <c r="C2681" s="5">
        <v>104.9</v>
      </c>
      <c r="D2681" s="5">
        <v>0.1</v>
      </c>
      <c r="E2681" s="5">
        <v>105</v>
      </c>
      <c r="F2681" s="5">
        <v>207.2</v>
      </c>
      <c r="G2681" s="5">
        <v>103.6</v>
      </c>
      <c r="H2681" s="5">
        <v>103.5</v>
      </c>
      <c r="I2681" s="5">
        <v>0</v>
      </c>
      <c r="J2681" s="5">
        <v>0</v>
      </c>
      <c r="K2681" s="5">
        <v>0</v>
      </c>
    </row>
    <row r="2682" spans="1:11" x14ac:dyDescent="0.25">
      <c r="A2682" s="5">
        <f>2675</f>
      </c>
      <c r="B2682" s="5" t="s">
        <v>2690</v>
      </c>
      <c r="C2682" s="5">
        <v>104.9</v>
      </c>
      <c r="D2682" s="5">
        <v>0.1</v>
      </c>
      <c r="E2682" s="5">
        <v>105</v>
      </c>
      <c r="F2682" s="5">
        <v>207.2</v>
      </c>
      <c r="G2682" s="5">
        <v>103.6</v>
      </c>
      <c r="H2682" s="5">
        <v>103.5</v>
      </c>
      <c r="I2682" s="5">
        <v>0</v>
      </c>
      <c r="J2682" s="5">
        <v>0</v>
      </c>
      <c r="K2682" s="5">
        <v>0</v>
      </c>
    </row>
    <row r="2683" spans="1:11" x14ac:dyDescent="0.25">
      <c r="A2683" s="5">
        <f>2676</f>
      </c>
      <c r="B2683" s="5" t="s">
        <v>2691</v>
      </c>
      <c r="C2683" s="5">
        <v>104.9</v>
      </c>
      <c r="D2683" s="5">
        <v>0.1</v>
      </c>
      <c r="E2683" s="5">
        <v>105</v>
      </c>
      <c r="F2683" s="5">
        <v>207.2</v>
      </c>
      <c r="G2683" s="5">
        <v>103.6</v>
      </c>
      <c r="H2683" s="5">
        <v>103.5</v>
      </c>
      <c r="I2683" s="5">
        <v>0</v>
      </c>
      <c r="J2683" s="5">
        <v>0</v>
      </c>
      <c r="K2683" s="5">
        <v>0</v>
      </c>
    </row>
    <row r="2684" spans="1:11" x14ac:dyDescent="0.25">
      <c r="A2684" s="5">
        <f>2677</f>
      </c>
      <c r="B2684" s="5" t="s">
        <v>2692</v>
      </c>
      <c r="C2684" s="5">
        <v>104.9</v>
      </c>
      <c r="D2684" s="5">
        <v>0.1</v>
      </c>
      <c r="E2684" s="5">
        <v>105</v>
      </c>
      <c r="F2684" s="5">
        <v>207.2</v>
      </c>
      <c r="G2684" s="5">
        <v>103.6</v>
      </c>
      <c r="H2684" s="5">
        <v>103.5</v>
      </c>
      <c r="I2684" s="5">
        <v>0</v>
      </c>
      <c r="J2684" s="5">
        <v>0</v>
      </c>
      <c r="K2684" s="5">
        <v>0</v>
      </c>
    </row>
    <row r="2685" spans="1:11" x14ac:dyDescent="0.25">
      <c r="A2685" s="5">
        <f>2678</f>
      </c>
      <c r="B2685" s="5" t="s">
        <v>2693</v>
      </c>
      <c r="C2685" s="5">
        <v>99.3</v>
      </c>
      <c r="D2685" s="5">
        <v>0.1</v>
      </c>
      <c r="E2685" s="5">
        <v>99.5</v>
      </c>
      <c r="F2685" s="5">
        <v>199.7</v>
      </c>
      <c r="G2685" s="5">
        <v>99.6</v>
      </c>
      <c r="H2685" s="5">
        <v>99.4</v>
      </c>
      <c r="I2685" s="5">
        <v>0</v>
      </c>
      <c r="J2685" s="5">
        <v>0</v>
      </c>
      <c r="K2685" s="5">
        <v>0</v>
      </c>
    </row>
    <row r="2686" spans="1:11" x14ac:dyDescent="0.25">
      <c r="A2686" s="5">
        <f>2679</f>
      </c>
      <c r="B2686" s="5" t="s">
        <v>2694</v>
      </c>
      <c r="C2686" s="5">
        <v>99.3</v>
      </c>
      <c r="D2686" s="5">
        <v>0.1</v>
      </c>
      <c r="E2686" s="5">
        <v>99.5</v>
      </c>
      <c r="F2686" s="5">
        <v>199.7</v>
      </c>
      <c r="G2686" s="5">
        <v>99.6</v>
      </c>
      <c r="H2686" s="5">
        <v>99.4</v>
      </c>
      <c r="I2686" s="5">
        <v>0</v>
      </c>
      <c r="J2686" s="5">
        <v>0</v>
      </c>
      <c r="K2686" s="5">
        <v>0</v>
      </c>
    </row>
    <row r="2687" spans="1:11" x14ac:dyDescent="0.25">
      <c r="A2687" s="5">
        <f>2680</f>
      </c>
      <c r="B2687" s="5" t="s">
        <v>2695</v>
      </c>
      <c r="C2687" s="5">
        <v>100.2</v>
      </c>
      <c r="D2687" s="5">
        <v>0.1</v>
      </c>
      <c r="E2687" s="5">
        <v>100.2</v>
      </c>
      <c r="F2687" s="5">
        <v>198.1</v>
      </c>
      <c r="G2687" s="5">
        <v>98.8</v>
      </c>
      <c r="H2687" s="5">
        <v>98.7</v>
      </c>
      <c r="I2687" s="5">
        <v>0</v>
      </c>
      <c r="J2687" s="5">
        <v>0</v>
      </c>
      <c r="K2687" s="5">
        <v>0</v>
      </c>
    </row>
    <row r="2688" spans="1:11" x14ac:dyDescent="0.25">
      <c r="A2688" s="5">
        <f>2681</f>
      </c>
      <c r="B2688" s="5" t="s">
        <v>2696</v>
      </c>
      <c r="C2688" s="5">
        <v>100.2</v>
      </c>
      <c r="D2688" s="5">
        <v>0.1</v>
      </c>
      <c r="E2688" s="5">
        <v>100.2</v>
      </c>
      <c r="F2688" s="5">
        <v>198.1</v>
      </c>
      <c r="G2688" s="5">
        <v>98.8</v>
      </c>
      <c r="H2688" s="5">
        <v>98.7</v>
      </c>
      <c r="I2688" s="5">
        <v>0</v>
      </c>
      <c r="J2688" s="5">
        <v>0</v>
      </c>
      <c r="K2688" s="5">
        <v>0</v>
      </c>
    </row>
    <row r="2689" spans="1:11" x14ac:dyDescent="0.25">
      <c r="A2689" s="5">
        <f>2682</f>
      </c>
      <c r="B2689" s="5" t="s">
        <v>2697</v>
      </c>
      <c r="C2689" s="5">
        <v>101.3</v>
      </c>
      <c r="D2689" s="5">
        <v>0.1</v>
      </c>
      <c r="E2689" s="5">
        <v>101.5</v>
      </c>
      <c r="F2689" s="5">
        <v>197.5</v>
      </c>
      <c r="G2689" s="5">
        <v>98.4</v>
      </c>
      <c r="H2689" s="5">
        <v>98.3</v>
      </c>
      <c r="I2689" s="5">
        <v>0</v>
      </c>
      <c r="J2689" s="5">
        <v>0</v>
      </c>
      <c r="K2689" s="5">
        <v>0</v>
      </c>
    </row>
    <row r="2690" spans="1:11" x14ac:dyDescent="0.25">
      <c r="A2690" s="5">
        <f>2683</f>
      </c>
      <c r="B2690" s="5" t="s">
        <v>2698</v>
      </c>
      <c r="C2690" s="5">
        <v>101.3</v>
      </c>
      <c r="D2690" s="5">
        <v>0.1</v>
      </c>
      <c r="E2690" s="5">
        <v>101.5</v>
      </c>
      <c r="F2690" s="5">
        <v>197.5</v>
      </c>
      <c r="G2690" s="5">
        <v>98.4</v>
      </c>
      <c r="H2690" s="5">
        <v>98.3</v>
      </c>
      <c r="I2690" s="5">
        <v>0</v>
      </c>
      <c r="J2690" s="5">
        <v>0</v>
      </c>
      <c r="K2690" s="5">
        <v>0</v>
      </c>
    </row>
    <row r="2691" spans="1:11" x14ac:dyDescent="0.25">
      <c r="A2691" s="5">
        <f>2684</f>
      </c>
      <c r="B2691" s="5" t="s">
        <v>2699</v>
      </c>
      <c r="C2691" s="5">
        <v>98.2</v>
      </c>
      <c r="D2691" s="5">
        <v>0.1</v>
      </c>
      <c r="E2691" s="5">
        <v>98.3</v>
      </c>
      <c r="F2691" s="5">
        <v>203.3</v>
      </c>
      <c r="G2691" s="5">
        <v>104.4</v>
      </c>
      <c r="H2691" s="5">
        <v>104.1</v>
      </c>
      <c r="I2691" s="5">
        <v>0</v>
      </c>
      <c r="J2691" s="5">
        <v>0</v>
      </c>
      <c r="K2691" s="5">
        <v>0</v>
      </c>
    </row>
    <row r="2692" spans="1:11" x14ac:dyDescent="0.25">
      <c r="A2692" s="5">
        <f>2685</f>
      </c>
      <c r="B2692" s="5" t="s">
        <v>2700</v>
      </c>
      <c r="C2692" s="5">
        <v>98.2</v>
      </c>
      <c r="D2692" s="5">
        <v>0.1</v>
      </c>
      <c r="E2692" s="5">
        <v>98.3</v>
      </c>
      <c r="F2692" s="5">
        <v>203.3</v>
      </c>
      <c r="G2692" s="5">
        <v>104.4</v>
      </c>
      <c r="H2692" s="5">
        <v>104.1</v>
      </c>
      <c r="I2692" s="5">
        <v>0</v>
      </c>
      <c r="J2692" s="5">
        <v>0</v>
      </c>
      <c r="K2692" s="5">
        <v>0</v>
      </c>
    </row>
    <row r="2693" spans="1:11" x14ac:dyDescent="0.25">
      <c r="A2693" s="5">
        <f>2686</f>
      </c>
      <c r="B2693" s="5" t="s">
        <v>2701</v>
      </c>
      <c r="C2693" s="5">
        <v>98.2</v>
      </c>
      <c r="D2693" s="5">
        <v>0.1</v>
      </c>
      <c r="E2693" s="5">
        <v>98.3</v>
      </c>
      <c r="F2693" s="5">
        <v>203.3</v>
      </c>
      <c r="G2693" s="5">
        <v>104.4</v>
      </c>
      <c r="H2693" s="5">
        <v>104.1</v>
      </c>
      <c r="I2693" s="5">
        <v>0</v>
      </c>
      <c r="J2693" s="5">
        <v>0</v>
      </c>
      <c r="K2693" s="5">
        <v>0</v>
      </c>
    </row>
    <row r="2694" spans="1:11" x14ac:dyDescent="0.25">
      <c r="A2694" s="5">
        <f>2687</f>
      </c>
      <c r="B2694" s="5" t="s">
        <v>2702</v>
      </c>
      <c r="C2694" s="5">
        <v>98.2</v>
      </c>
      <c r="D2694" s="5">
        <v>0.1</v>
      </c>
      <c r="E2694" s="5">
        <v>98.3</v>
      </c>
      <c r="F2694" s="5">
        <v>203.3</v>
      </c>
      <c r="G2694" s="5">
        <v>104.4</v>
      </c>
      <c r="H2694" s="5">
        <v>97.5</v>
      </c>
      <c r="I2694" s="5">
        <v>0</v>
      </c>
      <c r="J2694" s="5">
        <v>0</v>
      </c>
      <c r="K2694" s="5">
        <v>0</v>
      </c>
    </row>
    <row r="2695" spans="1:11" x14ac:dyDescent="0.25">
      <c r="A2695" s="5">
        <f>2688</f>
      </c>
      <c r="B2695" s="5" t="s">
        <v>2703</v>
      </c>
      <c r="C2695" s="5">
        <v>98.4</v>
      </c>
      <c r="D2695" s="5">
        <v>0.1</v>
      </c>
      <c r="E2695" s="5">
        <v>98.5</v>
      </c>
      <c r="F2695" s="5">
        <v>195.6</v>
      </c>
      <c r="G2695" s="5">
        <v>97.6</v>
      </c>
      <c r="H2695" s="5">
        <v>97.5</v>
      </c>
      <c r="I2695" s="5">
        <v>0</v>
      </c>
      <c r="J2695" s="5">
        <v>0</v>
      </c>
      <c r="K2695" s="5">
        <v>0</v>
      </c>
    </row>
    <row r="2696" spans="1:11" x14ac:dyDescent="0.25">
      <c r="A2696" s="5">
        <f>2689</f>
      </c>
      <c r="B2696" s="5" t="s">
        <v>2704</v>
      </c>
      <c r="C2696" s="5">
        <v>98.4</v>
      </c>
      <c r="D2696" s="5">
        <v>0.1</v>
      </c>
      <c r="E2696" s="5">
        <v>98.5</v>
      </c>
      <c r="F2696" s="5">
        <v>195.6</v>
      </c>
      <c r="G2696" s="5">
        <v>97.6</v>
      </c>
      <c r="H2696" s="5">
        <v>98.7</v>
      </c>
      <c r="I2696" s="5">
        <v>0</v>
      </c>
      <c r="J2696" s="5">
        <v>0</v>
      </c>
      <c r="K2696" s="5">
        <v>0</v>
      </c>
    </row>
    <row r="2697" spans="1:11" x14ac:dyDescent="0.25">
      <c r="A2697" s="5">
        <f>2690</f>
      </c>
      <c r="B2697" s="5" t="s">
        <v>2705</v>
      </c>
      <c r="C2697" s="5">
        <v>98.1</v>
      </c>
      <c r="D2697" s="5">
        <v>0.1</v>
      </c>
      <c r="E2697" s="5">
        <v>98.3</v>
      </c>
      <c r="F2697" s="5">
        <v>198.7</v>
      </c>
      <c r="G2697" s="5">
        <v>99</v>
      </c>
      <c r="H2697" s="5">
        <v>98.7</v>
      </c>
      <c r="I2697" s="5">
        <v>0</v>
      </c>
      <c r="J2697" s="5">
        <v>0</v>
      </c>
      <c r="K2697" s="5">
        <v>0</v>
      </c>
    </row>
    <row r="2698" spans="1:11" x14ac:dyDescent="0.25">
      <c r="A2698" s="5">
        <f>2691</f>
      </c>
      <c r="B2698" s="5" t="s">
        <v>2706</v>
      </c>
      <c r="C2698" s="5">
        <v>98.1</v>
      </c>
      <c r="D2698" s="5">
        <v>0.1</v>
      </c>
      <c r="E2698" s="5">
        <v>98.3</v>
      </c>
      <c r="F2698" s="5">
        <v>198.7</v>
      </c>
      <c r="G2698" s="5">
        <v>99</v>
      </c>
      <c r="H2698" s="5">
        <v>98.7</v>
      </c>
      <c r="I2698" s="5">
        <v>0</v>
      </c>
      <c r="J2698" s="5">
        <v>0</v>
      </c>
      <c r="K2698" s="5">
        <v>0</v>
      </c>
    </row>
    <row r="2699" spans="1:11" x14ac:dyDescent="0.25">
      <c r="A2699" s="5">
        <f>2692</f>
      </c>
      <c r="B2699" s="5" t="s">
        <v>2707</v>
      </c>
      <c r="C2699" s="5">
        <v>105</v>
      </c>
      <c r="D2699" s="5">
        <v>0.1</v>
      </c>
      <c r="E2699" s="5">
        <v>105.2</v>
      </c>
      <c r="F2699" s="5">
        <v>209.8</v>
      </c>
      <c r="G2699" s="5">
        <v>104.7</v>
      </c>
      <c r="H2699" s="5">
        <v>104.5</v>
      </c>
      <c r="I2699" s="5">
        <v>0</v>
      </c>
      <c r="J2699" s="5">
        <v>0</v>
      </c>
      <c r="K2699" s="5">
        <v>0</v>
      </c>
    </row>
    <row r="2700" spans="1:11" x14ac:dyDescent="0.25">
      <c r="A2700" s="5">
        <f>2693</f>
      </c>
      <c r="B2700" s="5" t="s">
        <v>2708</v>
      </c>
      <c r="C2700" s="5">
        <v>105</v>
      </c>
      <c r="D2700" s="5">
        <v>0.1</v>
      </c>
      <c r="E2700" s="5">
        <v>105.2</v>
      </c>
      <c r="F2700" s="5">
        <v>209.8</v>
      </c>
      <c r="G2700" s="5">
        <v>104.7</v>
      </c>
      <c r="H2700" s="5">
        <v>104.5</v>
      </c>
      <c r="I2700" s="5">
        <v>0</v>
      </c>
      <c r="J2700" s="5">
        <v>0</v>
      </c>
      <c r="K2700" s="5">
        <v>0</v>
      </c>
    </row>
    <row r="2701" spans="1:11" x14ac:dyDescent="0.25">
      <c r="A2701" s="5">
        <f>2694</f>
      </c>
      <c r="B2701" s="5" t="s">
        <v>2709</v>
      </c>
      <c r="C2701" s="5">
        <v>104.4</v>
      </c>
      <c r="D2701" s="5">
        <v>0.1</v>
      </c>
      <c r="E2701" s="5">
        <v>104.6</v>
      </c>
      <c r="F2701" s="5">
        <v>207.6</v>
      </c>
      <c r="G2701" s="5">
        <v>103.6</v>
      </c>
      <c r="H2701" s="5">
        <v>103.5</v>
      </c>
      <c r="I2701" s="5">
        <v>0</v>
      </c>
      <c r="J2701" s="5">
        <v>0</v>
      </c>
      <c r="K2701" s="5">
        <v>0</v>
      </c>
    </row>
    <row r="2702" spans="1:11" x14ac:dyDescent="0.25">
      <c r="A2702" s="5">
        <f>2695</f>
      </c>
      <c r="B2702" s="5" t="s">
        <v>2710</v>
      </c>
      <c r="C2702" s="5">
        <v>104.4</v>
      </c>
      <c r="D2702" s="5">
        <v>0.1</v>
      </c>
      <c r="E2702" s="5">
        <v>104.6</v>
      </c>
      <c r="F2702" s="5">
        <v>207.6</v>
      </c>
      <c r="G2702" s="5">
        <v>103.6</v>
      </c>
      <c r="H2702" s="5">
        <v>103.5</v>
      </c>
      <c r="I2702" s="5">
        <v>0</v>
      </c>
      <c r="J2702" s="5">
        <v>0</v>
      </c>
      <c r="K2702" s="5">
        <v>0</v>
      </c>
    </row>
    <row r="2703" spans="1:11" x14ac:dyDescent="0.25">
      <c r="A2703" s="5">
        <f>2696</f>
      </c>
      <c r="B2703" s="5" t="s">
        <v>2711</v>
      </c>
      <c r="C2703" s="5">
        <v>104.4</v>
      </c>
      <c r="D2703" s="5">
        <v>0.1</v>
      </c>
      <c r="E2703" s="5">
        <v>104.6</v>
      </c>
      <c r="F2703" s="5">
        <v>207.6</v>
      </c>
      <c r="G2703" s="5">
        <v>103.6</v>
      </c>
      <c r="H2703" s="5">
        <v>103.5</v>
      </c>
      <c r="I2703" s="5">
        <v>0</v>
      </c>
      <c r="J2703" s="5">
        <v>0</v>
      </c>
      <c r="K2703" s="5">
        <v>0</v>
      </c>
    </row>
    <row r="2704" spans="1:11" x14ac:dyDescent="0.25">
      <c r="A2704" s="5">
        <f>2697</f>
      </c>
      <c r="B2704" s="5" t="s">
        <v>2712</v>
      </c>
      <c r="C2704" s="5">
        <v>105.4</v>
      </c>
      <c r="D2704" s="5">
        <v>0.1</v>
      </c>
      <c r="E2704" s="5">
        <v>105.6</v>
      </c>
      <c r="F2704" s="5">
        <v>209</v>
      </c>
      <c r="G2704" s="5">
        <v>104.3</v>
      </c>
      <c r="H2704" s="5">
        <v>103.5</v>
      </c>
      <c r="I2704" s="5">
        <v>0</v>
      </c>
      <c r="J2704" s="5">
        <v>0</v>
      </c>
      <c r="K2704" s="5">
        <v>0</v>
      </c>
    </row>
    <row r="2705" spans="1:11" x14ac:dyDescent="0.25">
      <c r="A2705" s="5">
        <f>2698</f>
      </c>
      <c r="B2705" s="5" t="s">
        <v>2713</v>
      </c>
      <c r="C2705" s="5">
        <v>105.4</v>
      </c>
      <c r="D2705" s="5">
        <v>0.1</v>
      </c>
      <c r="E2705" s="5">
        <v>105.6</v>
      </c>
      <c r="F2705" s="5">
        <v>209</v>
      </c>
      <c r="G2705" s="5">
        <v>104.3</v>
      </c>
      <c r="H2705" s="5">
        <v>104.2</v>
      </c>
      <c r="I2705" s="5">
        <v>0</v>
      </c>
      <c r="J2705" s="5">
        <v>0</v>
      </c>
      <c r="K2705" s="5">
        <v>0</v>
      </c>
    </row>
    <row r="2706" spans="1:11" x14ac:dyDescent="0.25">
      <c r="A2706" s="5">
        <f>2699</f>
      </c>
      <c r="B2706" s="5" t="s">
        <v>2714</v>
      </c>
      <c r="C2706" s="5">
        <v>105.4</v>
      </c>
      <c r="D2706" s="5">
        <v>0.1</v>
      </c>
      <c r="E2706" s="5">
        <v>105.6</v>
      </c>
      <c r="F2706" s="5">
        <v>209</v>
      </c>
      <c r="G2706" s="5">
        <v>104.3</v>
      </c>
      <c r="H2706" s="5">
        <v>104.2</v>
      </c>
      <c r="I2706" s="5">
        <v>0</v>
      </c>
      <c r="J2706" s="5">
        <v>0</v>
      </c>
      <c r="K2706" s="5">
        <v>0</v>
      </c>
    </row>
    <row r="2707" spans="1:11" x14ac:dyDescent="0.25">
      <c r="A2707" s="5">
        <f>2700</f>
      </c>
      <c r="B2707" s="5" t="s">
        <v>2715</v>
      </c>
      <c r="C2707" s="5">
        <v>105.4</v>
      </c>
      <c r="D2707" s="5">
        <v>0.1</v>
      </c>
      <c r="E2707" s="5">
        <v>105.6</v>
      </c>
      <c r="F2707" s="5">
        <v>209</v>
      </c>
      <c r="G2707" s="5">
        <v>104.3</v>
      </c>
      <c r="H2707" s="5">
        <v>104.2</v>
      </c>
      <c r="I2707" s="5">
        <v>0</v>
      </c>
      <c r="J2707" s="5">
        <v>0</v>
      </c>
      <c r="K2707" s="5">
        <v>0</v>
      </c>
    </row>
    <row r="2708" spans="1:11" x14ac:dyDescent="0.25">
      <c r="A2708" s="5">
        <f>2701</f>
      </c>
      <c r="B2708" s="5" t="s">
        <v>2716</v>
      </c>
      <c r="C2708" s="5">
        <v>105.5</v>
      </c>
      <c r="D2708" s="5">
        <v>0.1</v>
      </c>
      <c r="E2708" s="5">
        <v>105.6</v>
      </c>
      <c r="F2708" s="5">
        <v>209</v>
      </c>
      <c r="G2708" s="5">
        <v>104.3</v>
      </c>
      <c r="H2708" s="5">
        <v>104.2</v>
      </c>
      <c r="I2708" s="5">
        <v>0</v>
      </c>
      <c r="J2708" s="5">
        <v>0</v>
      </c>
      <c r="K2708" s="5">
        <v>0</v>
      </c>
    </row>
    <row r="2709" spans="1:11" x14ac:dyDescent="0.25">
      <c r="A2709" s="5">
        <f>2702</f>
      </c>
      <c r="B2709" s="5" t="s">
        <v>2717</v>
      </c>
      <c r="C2709" s="5">
        <v>105.5</v>
      </c>
      <c r="D2709" s="5">
        <v>0.1</v>
      </c>
      <c r="E2709" s="5">
        <v>105.6</v>
      </c>
      <c r="F2709" s="5">
        <v>209</v>
      </c>
      <c r="G2709" s="5">
        <v>104.3</v>
      </c>
      <c r="H2709" s="5">
        <v>104.1</v>
      </c>
      <c r="I2709" s="5">
        <v>0</v>
      </c>
      <c r="J2709" s="5">
        <v>0</v>
      </c>
      <c r="K2709" s="5">
        <v>0</v>
      </c>
    </row>
    <row r="2710" spans="1:11" x14ac:dyDescent="0.25">
      <c r="A2710" s="5">
        <f>2703</f>
      </c>
      <c r="B2710" s="5" t="s">
        <v>2718</v>
      </c>
      <c r="C2710" s="5">
        <v>105.5</v>
      </c>
      <c r="D2710" s="5">
        <v>0.1</v>
      </c>
      <c r="E2710" s="5">
        <v>105.6</v>
      </c>
      <c r="F2710" s="5">
        <v>209</v>
      </c>
      <c r="G2710" s="5">
        <v>104.3</v>
      </c>
      <c r="H2710" s="5">
        <v>104.1</v>
      </c>
      <c r="I2710" s="5">
        <v>0</v>
      </c>
      <c r="J2710" s="5">
        <v>0</v>
      </c>
      <c r="K2710" s="5">
        <v>0</v>
      </c>
    </row>
    <row r="2711" spans="1:11" x14ac:dyDescent="0.25">
      <c r="A2711" s="5">
        <f>2704</f>
      </c>
      <c r="B2711" s="5" t="s">
        <v>2719</v>
      </c>
      <c r="C2711" s="5">
        <v>99.3</v>
      </c>
      <c r="D2711" s="5">
        <v>0.1</v>
      </c>
      <c r="E2711" s="5">
        <v>99.5</v>
      </c>
      <c r="F2711" s="5">
        <v>198.3</v>
      </c>
      <c r="G2711" s="5">
        <v>99.7</v>
      </c>
      <c r="H2711" s="5">
        <v>102.8</v>
      </c>
      <c r="I2711" s="5">
        <v>0</v>
      </c>
      <c r="J2711" s="5">
        <v>0</v>
      </c>
      <c r="K2711" s="5">
        <v>0</v>
      </c>
    </row>
    <row r="2712" spans="1:11" x14ac:dyDescent="0.25">
      <c r="A2712" s="5">
        <f>2705</f>
      </c>
      <c r="B2712" s="5" t="s">
        <v>2720</v>
      </c>
      <c r="C2712" s="5">
        <v>99.3</v>
      </c>
      <c r="D2712" s="5">
        <v>0.1</v>
      </c>
      <c r="E2712" s="5">
        <v>99.5</v>
      </c>
      <c r="F2712" s="5">
        <v>198.3</v>
      </c>
      <c r="G2712" s="5">
        <v>99.7</v>
      </c>
      <c r="H2712" s="5">
        <v>102.8</v>
      </c>
      <c r="I2712" s="5">
        <v>0</v>
      </c>
      <c r="J2712" s="5">
        <v>0</v>
      </c>
      <c r="K2712" s="5">
        <v>0</v>
      </c>
    </row>
    <row r="2713" spans="1:11" x14ac:dyDescent="0.25">
      <c r="A2713" s="5">
        <f>2706</f>
      </c>
      <c r="B2713" s="5" t="s">
        <v>2721</v>
      </c>
      <c r="C2713" s="5">
        <v>99.3</v>
      </c>
      <c r="D2713" s="5">
        <v>0.1</v>
      </c>
      <c r="E2713" s="5">
        <v>99.5</v>
      </c>
      <c r="F2713" s="5">
        <v>198.3</v>
      </c>
      <c r="G2713" s="5">
        <v>99.7</v>
      </c>
      <c r="H2713" s="5">
        <v>102.8</v>
      </c>
      <c r="I2713" s="5">
        <v>0</v>
      </c>
      <c r="J2713" s="5">
        <v>0</v>
      </c>
      <c r="K2713" s="5">
        <v>0</v>
      </c>
    </row>
    <row r="2714" spans="1:11" x14ac:dyDescent="0.25">
      <c r="A2714" s="5">
        <f>2707</f>
      </c>
      <c r="B2714" s="5" t="s">
        <v>2722</v>
      </c>
      <c r="C2714" s="5">
        <v>99.3</v>
      </c>
      <c r="D2714" s="5">
        <v>0.1</v>
      </c>
      <c r="E2714" s="5">
        <v>99.5</v>
      </c>
      <c r="F2714" s="5">
        <v>198.3</v>
      </c>
      <c r="G2714" s="5">
        <v>99.7</v>
      </c>
      <c r="H2714" s="5">
        <v>102.8</v>
      </c>
      <c r="I2714" s="5">
        <v>0</v>
      </c>
      <c r="J2714" s="5">
        <v>0</v>
      </c>
      <c r="K2714" s="5">
        <v>0</v>
      </c>
    </row>
    <row r="2715" spans="1:11" x14ac:dyDescent="0.25">
      <c r="A2715" s="5">
        <f>2708</f>
      </c>
      <c r="B2715" s="5" t="s">
        <v>2723</v>
      </c>
      <c r="C2715" s="5">
        <v>99.1</v>
      </c>
      <c r="D2715" s="5">
        <v>0.1</v>
      </c>
      <c r="E2715" s="5">
        <v>99.2</v>
      </c>
      <c r="F2715" s="5">
        <v>197.6</v>
      </c>
      <c r="G2715" s="5">
        <v>98.5</v>
      </c>
      <c r="H2715" s="5">
        <v>98.3</v>
      </c>
      <c r="I2715" s="5">
        <v>0</v>
      </c>
      <c r="J2715" s="5">
        <v>0</v>
      </c>
      <c r="K2715" s="5">
        <v>0</v>
      </c>
    </row>
    <row r="2716" spans="1:11" x14ac:dyDescent="0.25">
      <c r="A2716" s="5">
        <f>2709</f>
      </c>
      <c r="B2716" s="5" t="s">
        <v>2724</v>
      </c>
      <c r="C2716" s="5">
        <v>99.1</v>
      </c>
      <c r="D2716" s="5">
        <v>0.1</v>
      </c>
      <c r="E2716" s="5">
        <v>99.2</v>
      </c>
      <c r="F2716" s="5">
        <v>197.6</v>
      </c>
      <c r="G2716" s="5">
        <v>98.5</v>
      </c>
      <c r="H2716" s="5">
        <v>98.3</v>
      </c>
      <c r="I2716" s="5">
        <v>0</v>
      </c>
      <c r="J2716" s="5">
        <v>0</v>
      </c>
      <c r="K2716" s="5">
        <v>0</v>
      </c>
    </row>
    <row r="2717" spans="1:11" x14ac:dyDescent="0.25">
      <c r="A2717" s="5">
        <f>2710</f>
      </c>
      <c r="B2717" s="5" t="s">
        <v>2725</v>
      </c>
      <c r="C2717" s="5">
        <v>97.9</v>
      </c>
      <c r="D2717" s="5">
        <v>0.1</v>
      </c>
      <c r="E2717" s="5">
        <v>98</v>
      </c>
      <c r="F2717" s="5">
        <v>201.7</v>
      </c>
      <c r="G2717" s="5">
        <v>100.5</v>
      </c>
      <c r="H2717" s="5">
        <v>100.2</v>
      </c>
      <c r="I2717" s="5">
        <v>0</v>
      </c>
      <c r="J2717" s="5">
        <v>0</v>
      </c>
      <c r="K2717" s="5">
        <v>0</v>
      </c>
    </row>
    <row r="2718" spans="1:11" x14ac:dyDescent="0.25">
      <c r="A2718" s="5">
        <f>2711</f>
      </c>
      <c r="B2718" s="5" t="s">
        <v>2726</v>
      </c>
      <c r="C2718" s="5">
        <v>97.9</v>
      </c>
      <c r="D2718" s="5">
        <v>0.1</v>
      </c>
      <c r="E2718" s="5">
        <v>98</v>
      </c>
      <c r="F2718" s="5">
        <v>201.7</v>
      </c>
      <c r="G2718" s="5">
        <v>100.5</v>
      </c>
      <c r="H2718" s="5">
        <v>100.2</v>
      </c>
      <c r="I2718" s="5">
        <v>0</v>
      </c>
      <c r="J2718" s="5">
        <v>0</v>
      </c>
      <c r="K2718" s="5">
        <v>0</v>
      </c>
    </row>
    <row r="2719" spans="1:11" x14ac:dyDescent="0.25">
      <c r="A2719" s="5">
        <f>2712</f>
      </c>
      <c r="B2719" s="5" t="s">
        <v>2727</v>
      </c>
      <c r="C2719" s="5">
        <v>97.8</v>
      </c>
      <c r="D2719" s="5">
        <v>0.1</v>
      </c>
      <c r="E2719" s="5">
        <v>98</v>
      </c>
      <c r="F2719" s="5">
        <v>198.2</v>
      </c>
      <c r="G2719" s="5">
        <v>98.8</v>
      </c>
      <c r="H2719" s="5">
        <v>98.5</v>
      </c>
      <c r="I2719" s="5">
        <v>0</v>
      </c>
      <c r="J2719" s="5">
        <v>0</v>
      </c>
      <c r="K2719" s="5">
        <v>0</v>
      </c>
    </row>
    <row r="2720" spans="1:11" x14ac:dyDescent="0.25">
      <c r="A2720" s="5">
        <f>2713</f>
      </c>
      <c r="B2720" s="5" t="s">
        <v>2728</v>
      </c>
      <c r="C2720" s="5">
        <v>97.8</v>
      </c>
      <c r="D2720" s="5">
        <v>0.1</v>
      </c>
      <c r="E2720" s="5">
        <v>98</v>
      </c>
      <c r="F2720" s="5">
        <v>198.2</v>
      </c>
      <c r="G2720" s="5">
        <v>98.8</v>
      </c>
      <c r="H2720" s="5">
        <v>98.5</v>
      </c>
      <c r="I2720" s="5">
        <v>0</v>
      </c>
      <c r="J2720" s="5">
        <v>0</v>
      </c>
      <c r="K2720" s="5">
        <v>0</v>
      </c>
    </row>
    <row r="2721" spans="1:11" x14ac:dyDescent="0.25">
      <c r="A2721" s="5">
        <f>2714</f>
      </c>
      <c r="B2721" s="5" t="s">
        <v>2729</v>
      </c>
      <c r="C2721" s="5">
        <v>97.6</v>
      </c>
      <c r="D2721" s="5">
        <v>0.1</v>
      </c>
      <c r="E2721" s="5">
        <v>97.8</v>
      </c>
      <c r="F2721" s="5">
        <v>196.1</v>
      </c>
      <c r="G2721" s="5">
        <v>97.8</v>
      </c>
      <c r="H2721" s="5">
        <v>97.6</v>
      </c>
      <c r="I2721" s="5">
        <v>0</v>
      </c>
      <c r="J2721" s="5">
        <v>0</v>
      </c>
      <c r="K2721" s="5">
        <v>0</v>
      </c>
    </row>
    <row r="2722" spans="1:11" x14ac:dyDescent="0.25">
      <c r="A2722" s="5">
        <f>2715</f>
      </c>
      <c r="B2722" s="5" t="s">
        <v>2730</v>
      </c>
      <c r="C2722" s="5">
        <v>97.6</v>
      </c>
      <c r="D2722" s="5">
        <v>0.1</v>
      </c>
      <c r="E2722" s="5">
        <v>97.8</v>
      </c>
      <c r="F2722" s="5">
        <v>196.1</v>
      </c>
      <c r="G2722" s="5">
        <v>97.8</v>
      </c>
      <c r="H2722" s="5">
        <v>97.6</v>
      </c>
      <c r="I2722" s="5">
        <v>0</v>
      </c>
      <c r="J2722" s="5">
        <v>0</v>
      </c>
      <c r="K2722" s="5">
        <v>0</v>
      </c>
    </row>
    <row r="2723" spans="1:11" x14ac:dyDescent="0.25">
      <c r="A2723" s="5">
        <f>2716</f>
      </c>
      <c r="B2723" s="5" t="s">
        <v>2731</v>
      </c>
      <c r="C2723" s="5">
        <v>97.6</v>
      </c>
      <c r="D2723" s="5">
        <v>0.1</v>
      </c>
      <c r="E2723" s="5">
        <v>97.8</v>
      </c>
      <c r="F2723" s="5">
        <v>196.1</v>
      </c>
      <c r="G2723" s="5">
        <v>97.8</v>
      </c>
      <c r="H2723" s="5">
        <v>97.6</v>
      </c>
      <c r="I2723" s="5">
        <v>0</v>
      </c>
      <c r="J2723" s="5">
        <v>0</v>
      </c>
      <c r="K2723" s="5">
        <v>0</v>
      </c>
    </row>
    <row r="2724" spans="1:11" x14ac:dyDescent="0.25">
      <c r="A2724" s="5">
        <f>2717</f>
      </c>
      <c r="B2724" s="5" t="s">
        <v>2732</v>
      </c>
      <c r="C2724" s="5">
        <v>97.6</v>
      </c>
      <c r="D2724" s="5">
        <v>0.1</v>
      </c>
      <c r="E2724" s="5">
        <v>99.3</v>
      </c>
      <c r="F2724" s="5">
        <v>197.8</v>
      </c>
      <c r="G2724" s="5">
        <v>98.7</v>
      </c>
      <c r="H2724" s="5">
        <v>98.5</v>
      </c>
      <c r="I2724" s="5">
        <v>0</v>
      </c>
      <c r="J2724" s="5">
        <v>0</v>
      </c>
      <c r="K2724" s="5">
        <v>0</v>
      </c>
    </row>
    <row r="2725" spans="1:11" x14ac:dyDescent="0.25">
      <c r="A2725" s="5">
        <f>2718</f>
      </c>
      <c r="B2725" s="5" t="s">
        <v>2733</v>
      </c>
      <c r="C2725" s="5">
        <v>99.2</v>
      </c>
      <c r="D2725" s="5">
        <v>0.1</v>
      </c>
      <c r="E2725" s="5">
        <v>99.3</v>
      </c>
      <c r="F2725" s="5">
        <v>197.8</v>
      </c>
      <c r="G2725" s="5">
        <v>98.7</v>
      </c>
      <c r="H2725" s="5">
        <v>98.5</v>
      </c>
      <c r="I2725" s="5">
        <v>0</v>
      </c>
      <c r="J2725" s="5">
        <v>0</v>
      </c>
      <c r="K2725" s="5">
        <v>0</v>
      </c>
    </row>
    <row r="2726" spans="1:11" x14ac:dyDescent="0.25">
      <c r="A2726" s="5">
        <f>2719</f>
      </c>
      <c r="B2726" s="5" t="s">
        <v>2734</v>
      </c>
      <c r="C2726" s="5">
        <v>99.2</v>
      </c>
      <c r="D2726" s="5">
        <v>0.1</v>
      </c>
      <c r="E2726" s="5">
        <v>102.7</v>
      </c>
      <c r="F2726" s="5">
        <v>197.4</v>
      </c>
      <c r="G2726" s="5">
        <v>98.5</v>
      </c>
      <c r="H2726" s="5">
        <v>98.4</v>
      </c>
      <c r="I2726" s="5">
        <v>0</v>
      </c>
      <c r="J2726" s="5">
        <v>0</v>
      </c>
      <c r="K2726" s="5">
        <v>0</v>
      </c>
    </row>
    <row r="2727" spans="1:11" x14ac:dyDescent="0.25">
      <c r="A2727" s="5">
        <f>2720</f>
      </c>
      <c r="B2727" s="5" t="s">
        <v>2735</v>
      </c>
      <c r="C2727" s="5">
        <v>102.5</v>
      </c>
      <c r="D2727" s="5">
        <v>0.1</v>
      </c>
      <c r="E2727" s="5">
        <v>102.7</v>
      </c>
      <c r="F2727" s="5">
        <v>197.4</v>
      </c>
      <c r="G2727" s="5">
        <v>98.5</v>
      </c>
      <c r="H2727" s="5">
        <v>98.4</v>
      </c>
      <c r="I2727" s="5">
        <v>0</v>
      </c>
      <c r="J2727" s="5">
        <v>0</v>
      </c>
      <c r="K2727" s="5">
        <v>0</v>
      </c>
    </row>
    <row r="2728" spans="1:11" x14ac:dyDescent="0.25">
      <c r="A2728" s="5">
        <f>2721</f>
      </c>
      <c r="B2728" s="5" t="s">
        <v>2736</v>
      </c>
      <c r="C2728" s="5">
        <v>102.5</v>
      </c>
      <c r="D2728" s="5">
        <v>0.1</v>
      </c>
      <c r="E2728" s="5">
        <v>102.7</v>
      </c>
      <c r="F2728" s="5">
        <v>210.7</v>
      </c>
      <c r="G2728" s="5">
        <v>105.1</v>
      </c>
      <c r="H2728" s="5">
        <v>104.9</v>
      </c>
      <c r="I2728" s="5">
        <v>0</v>
      </c>
      <c r="J2728" s="5">
        <v>0</v>
      </c>
      <c r="K2728" s="5">
        <v>0</v>
      </c>
    </row>
    <row r="2729" spans="1:11" x14ac:dyDescent="0.25">
      <c r="A2729" s="5">
        <f>2722</f>
      </c>
      <c r="B2729" s="5" t="s">
        <v>2737</v>
      </c>
      <c r="C2729" s="5">
        <v>98.7</v>
      </c>
      <c r="D2729" s="5">
        <v>0.1</v>
      </c>
      <c r="E2729" s="5">
        <v>98.9</v>
      </c>
      <c r="F2729" s="5">
        <v>210.7</v>
      </c>
      <c r="G2729" s="5">
        <v>105.1</v>
      </c>
      <c r="H2729" s="5">
        <v>104.9</v>
      </c>
      <c r="I2729" s="5">
        <v>0</v>
      </c>
      <c r="J2729" s="5">
        <v>0</v>
      </c>
      <c r="K2729" s="5">
        <v>0</v>
      </c>
    </row>
    <row r="2730" spans="1:11" x14ac:dyDescent="0.25">
      <c r="A2730" s="5">
        <f>2723</f>
      </c>
      <c r="B2730" s="5" t="s">
        <v>2738</v>
      </c>
      <c r="C2730" s="5">
        <v>98.7</v>
      </c>
      <c r="D2730" s="5">
        <v>0.1</v>
      </c>
      <c r="E2730" s="5">
        <v>98.2</v>
      </c>
      <c r="F2730" s="5">
        <v>199.5</v>
      </c>
      <c r="G2730" s="5">
        <v>98.6</v>
      </c>
      <c r="H2730" s="5">
        <v>97.5</v>
      </c>
      <c r="I2730" s="5">
        <v>0</v>
      </c>
      <c r="J2730" s="5">
        <v>0</v>
      </c>
      <c r="K2730" s="5">
        <v>0</v>
      </c>
    </row>
    <row r="2731" spans="1:11" x14ac:dyDescent="0.25">
      <c r="A2731" s="5">
        <f>2724</f>
      </c>
      <c r="B2731" s="5" t="s">
        <v>2739</v>
      </c>
      <c r="C2731" s="5">
        <v>98</v>
      </c>
      <c r="D2731" s="5">
        <v>0.1</v>
      </c>
      <c r="E2731" s="5">
        <v>98.2</v>
      </c>
      <c r="F2731" s="5">
        <v>199.5</v>
      </c>
      <c r="G2731" s="5">
        <v>98.6</v>
      </c>
      <c r="H2731" s="5">
        <v>97.5</v>
      </c>
      <c r="I2731" s="5">
        <v>0</v>
      </c>
      <c r="J2731" s="5">
        <v>0</v>
      </c>
      <c r="K2731" s="5">
        <v>0</v>
      </c>
    </row>
    <row r="2732" spans="1:11" x14ac:dyDescent="0.25">
      <c r="A2732" s="5">
        <f>2725</f>
      </c>
      <c r="B2732" s="5" t="s">
        <v>2740</v>
      </c>
      <c r="C2732" s="5">
        <v>98</v>
      </c>
      <c r="D2732" s="5">
        <v>0.1</v>
      </c>
      <c r="E2732" s="5">
        <v>98.2</v>
      </c>
      <c r="F2732" s="5">
        <v>199.5</v>
      </c>
      <c r="G2732" s="5">
        <v>98.6</v>
      </c>
      <c r="H2732" s="5">
        <v>97.5</v>
      </c>
      <c r="I2732" s="5">
        <v>0</v>
      </c>
      <c r="J2732" s="5">
        <v>0</v>
      </c>
      <c r="K2732" s="5">
        <v>0</v>
      </c>
    </row>
    <row r="2733" spans="1:11" x14ac:dyDescent="0.25">
      <c r="A2733" s="5">
        <f>2726</f>
      </c>
      <c r="B2733" s="5" t="s">
        <v>2741</v>
      </c>
      <c r="C2733" s="5">
        <v>98</v>
      </c>
      <c r="D2733" s="5">
        <v>0.1</v>
      </c>
      <c r="E2733" s="5">
        <v>98.2</v>
      </c>
      <c r="F2733" s="5">
        <v>199.5</v>
      </c>
      <c r="G2733" s="5">
        <v>98.6</v>
      </c>
      <c r="H2733" s="5">
        <v>97.5</v>
      </c>
      <c r="I2733" s="5">
        <v>0</v>
      </c>
      <c r="J2733" s="5">
        <v>0</v>
      </c>
      <c r="K2733" s="5">
        <v>0</v>
      </c>
    </row>
    <row r="2734" spans="1:11" x14ac:dyDescent="0.25">
      <c r="A2734" s="5">
        <f>2727</f>
      </c>
      <c r="B2734" s="5" t="s">
        <v>2742</v>
      </c>
      <c r="C2734" s="5">
        <v>97.5</v>
      </c>
      <c r="D2734" s="5">
        <v>0.1</v>
      </c>
      <c r="E2734" s="5">
        <v>97.6</v>
      </c>
      <c r="F2734" s="5">
        <v>199.7</v>
      </c>
      <c r="G2734" s="5">
        <v>99.4</v>
      </c>
      <c r="H2734" s="5">
        <v>99</v>
      </c>
      <c r="I2734" s="5">
        <v>0</v>
      </c>
      <c r="J2734" s="5">
        <v>0</v>
      </c>
      <c r="K2734" s="5">
        <v>0</v>
      </c>
    </row>
    <row r="2735" spans="1:11" x14ac:dyDescent="0.25">
      <c r="A2735" s="5">
        <f>2728</f>
      </c>
      <c r="B2735" s="5" t="s">
        <v>2743</v>
      </c>
      <c r="C2735" s="5">
        <v>97.5</v>
      </c>
      <c r="D2735" s="5">
        <v>0.1</v>
      </c>
      <c r="E2735" s="5">
        <v>97.6</v>
      </c>
      <c r="F2735" s="5">
        <v>199.7</v>
      </c>
      <c r="G2735" s="5">
        <v>99.4</v>
      </c>
      <c r="H2735" s="5">
        <v>99</v>
      </c>
      <c r="I2735" s="5">
        <v>0</v>
      </c>
      <c r="J2735" s="5">
        <v>0</v>
      </c>
      <c r="K2735" s="5">
        <v>0</v>
      </c>
    </row>
    <row r="2736" spans="1:11" x14ac:dyDescent="0.25">
      <c r="A2736" s="5">
        <f>2729</f>
      </c>
      <c r="B2736" s="5" t="s">
        <v>2744</v>
      </c>
      <c r="C2736" s="5">
        <v>104.1</v>
      </c>
      <c r="D2736" s="5">
        <v>0.1</v>
      </c>
      <c r="E2736" s="5">
        <v>104.3</v>
      </c>
      <c r="F2736" s="5">
        <v>201.8</v>
      </c>
      <c r="G2736" s="5">
        <v>101</v>
      </c>
      <c r="H2736" s="5">
        <v>101.1</v>
      </c>
      <c r="I2736" s="5">
        <v>0</v>
      </c>
      <c r="J2736" s="5">
        <v>0</v>
      </c>
      <c r="K2736" s="5">
        <v>0</v>
      </c>
    </row>
    <row r="2737" spans="1:11" x14ac:dyDescent="0.25">
      <c r="A2737" s="5">
        <f>2730</f>
      </c>
      <c r="B2737" s="5" t="s">
        <v>2745</v>
      </c>
      <c r="C2737" s="5">
        <v>104.1</v>
      </c>
      <c r="D2737" s="5">
        <v>0.1</v>
      </c>
      <c r="E2737" s="5">
        <v>104.3</v>
      </c>
      <c r="F2737" s="5">
        <v>201.8</v>
      </c>
      <c r="G2737" s="5">
        <v>101</v>
      </c>
      <c r="H2737" s="5">
        <v>101.1</v>
      </c>
      <c r="I2737" s="5">
        <v>0</v>
      </c>
      <c r="J2737" s="5">
        <v>0</v>
      </c>
      <c r="K2737" s="5">
        <v>0</v>
      </c>
    </row>
    <row r="2738" spans="1:11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</row>
    <row r="2739" spans="8:8" x14ac:dyDescent="0.25">
      <c r="H2739" s="6" t="s">
        <v>2746</v>
      </c>
    </row>
    <row r="2740" spans="1:8" x14ac:dyDescent="0.25">
      <c r="A2740" s="7" t="s">
        <v>2747</v>
      </c>
      <c r="E2740" s="7" t="s">
        <v>2748</v>
      </c>
      <c r="H2740" s="7" t="s">
        <v>2749</v>
      </c>
    </row>
    <row r="2741" spans="1:8" x14ac:dyDescent="0.25">
      <c r="A2741" s="8" t="s">
        <v>2750</v>
      </c>
      <c r="E2741" s="8" t="s">
        <v>2750</v>
      </c>
      <c r="H2741" s="8" t="s">
        <v>2750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2023-05-23T06:42:31Z</dcterms:created>
  <dcterms:modified xsi:type="dcterms:W3CDTF">2023-05-23T06:42:31Z</dcterms:modified>
</cp:coreProperties>
</file>