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<sst xmlns="http://schemas.openxmlformats.org/spreadsheetml/2006/main" count="34766" uniqueCount="34764">
  <si>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</si>
  <si>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</si>
  <si>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</si>
  <si>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</si>
  <si>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15:53:42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</si>
  <si>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</si>
  <si>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</si>
  <si>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</si>
  <si>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</si>
  <si>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</si>
  <si>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</si>
  <si>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</si>
  <si>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</si>
  <si>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</si>
  <si>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</si>
  <si>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</si>
  <si>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</si>
  <si>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</si>
  <si>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</si>
  <si>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</si>
  <si>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</si>
  <si>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</si>
  <si>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</si>
  <si>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</si>
  <si>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</si>
  <si>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</si>
  <si>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</si>
  <si>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</si>
  <si>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</si>
  <si>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</si>
  <si>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</si>
  <si>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</si>
  <si>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</si>
  <si>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</si>
  <si>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</si>
  <si>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</si>
  <si>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</si>
  <si>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</si>
  <si>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</si>
  <si>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</si>
  <si>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</si>
  <si>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</si>
  <si>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</si>
  <si>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</si>
  <si>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</si>
  <si>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</si>
  <si>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</si>
  <si>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</si>
  <si>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</si>
  <si>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</si>
  <si>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</si>
  <si>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</si>
  <si>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</si>
  <si>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</si>
  <si>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</si>
  <si>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</si>
  <si>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</si>
  <si>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</si>
  <si>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</si>
  <si>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</si>
  <si>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</si>
  <si>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</si>
  <si>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</si>
  <si>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</si>
  <si>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</si>
  <si>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</si>
  <si>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</si>
  <si>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</si>
  <si>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</si>
  <si>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</si>
  <si>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</si>
  <si>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</si>
  <si>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</si>
  <si>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</si>
  <si>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</si>
  <si>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</si>
  <si>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</si>
  <si>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</si>
  <si>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</si>
  <si>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</si>
  <si>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</si>
  <si>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</si>
  <si>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</si>
  <si>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</si>
  <si>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</si>
  <si>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</si>
  <si>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</si>
  <si>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</si>
  <si>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</si>
  <si>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</si>
  <si>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</si>
  <si>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</si>
  <si>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</si>
  <si>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</si>
  <si>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</si>
  <si>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</si>
  <si>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</si>
  <si>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</si>
  <si>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</si>
  <si>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</si>
  <si>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</si>
  <si>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</si>
  <si>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</si>
  <si>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</si>
  <si>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</si>
  <si>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</si>
  <si>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</si>
  <si>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</si>
  <si>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</si>
  <si>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</si>
  <si>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</si>
  <si>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</si>
  <si>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</si>
  <si>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</si>
  <si>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</si>
  <si>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</si>
  <si>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</si>
  <si>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</si>
  <si>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</si>
  <si>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</si>
  <si>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</si>
  <si>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</si>
  <si>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</si>
  <si>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</si>
  <si>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</si>
  <si>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</si>
  <si>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</si>
  <si>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</si>
  <si>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</si>
  <si>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</si>
  <si>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</si>
  <si>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</si>
  <si>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</si>
  <si>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</si>
  <si>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</si>
  <si>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</si>
  <si>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</si>
  <si>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</si>
  <si>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</si>
  <si>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</si>
  <si>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</si>
  <si>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</si>
  <si>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</si>
  <si>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</si>
  <si>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</si>
  <si>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</si>
  <si>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</si>
  <si>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</si>
  <si>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</si>
  <si>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</si>
  <si>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</si>
  <si>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</si>
  <si>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</si>
  <si>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</si>
  <si>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</si>
  <si>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</si>
  <si>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</si>
  <si>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</si>
  <si>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</si>
  <si>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</si>
  <si>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</si>
  <si>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</si>
  <si>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</si>
  <si>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</si>
  <si>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</si>
  <si>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</si>
  <si>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</si>
  <si>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</si>
  <si>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</si>
  <si>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</si>
  <si>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</si>
  <si>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</si>
  <si>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</si>
  <si>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</si>
  <si>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</si>
  <si>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</si>
  <si>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</si>
  <si>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</si>
  <si>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</si>
  <si>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</si>
  <si>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</si>
  <si>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</si>
  <si>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</si>
  <si>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</si>
  <si>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</si>
  <si>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</si>
  <si>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</si>
  <si>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</si>
  <si>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</si>
  <si>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</si>
  <si>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</si>
  <si>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</si>
  <si>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</si>
  <si>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</si>
  <si>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</si>
  <si>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</si>
  <si>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</si>
  <si>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</si>
  <si>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</si>
  <si>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</si>
  <si>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</si>
  <si>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</si>
  <si>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</si>
  <si>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</si>
  <si>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</si>
  <si>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</si>
  <si>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</si>
  <si>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</si>
  <si>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</si>
  <si>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</si>
  <si>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</si>
  <si>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</si>
  <si>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</si>
  <si>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</si>
  <si>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</si>
  <si>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</si>
  <si>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</si>
  <si>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</si>
  <si>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</si>
  <si>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</si>
  <si>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</si>
  <si>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</si>
  <si>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</si>
  <si>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</si>
  <si>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</si>
  <si>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</si>
  <si>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</si>
  <si>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</si>
  <si>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</si>
  <si>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</si>
  <si>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</si>
  <si>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</si>
  <si>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</si>
  <si>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</si>
  <si>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</si>
  <si>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</si>
  <si>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</si>
  <si>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</si>
  <si>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</si>
  <si>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</si>
  <si>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</si>
  <si>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</si>
  <si>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</si>
  <si>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</si>
  <si>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</si>
  <si>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</si>
  <si>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</si>
  <si>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</si>
  <si>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</si>
  <si>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</si>
  <si>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</si>
  <si>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</si>
  <si>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</si>
  <si>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</si>
  <si>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</si>
  <si>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</si>
  <si>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</si>
  <si>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</si>
  <si>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</si>
  <si>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</si>
  <si>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</si>
  <si>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</si>
  <si>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</si>
  <si>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</si>
  <si>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</si>
  <si>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</si>
  <si>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</si>
  <si>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</si>
  <si>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</si>
  <si>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</si>
  <si>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</si>
  <si>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</si>
  <si>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</si>
  <si>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</si>
  <si>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</si>
  <si>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</si>
  <si>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</si>
  <si>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</si>
  <si>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</si>
  <si>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</si>
  <si>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</si>
  <si>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</si>
  <si>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</si>
  <si>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</si>
  <si>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</si>
  <si>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</si>
  <si>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</si>
  <si>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</si>
  <si>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</si>
  <si>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</si>
  <si>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</si>
  <si>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</si>
  <si>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</si>
  <si>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</si>
  <si>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</si>
  <si>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</si>
  <si>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</si>
  <si>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</si>
  <si>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</si>
  <si>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</si>
  <si>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</si>
  <si>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</si>
  <si>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</si>
  <si>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</si>
  <si>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</si>
  <si>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</si>
  <si>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</si>
  <si>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</si>
  <si>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</si>
  <si>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</si>
  <si>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</si>
  <si>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</si>
  <si>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</si>
  <si>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</si>
  <si>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</si>
  <si>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</si>
  <si>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</si>
  <si>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</si>
  <si>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</si>
  <si>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</si>
  <si>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</si>
  <si>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</si>
  <si>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</si>
  <si>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</si>
  <si>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</si>
  <si>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</si>
  <si>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</si>
  <si>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</si>
  <si>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</si>
  <si>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</si>
  <si>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</si>
  <si>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</si>
  <si>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</si>
  <si>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</si>
  <si>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</si>
  <si>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</si>
  <si>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</si>
  <si>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</si>
  <si>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</si>
  <si>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</si>
  <si>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</si>
  <si>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</si>
  <si>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</si>
  <si>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</si>
  <si>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</si>
  <si>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</si>
  <si>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</si>
  <si>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</si>
  <si>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</si>
  <si>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</si>
  <si>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</si>
  <si>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</si>
  <si>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</si>
  <si>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</si>
  <si>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</si>
  <si>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</si>
  <si>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</si>
  <si>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</si>
  <si>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</si>
  <si>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</si>
  <si>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</si>
  <si>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</si>
  <si>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</si>
  <si>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</si>
  <si>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</si>
  <si>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</si>
  <si>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</si>
  <si>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</si>
  <si>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</si>
  <si>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</si>
  <si>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</si>
  <si>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</si>
  <si>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</si>
  <si>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</si>
  <si>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</si>
  <si>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</si>
  <si>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</si>
  <si>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</si>
  <si>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</si>
  <si>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</si>
  <si>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</si>
  <si>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</si>
  <si>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</si>
  <si>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</si>
  <si>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</si>
  <si>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</si>
  <si>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</si>
  <si>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</si>
  <si>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</si>
  <si>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</si>
  <si>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</si>
  <si>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</si>
  <si>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</si>
  <si>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</si>
  <si>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</si>
  <si>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</si>
  <si>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</si>
  <si>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</si>
  <si>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</si>
  <si>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</si>
  <si>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</si>
  <si>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</si>
  <si>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</si>
  <si>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</si>
  <si>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</si>
  <si>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</si>
  <si>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</si>
  <si>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</si>
  <si>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</si>
  <si>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</si>
  <si>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</si>
  <si>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</si>
  <si>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</si>
  <si>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</si>
  <si>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</si>
  <si>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</si>
  <si>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</si>
  <si>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</si>
  <si>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</si>
  <si>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</si>
  <si>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</si>
  <si>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</si>
  <si>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</si>
  <si>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</si>
  <si>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</si>
  <si>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</si>
  <si>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</si>
  <si>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</si>
  <si>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</si>
  <si>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</si>
  <si>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</si>
  <si>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</si>
  <si>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</si>
  <si>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</si>
  <si>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</si>
  <si>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</si>
  <si>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</si>
  <si>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</si>
  <si>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</si>
  <si>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</si>
  <si>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</si>
  <si>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</si>
  <si>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</si>
  <si>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</si>
  <si>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</si>
  <si>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</si>
  <si>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</si>
  <si>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</si>
  <si>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</si>
  <si>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</si>
  <si>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</si>
  <si>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</si>
  <si>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</si>
  <si>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</si>
  <si>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</si>
  <si>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</si>
  <si>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</si>
  <si>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</si>
  <si>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</si>
  <si>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</si>
  <si>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</si>
  <si>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</si>
  <si>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</si>
  <si>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</si>
  <si>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</si>
  <si>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</si>
  <si>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</si>
  <si>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</si>
  <si>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</si>
  <si>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</si>
  <si>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</si>
  <si>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</si>
  <si>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</si>
  <si>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</si>
  <si>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</si>
  <si>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</si>
  <si>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</si>
  <si>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</si>
  <si>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</si>
  <si>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</si>
  <si>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</si>
  <si>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</si>
  <si>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</si>
  <si>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</si>
  <si>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</si>
  <si>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</si>
  <si>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</si>
  <si>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</si>
  <si>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</si>
  <si>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</si>
  <si>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</si>
  <si>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</si>
  <si>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</si>
  <si>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</si>
  <si>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</si>
  <si>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</si>
  <si>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</si>
  <si>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</si>
  <si>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</si>
  <si>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</si>
  <si>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</si>
  <si>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</si>
  <si>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</si>
  <si>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</si>
  <si>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</si>
  <si>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</si>
  <si>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</si>
  <si>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</si>
  <si>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</si>
  <si>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</si>
  <si>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</si>
  <si>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</si>
  <si>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</si>
  <si>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</si>
  <si>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</si>
  <si>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</si>
  <si>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</si>
  <si>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</si>
  <si>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</si>
  <si>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</si>
  <si>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</si>
  <si>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</si>
  <si>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</si>
  <si>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</si>
  <si>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</si>
  <si>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</si>
  <si>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</si>
  <si>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</si>
  <si>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</si>
  <si>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</si>
  <si>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</si>
  <si>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</si>
  <si>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</si>
  <si>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</si>
  <si>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</si>
  <si>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</si>
  <si>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</si>
  <si>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</si>
  <si>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</si>
  <si>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</si>
  <si>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</si>
  <si>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</si>
  <si>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</si>
  <si>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</si>
  <si>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</si>
  <si>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</si>
  <si>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</si>
  <si>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</si>
  <si>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</si>
  <si>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</si>
  <si>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</si>
  <si>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</si>
  <si>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</si>
  <si>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</si>
  <si>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</si>
  <si>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</si>
  <si>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</si>
  <si>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</si>
  <si>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</si>
  <si>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</si>
  <si>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</si>
  <si>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</si>
  <si>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</si>
  <si>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</si>
  <si>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</si>
  <si>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</si>
  <si>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</si>
  <si>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</si>
  <si>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</si>
  <si>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</si>
  <si>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</si>
  <si>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</si>
  <si>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</si>
  <si>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</si>
  <si>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</si>
  <si>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</si>
  <si>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</si>
  <si>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</si>
  <si>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</si>
  <si>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</si>
  <si>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</si>
  <si>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</si>
  <si>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</si>
  <si>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</si>
  <si>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</si>
  <si>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</si>
  <si>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</si>
  <si>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</si>
  <si>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</si>
  <si>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</si>
  <si>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</si>
  <si>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</si>
  <si>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</si>
  <si>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</si>
  <si>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</si>
  <si>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</si>
  <si>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</si>
  <si>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</si>
  <si>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</si>
  <si>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</si>
  <si>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</si>
  <si>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</si>
  <si>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</si>
  <si>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</si>
  <si>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</si>
  <si>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</si>
  <si>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</si>
  <si>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</si>
  <si>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</si>
  <si>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</si>
  <si>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</si>
  <si>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</si>
  <si>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</si>
  <si>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</si>
  <si>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</si>
  <si>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</si>
  <si>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</si>
  <si>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</si>
  <si>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</si>
  <si>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</si>
  <si>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</si>
  <si>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</si>
  <si>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</si>
  <si>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</si>
  <si>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</si>
  <si>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</si>
  <si>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</si>
  <si>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</si>
  <si>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</si>
  <si>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</si>
  <si>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</si>
  <si>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</si>
  <si>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</si>
  <si>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</si>
  <si>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</si>
  <si>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</si>
  <si>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</si>
  <si>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</si>
  <si>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</si>
  <si>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</si>
  <si>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</si>
  <si>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</si>
  <si>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</si>
  <si>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</si>
  <si>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</si>
  <si>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</si>
  <si>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</si>
  <si>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</si>
  <si>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</si>
  <si>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</si>
  <si>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</si>
  <si>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</si>
  <si>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</si>
  <si>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</si>
  <si>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</si>
  <si>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</si>
  <si>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</si>
  <si>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</si>
  <si>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</si>
  <si>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</si>
  <si>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</si>
  <si>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</si>
  <si>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</si>
  <si>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</si>
  <si>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</si>
  <si>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</si>
  <si>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</si>
  <si>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</si>
  <si>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</si>
  <si>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</si>
  <si>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</si>
  <si>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</si>
  <si>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</si>
  <si>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</si>
  <si>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</si>
  <si>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</si>
  <si>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</si>
  <si>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</si>
  <si>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</si>
  <si>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</si>
  <si>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</si>
  <si>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</si>
  <si>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</si>
  <si>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</si>
  <si>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</si>
  <si>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</si>
  <si>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</si>
  <si>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</si>
  <si>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</si>
  <si>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</si>
  <si>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</si>
  <si>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</si>
  <si>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</si>
  <si>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</si>
  <si>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</si>
  <si>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</si>
  <si>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</si>
  <si>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</si>
  <si>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</si>
  <si>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</si>
  <si>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</si>
  <si>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</si>
  <si>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</si>
  <si>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</si>
  <si>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</si>
  <si>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</si>
  <si>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</si>
  <si>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</si>
  <si>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</si>
  <si>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</si>
  <si>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</si>
  <si>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</si>
  <si>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</si>
  <si>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</si>
  <si>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</si>
  <si>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</si>
  <si>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</si>
  <si>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</si>
  <si>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</si>
  <si>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</si>
  <si>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</si>
  <si>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</si>
  <si>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</si>
  <si>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</si>
  <si>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</si>
  <si>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</si>
  <si>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</si>
  <si>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</si>
  <si>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</si>
  <si>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</si>
  <si>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</si>
  <si>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</si>
  <si>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</si>
  <si>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</si>
  <si>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</si>
  <si>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</si>
  <si>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</si>
  <si>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</si>
  <si>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</si>
  <si>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</si>
  <si>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</si>
  <si>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</si>
  <si>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</si>
  <si>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</si>
  <si>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</si>
  <si>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</si>
  <si>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</si>
  <si>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</si>
  <si>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</si>
  <si>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</si>
  <si>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</si>
  <si>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</si>
  <si>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</si>
  <si>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</si>
  <si>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</si>
  <si>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</si>
  <si>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</si>
  <si>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</si>
  <si>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</si>
  <si>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</si>
  <si>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</si>
  <si>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</si>
  <si>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</si>
  <si>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</si>
  <si>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</si>
  <si>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</si>
  <si>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</si>
  <si>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</si>
  <si>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</si>
  <si>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</si>
  <si>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</si>
  <si>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</si>
  <si>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</si>
  <si>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</si>
  <si>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</si>
  <si>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</si>
  <si>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</si>
  <si>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</si>
  <si>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</si>
  <si>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</si>
  <si>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</si>
  <si>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</si>
  <si>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</si>
  <si>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</si>
  <si>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</si>
  <si>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</si>
  <si>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</si>
  <si>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</si>
  <si>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</si>
  <si>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</si>
  <si>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</si>
  <si>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</si>
  <si>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</si>
  <si>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</si>
  <si>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</si>
  <si>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</si>
  <si>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</si>
  <si>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</si>
  <si>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</si>
  <si>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</si>
  <si>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</si>
  <si>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</si>
  <si>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</si>
  <si>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</si>
  <si>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</si>
  <si>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</si>
  <si>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</si>
  <si>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</si>
  <si>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</si>
  <si>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</si>
  <si>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</si>
  <si>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</si>
  <si>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</si>
  <si>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</si>
  <si>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</si>
  <si>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</si>
  <si>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</si>
  <si>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</si>
  <si>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</si>
  <si>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</si>
  <si>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</si>
  <si>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</si>
  <si>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</si>
  <si>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</si>
  <si>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</si>
  <si>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</si>
  <si>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</si>
  <si>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</si>
  <si>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</si>
  <si>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</si>
  <si>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</si>
  <si>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</si>
  <si>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</si>
  <si>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</si>
  <si>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</si>
  <si>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</si>
  <si>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</si>
  <si>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</si>
  <si>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</si>
  <si>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</si>
  <si>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</si>
  <si>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</si>
  <si>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</si>
  <si>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</si>
  <si>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</si>
  <si>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</si>
  <si>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</si>
  <si>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</si>
  <si>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</si>
  <si>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</si>
  <si>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</si>
  <si>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</si>
  <si>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</si>
  <si>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</si>
  <si>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</si>
  <si>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</si>
  <si>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</si>
  <si>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</si>
  <si>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</si>
  <si>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</si>
  <si>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</si>
  <si>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</si>
  <si>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</si>
  <si>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</si>
  <si>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</si>
  <si>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</si>
  <si>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</si>
  <si>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</si>
  <si>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</si>
  <si>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</si>
  <si>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</si>
  <si>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</si>
  <si>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</si>
  <si>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</si>
  <si>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</si>
  <si>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</si>
  <si>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</si>
  <si>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</si>
  <si>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</si>
  <si>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</si>
  <si>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</si>
  <si>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</si>
  <si>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</si>
  <si>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</si>
  <si>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</si>
  <si>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</si>
  <si>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</si>
  <si>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</si>
  <si>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</si>
  <si>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</si>
  <si>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</si>
  <si>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</si>
  <si>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</si>
  <si>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</si>
  <si>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</si>
  <si>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</si>
  <si>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</si>
  <si>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</si>
  <si>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</si>
  <si>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</si>
  <si>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</si>
  <si>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</si>
  <si>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</si>
  <si>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</si>
  <si>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</si>
  <si>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</si>
  <si>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</si>
  <si>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</si>
  <si>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</si>
  <si>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</si>
  <si>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</si>
  <si>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</si>
  <si>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</si>
  <si>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</si>
  <si>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</si>
  <si>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</si>
  <si>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</si>
  <si>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</si>
  <si>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</si>
  <si>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</si>
  <si>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</si>
  <si>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</si>
  <si>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</si>
  <si>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</si>
  <si>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</si>
  <si>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</si>
  <si>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</si>
  <si>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</si>
  <si>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</si>
  <si>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</si>
  <si>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</si>
  <si>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</si>
  <si>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</si>
  <si>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</si>
  <si>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</si>
  <si>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</si>
  <si>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</si>
  <si>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</si>
  <si>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</si>
  <si>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</si>
  <si>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</si>
  <si>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</si>
  <si>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</si>
  <si>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</si>
  <si>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</si>
  <si>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</si>
  <si>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</si>
  <si>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</si>
  <si>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</si>
  <si>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</si>
  <si>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</si>
  <si>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</si>
  <si>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</si>
  <si>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</si>
  <si>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</si>
  <si>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</si>
  <si>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</si>
  <si>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</si>
  <si>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</si>
  <si>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</si>
  <si>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</si>
  <si>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</si>
  <si>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</si>
  <si>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</si>
  <si>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</si>
  <si>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</si>
  <si>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</si>
  <si>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</si>
  <si>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</si>
  <si>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</si>
  <si>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</si>
  <si>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</si>
  <si>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</si>
  <si>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</si>
  <si>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</si>
  <si>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</si>
  <si>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</si>
  <si>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</si>
  <si>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</si>
  <si>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</si>
  <si>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</si>
  <si>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</si>
  <si>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</si>
  <si>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</si>
  <si>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</si>
  <si>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</si>
  <si>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</si>
  <si>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</si>
  <si>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</si>
  <si>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</si>
  <si>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</si>
  <si>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</si>
  <si>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</si>
  <si>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</si>
  <si>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</si>
  <si>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</si>
  <si>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</si>
  <si>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</si>
  <si>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</si>
  <si>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</si>
  <si>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</si>
  <si>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</si>
  <si>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</si>
  <si>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</si>
  <si>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</si>
  <si>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</si>
  <si>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</si>
  <si>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</si>
  <si>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</si>
  <si>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</si>
  <si>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</si>
  <si>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</si>
  <si>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</si>
  <si>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</si>
  <si>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</si>
  <si>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</si>
  <si>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</si>
  <si>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</si>
  <si>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</si>
  <si>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</si>
  <si>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</si>
  <si>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</si>
  <si>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</si>
  <si>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</si>
  <si>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</si>
  <si>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</si>
  <si>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</si>
  <si>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</si>
  <si>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</si>
  <si>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</si>
  <si>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</si>
  <si>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</si>
  <si>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</si>
  <si>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</si>
  <si>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</si>
  <si>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</si>
  <si>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</si>
  <si>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</si>
  <si>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</si>
  <si>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</si>
  <si>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</si>
  <si>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</si>
  <si>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</si>
  <si>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</si>
  <si>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</si>
  <si>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</si>
  <si>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</si>
  <si>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</si>
  <si>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</si>
  <si>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</si>
  <si>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</si>
  <si>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</si>
  <si>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</si>
  <si>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</si>
  <si>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</si>
  <si>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</si>
  <si>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</si>
  <si>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</si>
  <si>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</si>
  <si>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</si>
  <si>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</si>
  <si>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</si>
  <si>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</si>
  <si>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</si>
  <si>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</si>
  <si>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</si>
  <si>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</si>
  <si>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</si>
  <si>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</si>
  <si>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</si>
  <si>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</si>
  <si>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</si>
  <si>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</si>
  <si>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</si>
  <si>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</si>
  <si>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</si>
  <si>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</si>
  <si>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</si>
  <si>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</si>
  <si>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</si>
  <si>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</si>
  <si>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</si>
  <si>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</si>
  <si>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</si>
  <si>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</si>
  <si>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</si>
  <si>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</si>
  <si>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</si>
  <si>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</si>
  <si>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</si>
  <si>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</si>
  <si>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</si>
  <si>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</si>
  <si>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</si>
  <si>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</si>
  <si>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</si>
  <si>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</si>
  <si>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</si>
  <si>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</si>
  <si>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</si>
  <si>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</si>
  <si>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</si>
  <si>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</si>
  <si>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</si>
  <si>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</si>
  <si>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</si>
  <si>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</si>
  <si>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</si>
  <si>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</si>
  <si>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</si>
  <si>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</si>
  <si>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</si>
  <si>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</si>
  <si>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</si>
  <si>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</si>
  <si>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</si>
  <si>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</si>
  <si>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</si>
  <si>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</si>
  <si>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</si>
  <si>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</si>
  <si>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</si>
  <si>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</si>
  <si>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</si>
  <si>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</si>
  <si>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</si>
  <si>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</si>
  <si>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</si>
  <si>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</si>
  <si>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</si>
  <si>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</si>
  <si>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</si>
  <si>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</si>
  <si>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</si>
  <si>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</si>
  <si>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</si>
  <si>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</si>
  <si>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</si>
  <si>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</si>
  <si>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</si>
  <si>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</si>
  <si>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</si>
  <si>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</si>
  <si>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</si>
  <si>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</si>
  <si>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</si>
  <si>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</si>
  <si>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</si>
  <si>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</si>
  <si>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</si>
  <si>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</si>
  <si>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</si>
  <si>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</si>
  <si>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</si>
  <si>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</si>
  <si>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</si>
  <si>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</si>
  <si>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</si>
  <si>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</si>
  <si>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</si>
  <si>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</si>
  <si>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</si>
  <si>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</si>
  <si>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</si>
  <si>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</si>
  <si>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</si>
  <si>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</si>
  <si>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</si>
  <si>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</si>
  <si>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</si>
  <si>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</si>
  <si>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</si>
  <si>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</si>
  <si>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</si>
  <si>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</si>
  <si>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</si>
  <si>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</si>
  <si>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</si>
  <si>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</si>
  <si>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</si>
  <si>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</si>
  <si>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</si>
  <si>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</si>
  <si>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</si>
  <si>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</si>
  <si>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</si>
  <si>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</si>
  <si>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</si>
  <si>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</si>
  <si>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</si>
  <si>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</si>
  <si>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</si>
  <si>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</si>
  <si>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</si>
  <si>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</si>
  <si>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</si>
  <si>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</si>
  <si>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</si>
  <si>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</si>
  <si>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</si>
  <si>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</si>
  <si>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</si>
  <si>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</si>
  <si>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</si>
  <si>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</si>
  <si>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</si>
  <si>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</si>
  <si>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</si>
  <si>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</si>
  <si>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</si>
  <si>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</si>
  <si>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</si>
  <si>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</si>
  <si>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</si>
  <si>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</si>
  <si>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</si>
  <si>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</si>
  <si>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</si>
  <si>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</si>
  <si>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</si>
  <si>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</si>
  <si>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</si>
  <si>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</si>
  <si>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</si>
  <si>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</si>
  <si>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</si>
  <si>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</si>
  <si>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</si>
  <si>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</si>
  <si>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</si>
  <si>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</si>
  <si>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</si>
  <si>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</si>
  <si>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</si>
  <si>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</si>
  <si>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</si>
  <si>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</si>
  <si>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</si>
  <si>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</si>
  <si>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</si>
  <si>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</si>
  <si>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</si>
  <si>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</si>
  <si>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</si>
  <si>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</si>
  <si>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</si>
  <si>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</si>
  <si>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</si>
  <si>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</si>
  <si>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</si>
  <si>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</si>
  <si>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</si>
  <si>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</si>
  <si>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</si>
  <si>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</si>
  <si>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</si>
  <si>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</si>
  <si>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</si>
  <si>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</si>
  <si>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</si>
  <si>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</si>
  <si>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</si>
  <si>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</si>
  <si>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</si>
  <si>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</si>
  <si>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</si>
  <si>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</si>
  <si>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</si>
  <si>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</si>
  <si>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</si>
  <si>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</si>
  <si>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</si>
  <si>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</si>
  <si>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</si>
  <si>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</si>
  <si>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</si>
  <si>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</si>
  <si>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</si>
  <si>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</si>
  <si>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</si>
  <si>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</si>
  <si>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</si>
  <si>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</si>
  <si>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</si>
  <si>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</si>
  <si>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</si>
  <si>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</si>
  <si>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</si>
  <si>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</si>
  <si>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</si>
  <si>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</si>
  <si>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</si>
  <si>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</si>
  <si>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</si>
  <si>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</si>
  <si>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</si>
  <si>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</si>
  <si>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</si>
  <si>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</si>
  <si>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</si>
  <si>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</si>
  <si>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</si>
  <si>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</si>
  <si>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</si>
  <si>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</si>
  <si>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</si>
  <si>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</si>
  <si>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</si>
  <si>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</si>
  <si>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</si>
  <si>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</si>
  <si>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</si>
  <si>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</si>
  <si>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</si>
  <si>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</si>
  <si>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</si>
  <si>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</si>
  <si>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</si>
  <si>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</si>
  <si>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</si>
  <si>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</si>
  <si>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</si>
  <si>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</si>
  <si>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</si>
  <si>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</si>
  <si>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</si>
  <si>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</si>
  <si>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</si>
  <si>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</si>
  <si>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</si>
  <si>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</si>
  <si>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</si>
  <si>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</si>
  <si>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</si>
  <si>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</si>
  <si>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</si>
  <si>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</si>
  <si>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</si>
  <si>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</si>
  <si>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</si>
  <si>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</si>
  <si>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</si>
  <si>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</si>
  <si>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</si>
  <si>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</si>
  <si>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</si>
  <si>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</si>
  <si>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</si>
  <si>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</si>
  <si>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</si>
  <si>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</si>
  <si>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</si>
  <si>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</si>
  <si>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</si>
  <si>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</si>
  <si>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</si>
  <si>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</si>
  <si>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</si>
  <si>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</si>
  <si>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</si>
  <si>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</si>
  <si>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</si>
  <si>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</si>
  <si>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</si>
  <si>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</si>
  <si>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</si>
  <si>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</si>
  <si>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</si>
  <si>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</si>
  <si>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</si>
  <si>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</si>
  <si>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</si>
  <si>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</si>
  <si>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</si>
  <si>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</si>
  <si>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</si>
  <si>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</si>
  <si>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</si>
  <si>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</si>
  <si>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</si>
  <si>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</si>
  <si>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</si>
  <si>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</si>
  <si>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</si>
  <si>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</si>
  <si>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</si>
  <si>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</si>
  <si>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</si>
  <si>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</si>
  <si>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</si>
  <si>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</si>
  <si>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</si>
  <si>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</si>
  <si>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</si>
  <si>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</si>
  <si>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</si>
  <si>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</si>
  <si>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</si>
  <si>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</si>
  <si>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</si>
  <si>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</si>
  <si>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</si>
  <si>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</si>
  <si>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</si>
  <si>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</si>
  <si>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</si>
  <si>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</si>
  <si>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</si>
  <si>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</si>
  <si>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</si>
  <si>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</si>
  <si>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</si>
  <si>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</si>
  <si>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</si>
  <si>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</si>
  <si>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</si>
  <si>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</si>
  <si>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</si>
  <si>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</si>
  <si>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</si>
  <si>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</si>
  <si>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</si>
  <si>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</si>
  <si>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</si>
  <si>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</si>
  <si>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</si>
  <si>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</si>
  <si>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</si>
  <si>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</si>
  <si>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</si>
  <si>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</si>
  <si>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</si>
  <si>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</si>
  <si>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</si>
  <si>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</si>
  <si>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</si>
  <si>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</si>
  <si>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</si>
  <si>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</si>
  <si>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</si>
  <si>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</si>
  <si>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</si>
  <si>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</si>
  <si>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</si>
  <si>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</si>
  <si>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</si>
  <si>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</si>
  <si>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</si>
  <si>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</si>
  <si>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</si>
  <si>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</si>
  <si>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</si>
  <si>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</si>
  <si>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</si>
  <si>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</si>
  <si>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</si>
  <si>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</si>
  <si>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</si>
  <si>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</si>
  <si>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</si>
  <si>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</si>
  <si>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</si>
  <si>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</si>
  <si>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</si>
  <si>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</si>
  <si>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</si>
  <si>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</si>
  <si>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</si>
  <si>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</si>
  <si>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</si>
  <si>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</si>
  <si>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</si>
  <si>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</si>
  <si>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</si>
  <si>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</si>
  <si>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</si>
  <si>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</si>
  <si>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</si>
  <si>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</si>
  <si>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</si>
  <si>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</si>
  <si>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</si>
  <si>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</si>
  <si>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</si>
  <si>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</si>
  <si>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</si>
  <si>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</si>
  <si>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</si>
  <si>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</si>
  <si>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</si>
  <si>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</si>
  <si>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</si>
  <si>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</si>
  <si>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</si>
  <si>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</si>
  <si>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</si>
  <si>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</si>
  <si>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</si>
  <si>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</si>
  <si>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</si>
  <si>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</si>
  <si>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</si>
  <si>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</si>
  <si>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</si>
  <si>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</si>
  <si>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</si>
  <si>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</si>
  <si>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</si>
  <si>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</si>
  <si>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</si>
  <si>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</si>
  <si>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</si>
  <si>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</si>
  <si>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</si>
  <si>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</si>
  <si>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</si>
  <si>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</si>
  <si>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</si>
  <si>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</si>
  <si>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</si>
  <si>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</si>
  <si>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</si>
  <si>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</si>
  <si>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</si>
  <si>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</si>
  <si>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</si>
  <si>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</si>
  <si>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</si>
  <si>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</si>
  <si>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</si>
  <si>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</si>
  <si>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</si>
  <si>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</si>
  <si>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</si>
  <si>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</si>
  <si>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</si>
  <si>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</si>
  <si>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</si>
  <si>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</si>
  <si>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</si>
  <si>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</si>
  <si>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</si>
  <si>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</si>
  <si>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</si>
  <si>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</si>
  <si>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</si>
  <si>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</si>
  <si>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</si>
  <si>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</si>
  <si>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</si>
  <si>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</si>
  <si>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</si>
  <si>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</si>
  <si>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</si>
  <si>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</si>
  <si>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</si>
  <si>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</si>
  <si>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</si>
  <si>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</si>
  <si>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</si>
  <si>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</si>
  <si>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</si>
  <si>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</si>
  <si>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</si>
  <si>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</si>
  <si>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</si>
  <si>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</si>
  <si>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</si>
  <si>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</si>
  <si>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</si>
  <si>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</si>
  <si>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</si>
  <si>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</si>
  <si>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</si>
  <si>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</si>
  <si>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</si>
  <si>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</si>
  <si>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</si>
  <si>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</si>
  <si>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</si>
  <si>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</si>
  <si>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</si>
  <si>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</si>
  <si>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</si>
  <si>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</si>
  <si>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</si>
  <si>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</si>
  <si>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</si>
  <si>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</si>
  <si>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</si>
  <si>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</si>
  <si>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</si>
  <si>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</si>
  <si>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</si>
  <si>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</si>
  <si>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</si>
  <si>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</si>
  <si>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</si>
  <si>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</si>
  <si>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</si>
  <si>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</si>
  <si>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</si>
  <si>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</si>
  <si>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</si>
  <si>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</si>
  <si>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</si>
  <si>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</si>
  <si>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</si>
  <si>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</si>
  <si>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</si>
  <si>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</si>
  <si>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</si>
  <si>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</si>
  <si>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</si>
  <si>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</si>
  <si>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</si>
  <si>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</si>
  <si>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</si>
  <si>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</si>
  <si>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</si>
  <si>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</si>
  <si>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</si>
  <si>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</si>
  <si>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</si>
  <si>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</si>
  <si>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</si>
  <si>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</si>
  <si>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</si>
  <si>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</si>
  <si>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</si>
  <si>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</si>
  <si>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</si>
  <si>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</si>
  <si>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</si>
  <si>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</si>
  <si>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</si>
  <si>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</si>
  <si>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</si>
  <si>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</si>
  <si>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</si>
  <si>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</si>
  <si>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</si>
  <si>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</si>
  <si>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</si>
  <si>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</si>
  <si>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</si>
  <si>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</si>
  <si>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</si>
  <si>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</si>
  <si>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</si>
  <si>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</si>
  <si>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</si>
  <si>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</si>
  <si>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</si>
  <si>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</si>
  <si>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</si>
  <si>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</si>
  <si>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</si>
  <si>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</si>
  <si>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</si>
  <si>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</si>
  <si>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</si>
  <si>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</si>
  <si>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</si>
  <si>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</si>
  <si>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</si>
  <si>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</si>
  <si>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</si>
  <si>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</si>
  <si>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</si>
  <si>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</si>
  <si>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</si>
  <si>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</si>
  <si>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</si>
  <si>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</si>
  <si>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</si>
  <si>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</si>
  <si>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</si>
  <si>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</si>
  <si>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</si>
  <si>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</si>
  <si>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</si>
  <si>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</si>
  <si>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</si>
  <si>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</si>
  <si>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</si>
  <si>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</si>
  <si>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</si>
  <si>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</si>
  <si>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</si>
  <si>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</si>
  <si>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</si>
  <si>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</si>
  <si>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</si>
  <si>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</si>
  <si>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</si>
  <si>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</si>
  <si>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</si>
  <si>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</si>
  <si>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</si>
  <si>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</si>
  <si>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</si>
  <si>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</si>
  <si>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</si>
  <si>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</si>
  <si>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</si>
  <si>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</si>
  <si>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</si>
  <si>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</si>
  <si>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</si>
  <si>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</si>
  <si>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</si>
  <si>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</si>
  <si>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</si>
  <si>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</si>
  <si>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</si>
  <si>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</si>
  <si>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</si>
  <si>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</si>
  <si>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</si>
  <si>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</si>
  <si>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</si>
  <si>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</si>
  <si>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</si>
  <si>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</si>
  <si>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</si>
  <si>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</si>
  <si>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</si>
  <si>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</si>
  <si>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</si>
  <si>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</si>
  <si>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</si>
  <si>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</si>
  <si>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</si>
  <si>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</si>
  <si>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</si>
  <si>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</si>
  <si>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</si>
  <si>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</si>
  <si>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</si>
  <si>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</si>
  <si>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</si>
  <si>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</si>
  <si>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</si>
  <si>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</si>
  <si>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</si>
  <si>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</si>
  <si>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</si>
  <si>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</si>
  <si>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</si>
  <si>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</si>
  <si>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</si>
  <si>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</si>
  <si>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</si>
  <si>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</si>
  <si>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</si>
  <si>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</si>
  <si>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</si>
  <si>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</si>
  <si>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</si>
  <si>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</si>
  <si>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</si>
  <si>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</si>
  <si>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</si>
  <si>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</si>
  <si>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</si>
  <si>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</si>
  <si>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</si>
  <si>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</si>
  <si>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</si>
  <si>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</si>
  <si>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</si>
  <si>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</si>
  <si>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</si>
  <si>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</si>
  <si>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</si>
  <si>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</si>
  <si>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</si>
  <si>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</si>
  <si>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</si>
  <si>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</si>
  <si>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</si>
  <si>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</si>
  <si>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</si>
  <si>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</si>
  <si>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</si>
  <si>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</si>
  <si>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</si>
  <si>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</si>
  <si>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</si>
  <si>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</si>
  <si>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</si>
  <si>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</si>
  <si>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</si>
  <si>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</si>
  <si>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</si>
  <si>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</si>
  <si>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</si>
  <si>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</si>
  <si>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</si>
  <si>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</si>
  <si>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</si>
  <si>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</si>
  <si>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</si>
  <si>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</si>
  <si>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</si>
  <si>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</si>
  <si>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</si>
  <si>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</si>
  <si>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</si>
  <si>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</si>
  <si>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</si>
  <si>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</si>
  <si>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</si>
  <si>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</si>
  <si>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</si>
  <si>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</si>
  <si>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</si>
  <si>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</si>
  <si>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</si>
  <si>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</si>
  <si>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</si>
  <si>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</si>
  <si>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</si>
  <si>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</si>
  <si>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</si>
  <si>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</si>
  <si>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</si>
  <si>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</si>
  <si>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</si>
  <si>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</si>
  <si>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</si>
  <si>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</si>
  <si>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</si>
  <si>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</si>
  <si>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</si>
  <si>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</si>
  <si>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</si>
  <si>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</si>
  <si>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</si>
  <si>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</si>
  <si>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</si>
  <si>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</si>
  <si>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</si>
  <si>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</si>
  <si>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</si>
  <si>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</si>
  <si>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</si>
  <si>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</si>
  <si>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</si>
  <si>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</si>
  <si>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</si>
  <si>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</si>
  <si>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</si>
  <si>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</si>
  <si>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</si>
  <si>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</si>
  <si>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</si>
  <si>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</si>
  <si>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</si>
  <si>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</si>
  <si>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</si>
  <si>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</si>
  <si>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</si>
  <si>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</si>
  <si>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</si>
  <si>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</si>
  <si>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</si>
  <si>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</si>
  <si>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</si>
  <si>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</si>
  <si>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</si>
  <si>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</si>
  <si>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</si>
  <si>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</si>
  <si>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</si>
  <si>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</si>
  <si>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</si>
  <si>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</si>
  <si>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</si>
  <si>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</si>
  <si>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</si>
  <si>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</si>
  <si>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</si>
  <si>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</si>
  <si>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</si>
  <si>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</si>
  <si>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</si>
  <si>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</si>
  <si>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</si>
  <si>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</si>
  <si>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</si>
  <si>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</si>
  <si>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</si>
  <si>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</si>
  <si>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</si>
  <si>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</si>
  <si>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</si>
  <si>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</si>
  <si>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</si>
  <si>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</si>
  <si>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</si>
  <si>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</si>
  <si>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</si>
  <si>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</si>
  <si>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</si>
  <si>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</si>
  <si>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</si>
  <si>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</si>
  <si>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</si>
  <si>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</si>
  <si>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</si>
  <si>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</si>
  <si>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</si>
  <si>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</si>
  <si>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</si>
  <si>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</si>
  <si>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</si>
  <si>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</si>
  <si>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</si>
  <si>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</si>
  <si>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</si>
  <si>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</si>
  <si>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</si>
  <si>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</si>
  <si>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</si>
  <si>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</si>
  <si>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</si>
  <si>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</si>
  <si>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</si>
  <si>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</si>
  <si>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</si>
  <si>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</si>
  <si>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</si>
  <si>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</si>
  <si>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</si>
  <si>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</si>
  <si>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</si>
  <si>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</si>
  <si>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</si>
  <si>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</si>
  <si>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</si>
  <si>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</si>
  <si>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</si>
  <si>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</si>
  <si>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</si>
  <si>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</si>
  <si>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</si>
  <si>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</si>
  <si>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</si>
  <si>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</si>
  <si>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</si>
  <si>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</si>
  <si>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</si>
  <si>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</si>
  <si>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</si>
  <si>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</si>
  <si>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</si>
  <si>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</si>
  <si>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</si>
  <si>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</si>
  <si>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</si>
  <si>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</si>
  <si>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</si>
  <si>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</si>
  <si>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</si>
  <si>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</si>
  <si>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</si>
  <si>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</si>
  <si>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</si>
  <si>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</si>
  <si>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</si>
  <si>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</si>
  <si>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</si>
  <si>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</si>
  <si>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</si>
  <si>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</si>
  <si>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</si>
  <si>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</si>
  <si>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</si>
  <si>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</si>
  <si>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</si>
  <si>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</si>
  <si>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</si>
  <si>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</si>
  <si>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</si>
  <si>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</si>
  <si>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</si>
  <si>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</si>
  <si>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</si>
  <si>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</si>
  <si>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</si>
  <si>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</si>
  <si>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</si>
  <si>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</si>
  <si>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</si>
  <si>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</si>
  <si>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</si>
  <si>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</si>
  <si>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</si>
  <si>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</si>
  <si>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</si>
  <si>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</si>
  <si>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</si>
  <si>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</si>
  <si>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</si>
  <si>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</si>
  <si>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</si>
  <si>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</si>
  <si>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</si>
  <si>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</si>
  <si>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</si>
  <si>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</si>
  <si>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</si>
  <si>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</si>
  <si>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</si>
  <si>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</si>
  <si>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</si>
  <si>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</si>
  <si>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</si>
  <si>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</si>
  <si>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</si>
  <si>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</si>
  <si>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</si>
  <si>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</si>
  <si>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</si>
  <si>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</si>
  <si>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</si>
  <si>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</si>
  <si>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</si>
  <si>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</si>
  <si>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</si>
  <si>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</si>
  <si>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</si>
  <si>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</si>
  <si>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</si>
  <si>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</si>
  <si>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</si>
  <si>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</si>
  <si>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</si>
  <si>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</si>
  <si>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</si>
  <si>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</si>
  <si>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</si>
  <si>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</si>
  <si>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</si>
  <si>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</si>
  <si>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</si>
  <si>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</si>
  <si>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</si>
  <si>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</si>
  <si>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</si>
  <si>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</si>
  <si>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</si>
  <si>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</si>
  <si>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</si>
  <si>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</si>
  <si>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</si>
  <si>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</si>
  <si>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</si>
  <si>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</si>
  <si>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</si>
  <si>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</si>
  <si>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</si>
  <si>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</si>
  <si>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</si>
  <si>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</si>
  <si>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</si>
  <si>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</si>
  <si>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</si>
  <si>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</si>
  <si>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</si>
  <si>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</si>
  <si>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</si>
  <si>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</si>
  <si>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</si>
  <si>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</si>
  <si>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</si>
  <si>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</si>
  <si>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</si>
  <si>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</si>
  <si>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</si>
  <si>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</si>
  <si>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</si>
  <si>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</si>
  <si>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</si>
  <si>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</si>
  <si>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</si>
  <si>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</si>
  <si>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</si>
  <si>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</si>
  <si>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</si>
  <si>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</si>
  <si>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</si>
  <si>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</si>
  <si>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</si>
  <si>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</si>
  <si>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</si>
  <si>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</si>
  <si>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</si>
  <si>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</si>
  <si>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</si>
  <si>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</si>
  <si>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</si>
  <si>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</si>
  <si>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</si>
  <si>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</si>
  <si>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</si>
  <si>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</si>
  <si>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</si>
  <si>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</si>
  <si>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</si>
  <si>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</si>
  <si>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</si>
  <si>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</si>
  <si>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</si>
  <si>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</si>
  <si>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</si>
  <si>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</si>
  <si>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</si>
  <si>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</si>
  <si>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</si>
  <si>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</si>
  <si>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</si>
  <si>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</si>
  <si>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</si>
  <si>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</si>
  <si>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</si>
  <si>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</si>
  <si>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</si>
  <si>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</si>
  <si>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</si>
  <si>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</si>
  <si>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</si>
  <si>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</si>
  <si>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</si>
  <si>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</si>
  <si>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</si>
  <si>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</si>
  <si>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</si>
  <si>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</si>
  <si>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</si>
  <si>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</si>
  <si>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</si>
  <si>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</si>
  <si>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</si>
  <si>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</si>
  <si>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</si>
  <si>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</si>
  <si>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</si>
  <si>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</si>
  <si>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</si>
  <si>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</si>
  <si>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</si>
  <si>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</si>
  <si>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</si>
  <si>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</si>
  <si>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</si>
  <si>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</si>
  <si>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</si>
  <si>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</si>
  <si>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</si>
  <si>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</si>
  <si>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</si>
  <si>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</si>
  <si>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</si>
  <si>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</si>
  <si>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</si>
  <si>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</si>
  <si>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</si>
  <si>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</si>
  <si>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</si>
  <si>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</si>
  <si>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</si>
  <si>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</si>
  <si>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</si>
  <si>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</si>
  <si>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</si>
  <si>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</si>
  <si>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</si>
  <si>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</si>
  <si>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</si>
  <si>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</si>
  <si>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</si>
  <si>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</si>
  <si>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</si>
  <si>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</si>
  <si>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</si>
  <si>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</si>
  <si>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</si>
  <si>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</si>
  <si>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</si>
  <si>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</si>
  <si>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</si>
  <si>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</si>
  <si>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</si>
  <si>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</si>
  <si>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</si>
  <si>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</si>
  <si>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</si>
  <si>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</si>
  <si>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</si>
  <si>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</si>
  <si>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</si>
  <si>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</si>
  <si>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</si>
  <si>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</si>
  <si>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</si>
  <si>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</si>
  <si>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</si>
  <si>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</si>
  <si>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</si>
  <si>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</si>
  <si>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</si>
  <si>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</si>
  <si>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</si>
  <si>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</si>
  <si>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</si>
  <si>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</si>
  <si>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</si>
  <si>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</si>
  <si>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</si>
  <si>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</si>
  <si>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</si>
  <si>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</si>
  <si>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</si>
  <si>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</si>
  <si>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</si>
  <si>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</si>
  <si>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</si>
  <si>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</si>
  <si>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</si>
  <si>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</si>
  <si>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</si>
  <si>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</si>
  <si>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</si>
  <si>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</si>
  <si>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</si>
  <si>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</si>
  <si>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</si>
  <si>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</si>
  <si>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</si>
  <si>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</si>
  <si>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</si>
  <si>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</si>
  <si>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</si>
  <si>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</si>
  <si>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</si>
  <si>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</si>
  <si>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</si>
  <si>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</si>
  <si>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</si>
  <si>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</si>
  <si>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</si>
  <si>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</si>
  <si>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</si>
  <si>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</si>
  <si>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</si>
  <si>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</si>
  <si>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</si>
  <si>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</si>
  <si>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</si>
  <si>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</si>
  <si>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</si>
  <si>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</si>
  <si>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</si>
  <si>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</si>
  <si>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</si>
  <si>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</si>
  <si>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</si>
  <si>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</si>
  <si>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</si>
  <si>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</si>
  <si>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</si>
  <si>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</si>
  <si>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</si>
  <si>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</si>
  <si>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</si>
  <si>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</si>
  <si>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</si>
  <si>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</si>
  <si>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</si>
  <si>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</si>
  <si>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</si>
  <si>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</si>
  <si>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</si>
  <si>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</si>
  <si>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</si>
  <si>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</si>
  <si>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</si>
  <si>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</si>
  <si>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</si>
  <si>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</si>
  <si>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</si>
  <si>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</si>
  <si>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</si>
  <si>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</si>
  <si>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</si>
  <si>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</si>
  <si>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</si>
  <si>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</si>
  <si>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</si>
  <si>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</si>
  <si>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</si>
  <si>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</si>
  <si>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</si>
  <si>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</si>
  <si>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</si>
  <si>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</si>
  <si>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</si>
  <si>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</si>
  <si>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</si>
  <si>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</si>
  <si>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</si>
  <si>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</si>
  <si>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</si>
  <si>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</si>
  <si>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</si>
  <si>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</si>
  <si>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</si>
  <si>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</si>
  <si>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</si>
  <si>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</si>
  <si>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</si>
  <si>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</si>
  <si>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</si>
  <si>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</si>
  <si>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</si>
  <si>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</si>
  <si>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</si>
  <si>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</si>
  <si>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</si>
  <si>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</si>
  <si>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</si>
  <si>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</si>
  <si>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</si>
  <si>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</si>
  <si>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</si>
  <si>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</si>
  <si>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</si>
  <si>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</si>
  <si>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</si>
  <si>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</si>
  <si>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</si>
  <si>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</si>
  <si>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</si>
  <si>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</si>
  <si>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</si>
  <si>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</si>
  <si>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</si>
  <si>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</si>
  <si>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</si>
  <si>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</si>
  <si>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</si>
  <si>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</si>
  <si>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</si>
  <si>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</si>
  <si>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</si>
  <si>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</si>
  <si>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</si>
  <si>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</si>
  <si>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</si>
  <si>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</si>
  <si>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</si>
  <si>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</si>
  <si>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</si>
  <si>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</si>
  <si>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</si>
  <si>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</si>
  <si>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</si>
  <si>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</si>
  <si>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</si>
  <si>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</si>
  <si>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</si>
  <si>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</si>
  <si>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</si>
  <si>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</si>
  <si>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</si>
  <si>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</si>
  <si>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</si>
  <si>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</si>
  <si>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</si>
  <si>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</si>
  <si>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</si>
  <si>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</si>
  <si>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</si>
  <si>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</si>
  <si>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</si>
  <si>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</si>
  <si>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</si>
  <si>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</si>
  <si>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</si>
  <si>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</si>
  <si>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</si>
  <si>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</si>
  <si>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</si>
  <si>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</si>
  <si>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</si>
  <si>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</si>
  <si>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</si>
  <si>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</si>
  <si>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</si>
  <si>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</si>
  <si>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</si>
  <si>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</si>
  <si>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</si>
  <si>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</si>
  <si>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</si>
  <si>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</si>
  <si>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</si>
  <si>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</si>
  <si>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</si>
  <si>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</si>
  <si>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</si>
  <si>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</si>
  <si>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</si>
  <si>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</si>
  <si>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</si>
  <si>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</si>
  <si>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</si>
  <si>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</si>
  <si>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</si>
  <si>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</si>
  <si>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</si>
  <si>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</si>
  <si>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</si>
  <si>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</si>
  <si>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</si>
  <si>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</si>
  <si>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</si>
  <si>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</si>
  <si>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</si>
  <si>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</si>
  <si>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</si>
  <si>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</si>
  <si>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</si>
  <si>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</si>
  <si>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</si>
  <si>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</si>
  <si>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</si>
  <si>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</si>
  <si>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</si>
  <si>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</si>
  <si>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</si>
  <si>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</si>
  <si>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</si>
  <si>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</si>
  <si>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</si>
  <si>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</si>
  <si>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</si>
  <si>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</si>
  <si>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</si>
  <si>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</si>
  <si>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</si>
  <si>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</si>
  <si>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</si>
  <si>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</si>
  <si>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</si>
  <si>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</si>
  <si>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</si>
  <si>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</si>
  <si>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</si>
  <si>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</si>
  <si>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</si>
  <si>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</si>
  <si>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</si>
  <si>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</si>
  <si>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</si>
  <si>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</si>
  <si>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</si>
  <si>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</si>
  <si>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</si>
  <si>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</si>
  <si>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</si>
  <si>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</si>
  <si>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</si>
  <si>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</si>
  <si>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</si>
  <si>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</si>
  <si>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</si>
  <si>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</si>
  <si>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</si>
  <si>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</si>
  <si>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</si>
  <si>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</si>
  <si>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</si>
  <si>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</si>
  <si>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</si>
  <si>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</si>
  <si>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</si>
  <si>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</si>
  <si>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</si>
  <si>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</si>
  <si>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</si>
  <si>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</si>
  <si>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</si>
  <si>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</si>
  <si>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</si>
  <si>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</si>
  <si>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</si>
  <si>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</si>
  <si>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</si>
  <si>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</si>
  <si>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</si>
  <si>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</si>
  <si>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</si>
  <si>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</si>
  <si>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</si>
  <si>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</si>
  <si>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</si>
  <si>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</si>
  <si>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</si>
  <si>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</si>
  <si>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</si>
  <si>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</si>
  <si>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</si>
  <si>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</si>
  <si>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</si>
  <si>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</si>
  <si>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</si>
  <si>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</si>
  <si>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</si>
  <si>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</si>
  <si>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</si>
  <si>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</si>
  <si>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</si>
  <si>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</si>
  <si>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</si>
  <si>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</si>
  <si>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</si>
  <si>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</si>
  <si>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</si>
  <si>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</si>
  <si>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</si>
  <si>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</si>
  <si>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</si>
  <si>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</si>
  <si>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</si>
  <si>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</si>
  <si>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</si>
  <si>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</si>
  <si>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</si>
  <si>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</si>
  <si>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</si>
  <si>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</si>
  <si>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</si>
  <si>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</si>
  <si>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</si>
  <si>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</si>
  <si>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</si>
  <si>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</si>
  <si>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</si>
  <si>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</si>
  <si>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</si>
  <si>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</si>
  <si>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</si>
  <si>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</si>
  <si>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</si>
  <si>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</si>
  <si>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</si>
  <si>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</si>
  <si>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</si>
  <si>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</si>
  <si>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</si>
  <si>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</si>
  <si>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</si>
  <si>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</si>
  <si>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</si>
  <si>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</si>
  <si>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</si>
  <si>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</si>
  <si>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</si>
  <si>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</si>
  <si>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</si>
  <si>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</si>
  <si>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</si>
  <si>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</si>
  <si>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</si>
  <si>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</si>
  <si>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</si>
  <si>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</si>
  <si>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</si>
  <si>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</si>
  <si>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</si>
  <si>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</si>
  <si>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</si>
  <si>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</si>
  <si>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</si>
  <si>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</si>
  <si>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</si>
  <si>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</si>
  <si>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</si>
  <si>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</si>
  <si>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</si>
  <si>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</si>
  <si>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</si>
  <si>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</si>
  <si>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</si>
  <si>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</si>
  <si>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</si>
  <si>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</si>
  <si>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</si>
  <si>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</si>
  <si>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</si>
  <si>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</si>
  <si>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</si>
  <si>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</si>
  <si>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</si>
  <si>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</si>
  <si>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</si>
  <si>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</si>
  <si>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</si>
  <si>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</si>
  <si>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</si>
  <si>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</si>
  <si>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</si>
  <si>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</si>
  <si>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</si>
  <si>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</si>
  <si>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</si>
  <si>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</si>
  <si>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</si>
  <si>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</si>
  <si>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</si>
  <si>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</si>
  <si>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</si>
  <si>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</si>
  <si>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</si>
  <si>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</si>
  <si>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</si>
  <si>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</si>
  <si>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</si>
  <si>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</si>
  <si>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</si>
  <si>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</si>
  <si>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</si>
  <si>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</si>
  <si>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</si>
  <si>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</si>
  <si>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</si>
  <si>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</si>
  <si>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</si>
  <si>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</si>
  <si>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</si>
  <si>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</si>
  <si>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</si>
  <si>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</si>
  <si>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</si>
  <si>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</si>
  <si>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</si>
  <si>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</si>
  <si>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</si>
  <si>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</si>
  <si>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</si>
  <si>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</si>
  <si>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</si>
  <si>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</si>
  <si>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</si>
  <si>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</si>
  <si>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</si>
  <si>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</si>
  <si>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</si>
  <si>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</si>
  <si>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</si>
  <si>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</si>
  <si>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</si>
  <si>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</si>
  <si>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</si>
  <si>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</si>
  <si>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</si>
  <si>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</si>
  <si>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</si>
  <si>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</si>
  <si>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</si>
  <si>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</si>
  <si>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</si>
  <si>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</si>
  <si>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</si>
  <si>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</si>
  <si>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</si>
  <si>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</si>
  <si>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</si>
  <si>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</si>
  <si>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</si>
  <si>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</si>
  <si>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</si>
  <si>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</si>
  <si>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</si>
  <si>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</si>
  <si>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</si>
  <si>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</si>
  <si>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</si>
  <si>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</si>
  <si>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</si>
  <si>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</si>
  <si>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</si>
  <si>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</si>
  <si>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</si>
  <si>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</si>
  <si>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</si>
  <si>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</si>
  <si>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</si>
  <si>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</si>
  <si>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</si>
  <si>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</si>
  <si>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</si>
  <si>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</si>
  <si>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</si>
  <si>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</si>
  <si>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</si>
  <si>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</si>
  <si>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</si>
  <si>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</si>
  <si>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</si>
  <si>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</si>
  <si>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</si>
  <si>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</si>
  <si>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</si>
  <si>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</si>
  <si>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</si>
  <si>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</si>
  <si>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</si>
  <si>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</si>
  <si>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</si>
  <si>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</si>
  <si>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</si>
  <si>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</si>
  <si>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</si>
  <si>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</si>
  <si>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</si>
  <si>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</si>
  <si>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</si>
  <si>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</si>
  <si>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</si>
  <si>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</si>
  <si>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</si>
  <si>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</si>
  <si>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</si>
  <si>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</si>
  <si>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</si>
  <si>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</si>
  <si>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</si>
  <si>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</si>
  <si>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</si>
  <si>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</si>
  <si>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</si>
  <si>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</si>
  <si>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</si>
  <si>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</si>
  <si>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</si>
  <si>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</si>
  <si>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</si>
  <si>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</si>
  <si>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</si>
  <si>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</si>
  <si>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</si>
  <si>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</si>
  <si>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</si>
  <si>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</si>
  <si>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</si>
  <si>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</si>
  <si>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</si>
  <si>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</si>
  <si>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</si>
  <si>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</si>
  <si>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</si>
  <si>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</si>
  <si>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</si>
  <si>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</si>
  <si>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</si>
  <si>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</si>
  <si>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</si>
  <si>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</si>
  <si>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</si>
  <si>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</si>
  <si>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</si>
  <si>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</si>
  <si>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</si>
  <si>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</si>
  <si>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</si>
  <si>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</si>
  <si>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</si>
  <si>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</si>
  <si>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</si>
  <si>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</si>
  <si>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</si>
  <si>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</si>
  <si>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</si>
  <si>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</si>
  <si>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</si>
  <si>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</si>
  <si>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</si>
  <si>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</si>
  <si>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</si>
  <si>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</si>
  <si>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</si>
  <si>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</si>
  <si>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</si>
  <si>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</si>
  <si>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</si>
  <si>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</si>
  <si>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</si>
  <si>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</si>
  <si>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</si>
  <si>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</si>
  <si>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</si>
  <si>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</si>
  <si>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</si>
  <si>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</si>
  <si>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</si>
  <si>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</si>
  <si>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</si>
  <si>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</si>
  <si>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</si>
  <si>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</si>
  <si>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</si>
  <si>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</si>
  <si>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</si>
  <si>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</si>
  <si>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</si>
  <si>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</si>
  <si>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</si>
  <si>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</si>
  <si>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</si>
  <si>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</si>
  <si>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</si>
  <si>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</si>
  <si>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</si>
  <si>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</si>
  <si>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</si>
  <si>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</si>
  <si>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</si>
  <si>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</si>
  <si>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</si>
  <si>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</si>
  <si>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</si>
  <si>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</si>
  <si>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</si>
  <si>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</si>
  <si>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</si>
  <si>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</si>
  <si>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</si>
  <si>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</si>
  <si>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</si>
  <si>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</si>
  <si>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</si>
  <si>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</si>
  <si>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</si>
  <si>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</si>
  <si>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</si>
  <si>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</si>
  <si>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</si>
  <si>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</si>
  <si>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</si>
  <si>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</si>
  <si>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</si>
  <si>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</si>
  <si>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</si>
  <si>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</si>
  <si>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</si>
  <si>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</si>
  <si>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</si>
  <si>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</si>
  <si>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</si>
  <si>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</si>
  <si>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</si>
  <si>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</si>
  <si>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</si>
  <si>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</si>
  <si>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</si>
  <si>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</si>
  <si>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</si>
  <si>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</si>
  <si>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</si>
  <si>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</si>
  <si>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</si>
  <si>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</si>
  <si>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</si>
  <si>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</si>
  <si>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</si>
  <si>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</si>
  <si>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</si>
  <si>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</si>
  <si>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</si>
  <si>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</si>
  <si>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</si>
  <si>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</si>
  <si>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</si>
  <si>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</si>
  <si>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</si>
  <si>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</si>
  <si>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</si>
  <si>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</si>
  <si>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</si>
  <si>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</si>
  <si>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</si>
  <si>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</si>
  <si>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</si>
  <si>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</si>
  <si>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</si>
  <si>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</si>
  <si>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</si>
  <si>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</si>
  <si>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</si>
  <si>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</si>
  <si>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</si>
  <si>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</si>
  <si>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</si>
  <si>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</si>
  <si>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</si>
  <si>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</si>
  <si>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</si>
  <si>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</si>
  <si>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</si>
  <si>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</si>
  <si>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</si>
  <si>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</si>
  <si>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</si>
  <si>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</si>
  <si>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</si>
  <si>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</si>
  <si>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</si>
  <si>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</si>
  <si>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</si>
  <si>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</si>
  <si>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</si>
  <si>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</si>
  <si>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</si>
  <si>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</si>
  <si>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</si>
  <si>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</si>
  <si>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</si>
  <si>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</si>
  <si>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</si>
  <si>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</si>
  <si>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</si>
  <si>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</si>
  <si>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</si>
  <si>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</si>
  <si>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</si>
  <si>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</si>
  <si>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</si>
  <si>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</si>
  <si>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</si>
  <si>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</si>
  <si>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</si>
  <si>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</si>
  <si>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</si>
  <si>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</si>
  <si>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</si>
  <si>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</si>
  <si>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</si>
  <si>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</si>
  <si>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</si>
  <si>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</si>
  <si>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</si>
  <si>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</si>
  <si>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</si>
  <si>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</si>
  <si>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</si>
  <si>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</si>
  <si>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</si>
  <si>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</si>
  <si>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</si>
  <si>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</si>
  <si>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</si>
  <si>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</si>
  <si>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</si>
  <si>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</si>
  <si>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</si>
  <si>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</si>
  <si>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</si>
  <si>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</si>
  <si>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</si>
  <si>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</si>
  <si>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</si>
  <si>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</si>
  <si>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</si>
  <si>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</si>
  <si>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</si>
  <si>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</si>
  <si>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</si>
  <si>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</si>
  <si>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</si>
  <si>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</si>
  <si>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</si>
  <si>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</si>
  <si>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</si>
  <si>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</si>
  <si>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</si>
  <si>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</si>
  <si>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</si>
  <si>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</si>
  <si>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</si>
  <si>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</si>
  <si>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</si>
  <si>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</si>
  <si>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</si>
  <si>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</si>
  <si>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</si>
  <si>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</si>
  <si>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</si>
  <si>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</si>
  <si>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</si>
  <si>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</si>
  <si>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</si>
  <si>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</si>
  <si>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</si>
  <si>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</si>
  <si>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</si>
  <si>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</si>
  <si>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</si>
  <si>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</si>
  <si>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</si>
  <si>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</si>
  <si>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</si>
  <si>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</si>
  <si>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</si>
  <si>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</si>
  <si>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</si>
  <si>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</si>
  <si>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</si>
  <si>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</si>
  <si>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</si>
  <si>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</si>
  <si>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</si>
  <si>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</si>
  <si>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</si>
  <si>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</si>
  <si>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</si>
  <si>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</si>
  <si>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</si>
  <si>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</si>
  <si>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</si>
  <si>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</si>
  <si>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</si>
  <si>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</si>
  <si>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</si>
  <si>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</si>
  <si>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</si>
  <si>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</si>
  <si>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</si>
  <si>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</si>
  <si>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</si>
  <si>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</si>
  <si>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</si>
  <si>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</si>
  <si>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</si>
  <si>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</si>
  <si>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</si>
  <si>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</si>
  <si>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</si>
  <si>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</si>
  <si>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</si>
  <si>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</si>
  <si>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</si>
  <si>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</si>
  <si>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</si>
  <si>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</si>
  <si>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</si>
  <si>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</si>
  <si>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</si>
  <si>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</si>
  <si>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</si>
  <si>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</si>
  <si>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</si>
  <si>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</si>
  <si>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</si>
  <si>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</si>
  <si>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</si>
  <si>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</si>
  <si>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</si>
  <si>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</si>
  <si>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</si>
  <si>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</si>
  <si>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</si>
  <si>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</si>
  <si>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</si>
  <si>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</si>
  <si>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</si>
  <si>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</si>
  <si>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</si>
  <si>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</si>
  <si>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</si>
  <si>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</si>
  <si>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</si>
  <si>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</si>
  <si>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</si>
  <si>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</si>
  <si>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</si>
  <si>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</si>
  <si>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</si>
  <si>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</si>
  <si>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</si>
  <si>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</si>
  <si>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</si>
  <si>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</si>
  <si>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</si>
  <si>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</si>
  <si>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</si>
  <si>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</si>
  <si>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</si>
  <si>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</si>
  <si>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</si>
  <si>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</si>
  <si>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</si>
  <si>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</si>
  <si>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</si>
  <si>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</si>
  <si>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</si>
  <si>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</si>
  <si>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</si>
  <si>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</si>
  <si>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</si>
  <si>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</si>
  <si>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</si>
  <si>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</si>
  <si>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</si>
  <si>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</si>
  <si>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</si>
  <si>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</si>
  <si>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</si>
  <si>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</si>
  <si>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</si>
  <si>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</si>
  <si>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</si>
  <si>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</si>
  <si>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</si>
  <si>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</si>
  <si>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</si>
  <si>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</si>
  <si>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</si>
  <si>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</si>
  <si>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</si>
  <si>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</si>
  <si>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</si>
  <si>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</si>
  <si>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</si>
  <si>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</si>
  <si>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</si>
  <si>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</si>
  <si>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</si>
  <si>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</si>
  <si>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</si>
  <si>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</si>
  <si>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</si>
  <si>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</si>
  <si>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</si>
  <si>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</si>
  <si>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</si>
  <si>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</si>
  <si>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</si>
  <si>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</si>
  <si>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</si>
  <si>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</si>
  <si>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</si>
  <si>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</si>
  <si>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</si>
  <si>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</si>
  <si>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</si>
  <si>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</si>
  <si>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</si>
  <si>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</si>
  <si>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</si>
  <si>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</si>
  <si>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</si>
  <si>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</si>
  <si>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</si>
  <si>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</si>
  <si>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</si>
  <si>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</si>
  <si>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</si>
  <si>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</si>
  <si>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</si>
  <si>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</si>
  <si>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</si>
  <si>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</si>
  <si>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</si>
  <si>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</si>
  <si>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</si>
  <si>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</si>
  <si>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</si>
  <si>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</si>
  <si>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</si>
  <si>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</si>
  <si>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</si>
  <si>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</si>
  <si>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</si>
  <si>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</si>
  <si>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</si>
  <si>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</si>
  <si>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</si>
  <si>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</si>
  <si>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</si>
  <si>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</si>
  <si>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</si>
  <si>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</si>
  <si>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</si>
  <si>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</si>
  <si>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</si>
  <si>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</si>
  <si>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</si>
  <si>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</si>
  <si>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</si>
  <si>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</si>
  <si>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</si>
  <si>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</si>
  <si>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</si>
  <si>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</si>
  <si>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</si>
  <si>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</si>
  <si>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</si>
  <si>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</si>
  <si>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</si>
  <si>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</si>
  <si>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</si>
  <si>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</si>
  <si>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</si>
  <si>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</si>
  <si>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</si>
  <si>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</si>
  <si>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</si>
  <si>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</si>
  <si>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</si>
  <si>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</si>
  <si>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</si>
  <si>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</si>
  <si>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</si>
  <si>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</si>
  <si>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</si>
  <si>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</si>
  <si>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</si>
  <si>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</si>
  <si>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</si>
  <si>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</si>
  <si>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</si>
  <si>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</si>
  <si>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</si>
  <si>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</si>
  <si>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</si>
  <si>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</si>
  <si>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</si>
  <si>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</si>
  <si>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</si>
  <si>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</si>
  <si>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</si>
  <si>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</si>
  <si>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</si>
  <si>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</si>
  <si>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</si>
  <si>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</si>
  <si>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</si>
  <si>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</si>
  <si>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</si>
  <si>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</si>
  <si>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</si>
  <si>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</si>
  <si>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</si>
  <si>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</si>
  <si>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</si>
  <si>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</si>
  <si>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</si>
  <si>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</si>
  <si>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</si>
  <si>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</si>
  <si>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</si>
  <si>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</si>
  <si>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</si>
  <si>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</si>
  <si>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</si>
  <si>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</si>
  <si>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</si>
  <si>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</si>
  <si>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</si>
  <si>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</si>
  <si>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</si>
  <si>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</si>
  <si>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</si>
  <si>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</si>
  <si>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</si>
  <si>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</si>
  <si>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</si>
  <si>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</si>
  <si>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</si>
  <si>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</si>
  <si>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</si>
  <si>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</si>
  <si>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</si>
  <si>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</si>
  <si>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</si>
  <si>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</si>
  <si>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</si>
  <si>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</si>
  <si>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</si>
  <si>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</si>
  <si>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</si>
  <si>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</si>
  <si>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</si>
  <si>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</si>
  <si>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</si>
  <si>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</si>
  <si>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</si>
  <si>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</si>
  <si>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</si>
  <si>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</si>
  <si>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</si>
  <si>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</si>
  <si>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</si>
  <si>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</si>
  <si>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</si>
  <si>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</si>
  <si>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</si>
  <si>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</si>
  <si>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</si>
  <si>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</si>
  <si>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</si>
  <si>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</si>
  <si>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</si>
  <si>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</si>
  <si>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</si>
  <si>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</si>
  <si>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</si>
  <si>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</si>
  <si>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</si>
  <si>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</si>
  <si>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</si>
  <si>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</si>
  <si>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</si>
  <si>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</si>
  <si>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</si>
  <si>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</si>
  <si>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</si>
  <si>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</si>
  <si>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</si>
  <si>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</si>
  <si>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</si>
  <si>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</si>
  <si>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</si>
  <si>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</si>
  <si>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</si>
  <si>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</si>
  <si>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</si>
  <si>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</si>
  <si>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</si>
  <si>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</si>
  <si>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</si>
  <si>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</si>
  <si>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</si>
  <si>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</si>
  <si>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</si>
  <si>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</si>
  <si>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</si>
  <si>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</si>
  <si>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</si>
  <si>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</si>
  <si>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</si>
  <si>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</si>
  <si>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</si>
  <si>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</si>
  <si>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</si>
  <si>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</si>
  <si>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</si>
  <si>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</si>
  <si>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</si>
  <si>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</si>
  <si>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</si>
  <si>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</si>
  <si>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</si>
  <si>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</si>
  <si>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</si>
  <si>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</si>
  <si>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</si>
  <si>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</si>
  <si>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</si>
  <si>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</si>
  <si>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</si>
  <si>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</si>
  <si>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</si>
  <si>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</si>
  <si>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</si>
  <si>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</si>
  <si>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</si>
  <si>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</si>
  <si>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</si>
  <si>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</si>
  <si>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</si>
  <si>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</si>
  <si>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</si>
  <si>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</si>
  <si>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</si>
  <si>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</si>
  <si>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</si>
  <si>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</si>
  <si>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</si>
  <si>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</si>
  <si>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</si>
  <si>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</si>
  <si>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</si>
  <si>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</si>
  <si>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</si>
  <si>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</si>
  <si>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</si>
  <si>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</si>
  <si>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</si>
  <si>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</si>
  <si>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</si>
  <si>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</si>
  <si>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</si>
  <si>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</si>
  <si>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</si>
  <si>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</si>
  <si>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</si>
  <si>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</si>
  <si>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</si>
  <si>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</si>
  <si>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</si>
  <si>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</si>
  <si>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</si>
  <si>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</si>
  <si>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</si>
  <si>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</si>
  <si>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</si>
  <si>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</si>
  <si>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</si>
  <si>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</si>
  <si>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</si>
  <si>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</si>
  <si>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</si>
  <si>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</si>
  <si>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</si>
  <si>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</si>
  <si>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</si>
  <si>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</si>
  <si>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</si>
  <si>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</si>
  <si>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</si>
  <si>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</si>
  <si>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</si>
  <si>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</si>
  <si>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</si>
  <si>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</si>
  <si>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</si>
  <si>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</si>
  <si>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</si>
  <si>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</si>
  <si>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</si>
  <si>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</si>
  <si>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</si>
  <si>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</si>
  <si>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</si>
  <si>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</si>
  <si>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</si>
  <si>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</si>
  <si>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</si>
  <si>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</si>
  <si>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</si>
  <si>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</si>
  <si>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</si>
  <si>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</si>
  <si>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</si>
  <si>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</si>
  <si>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</si>
  <si>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</si>
  <si>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</si>
  <si>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</si>
  <si>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</si>
  <si>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</si>
  <si>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</si>
  <si>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</si>
  <si>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</si>
  <si>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</si>
  <si>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</si>
  <si>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</si>
  <si>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</si>
  <si>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</si>
  <si>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</si>
  <si>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</si>
  <si>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</si>
  <si>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</si>
  <si>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</si>
  <si>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</si>
  <si>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</si>
  <si>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</si>
  <si>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</si>
  <si>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</si>
  <si>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</si>
  <si>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</si>
  <si>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</si>
  <si>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</si>
  <si>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</si>
  <si>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</si>
  <si>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</si>
  <si>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</si>
  <si>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</si>
  <si>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</si>
  <si>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</si>
  <si>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</si>
  <si>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</si>
  <si>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</si>
  <si>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</si>
  <si>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</si>
  <si>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</si>
  <si>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</si>
  <si>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</si>
  <si>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</si>
  <si>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</si>
  <si>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</si>
  <si>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</si>
  <si>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</si>
  <si>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</si>
  <si>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</si>
  <si>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</si>
  <si>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</si>
  <si>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</si>
  <si>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</si>
  <si>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</si>
  <si>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</si>
  <si>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</si>
  <si>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</si>
  <si>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</si>
  <si>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</si>
  <si>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</si>
  <si>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</si>
  <si>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</si>
  <si>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</si>
  <si>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</si>
  <si>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</si>
  <si>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</si>
  <si>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</si>
  <si>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</si>
  <si>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</si>
  <si>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</si>
  <si>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</si>
  <si>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</si>
  <si>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</si>
  <si>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</si>
  <si>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</si>
  <si>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</si>
  <si>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</si>
  <si>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</si>
  <si>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</si>
  <si>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</si>
  <si>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</si>
  <si>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</si>
  <si>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</si>
  <si>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</si>
  <si>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</si>
  <si>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</si>
  <si>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</si>
  <si>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</si>
  <si>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</si>
  <si>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</si>
  <si>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</si>
  <si>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</si>
  <si>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</si>
  <si>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</si>
  <si>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</si>
  <si>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</si>
  <si>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</si>
  <si>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</si>
  <si>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</si>
  <si>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</si>
  <si>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</si>
  <si>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</si>
  <si>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</si>
  <si>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</si>
  <si>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</si>
  <si>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</si>
  <si>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</si>
  <si>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</si>
  <si>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</si>
  <si>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</si>
  <si>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</si>
  <si>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</si>
  <si>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</si>
  <si>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</si>
  <si>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</si>
  <si>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</si>
  <si>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</si>
  <si>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</si>
  <si>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</si>
  <si>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</si>
  <si>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</si>
  <si>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</si>
  <si>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</si>
  <si>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</si>
  <si>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</si>
  <si>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</si>
  <si>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</si>
  <si>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</si>
  <si>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</si>
  <si>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</si>
  <si>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</si>
  <si>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</si>
  <si>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</si>
  <si>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</si>
  <si>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</si>
  <si>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</si>
  <si>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</si>
  <si>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</si>
  <si>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</si>
  <si>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</si>
  <si>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</si>
  <si>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</si>
  <si>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</si>
  <si>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</si>
  <si>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</si>
  <si>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</si>
  <si>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</si>
  <si>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</si>
  <si>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</si>
  <si>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</si>
  <si>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</si>
  <si>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</si>
  <si>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</si>
  <si>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</si>
  <si>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</si>
  <si>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</si>
  <si>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</si>
  <si>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</si>
  <si>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</si>
  <si>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</si>
  <si>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</si>
  <si>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</si>
  <si>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</si>
  <si>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</si>
  <si>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</si>
  <si>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</si>
  <si>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</si>
  <si>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</si>
  <si>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</si>
  <si>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</si>
  <si>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</si>
  <si>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</si>
  <si>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</si>
  <si>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</si>
  <si>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</si>
  <si>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</si>
  <si>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</si>
  <si>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</si>
  <si>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</si>
  <si>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</si>
  <si>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</si>
  <si>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</si>
  <si>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</si>
  <si>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</si>
  <si>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</si>
  <si>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</si>
  <si>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</si>
  <si>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</si>
  <si>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</si>
  <si>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</si>
  <si>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</si>
  <si>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</si>
  <si>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</si>
  <si>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</si>
  <si>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</si>
  <si>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</si>
  <si>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</si>
  <si>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</si>
  <si>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</si>
  <si>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</si>
  <si>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</si>
  <si>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</si>
  <si>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</si>
  <si>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</si>
  <si>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</si>
  <si>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</si>
  <si>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</si>
  <si>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</si>
  <si>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</si>
  <si>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</si>
  <si>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</si>
  <si>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</si>
  <si>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</si>
  <si>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</si>
  <si>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</si>
  <si>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</si>
  <si>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</si>
  <si>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</si>
  <si>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</si>
  <si>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</si>
  <si>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</si>
  <si>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</si>
  <si>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</si>
  <si>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</si>
  <si>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</si>
  <si>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</si>
  <si>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</si>
  <si>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</si>
  <si>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</si>
  <si>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</si>
  <si>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</si>
  <si>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</si>
  <si>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</si>
  <si>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</si>
  <si>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</si>
  <si>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</si>
  <si>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</si>
  <si>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</si>
  <si>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</si>
  <si>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</si>
  <si>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</si>
  <si>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</si>
  <si>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</si>
  <si>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</si>
  <si>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</si>
  <si>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</si>
  <si>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</si>
  <si>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</si>
  <si>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</si>
  <si>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</si>
  <si>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</si>
  <si>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</si>
  <si>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</si>
  <si>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</si>
  <si>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</si>
  <si>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</si>
  <si>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</si>
  <si>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</si>
  <si>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</si>
  <si>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</si>
  <si>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</si>
  <si>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</si>
  <si>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</si>
  <si>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</si>
  <si>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</si>
  <si>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</si>
  <si>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</si>
  <si>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</si>
  <si>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</si>
  <si>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</si>
  <si>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</si>
  <si>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</si>
  <si>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</si>
  <si>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</si>
  <si>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</si>
  <si>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</si>
  <si>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</si>
  <si>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</si>
  <si>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</si>
  <si>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</si>
  <si>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</si>
  <si>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</si>
  <si>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</si>
  <si>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</si>
  <si>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</si>
  <si>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</si>
  <si>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</si>
  <si>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</si>
  <si>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</si>
  <si>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</si>
  <si>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</si>
  <si>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</si>
  <si>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</si>
  <si>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</si>
  <si>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</si>
  <si>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</si>
  <si>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</si>
  <si>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</si>
  <si>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</si>
  <si>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</si>
  <si>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</si>
  <si>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</si>
  <si>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</si>
  <si>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</si>
  <si>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</si>
  <si>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</si>
  <si>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</si>
  <si>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</si>
  <si>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</si>
  <si>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</si>
  <si>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</si>
  <si>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</si>
  <si>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</si>
  <si>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</si>
  <si>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</si>
  <si>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</si>
  <si>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</si>
  <si>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</si>
  <si>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</si>
  <si>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</si>
  <si>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</si>
  <si>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</si>
  <si>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</si>
  <si>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</si>
  <si>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</si>
  <si>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</si>
  <si>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</si>
  <si>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</si>
  <si>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</si>
  <si>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</si>
  <si>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</si>
  <si>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</si>
  <si>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</si>
  <si>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</si>
  <si>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</si>
  <si>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</si>
  <si>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</si>
  <si>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</si>
  <si>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</si>
  <si>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</si>
  <si>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</si>
  <si>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</si>
  <si>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</si>
  <si>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</si>
  <si>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</si>
  <si>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</si>
  <si>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</si>
  <si>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</si>
  <si>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</si>
  <si>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</si>
  <si>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</si>
  <si>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</si>
  <si>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</si>
  <si>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</si>
  <si>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</si>
  <si>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</si>
  <si>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</si>
  <si>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</si>
  <si>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</si>
  <si>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</si>
  <si>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</si>
  <si>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</si>
  <si>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</si>
  <si>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</si>
  <si>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</si>
  <si>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</si>
  <si>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</si>
  <si>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</si>
  <si>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</si>
  <si>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</si>
  <si>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</si>
  <si>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</si>
  <si>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</si>
  <si>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</si>
  <si>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</si>
  <si>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</si>
  <si>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</si>
  <si>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</si>
  <si>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</si>
  <si>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</si>
  <si>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</si>
  <si>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</si>
  <si>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</si>
  <si>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</si>
  <si>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</si>
  <si>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</si>
  <si>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</si>
  <si>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</si>
  <si>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</si>
  <si>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</si>
  <si>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</si>
  <si>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</si>
  <si>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</si>
  <si>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</si>
  <si>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</si>
  <si>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</si>
  <si>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</si>
  <si>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</si>
  <si>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</si>
  <si>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</si>
  <si>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</si>
  <si>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</si>
  <si>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</si>
  <si>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</si>
  <si>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</si>
  <si>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</si>
  <si>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</si>
  <si>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</si>
  <si>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</si>
  <si>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</si>
  <si>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</si>
  <si>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</si>
  <si>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</si>
  <si>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</si>
  <si>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</si>
  <si>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</si>
  <si>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</si>
  <si>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</si>
  <si>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</si>
  <si>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</si>
  <si>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</si>
  <si>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</si>
  <si>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</si>
  <si>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</si>
  <si>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</si>
  <si>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</si>
  <si>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</si>
  <si>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</si>
  <si>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</si>
  <si>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</si>
  <si>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</si>
  <si>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</si>
  <si>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</si>
  <si>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</si>
  <si>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</si>
  <si>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</si>
  <si>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</si>
  <si>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</si>
  <si>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</si>
  <si>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</si>
  <si>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</si>
  <si>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</si>
  <si>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</si>
  <si>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</si>
  <si>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</si>
  <si>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</si>
  <si>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</si>
  <si>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</si>
  <si>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</si>
  <si>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</si>
  <si>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</si>
  <si>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</si>
  <si>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</si>
  <si>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</si>
  <si>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</si>
  <si>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</si>
  <si>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</si>
  <si>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</si>
  <si>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</si>
  <si>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</si>
  <si>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</si>
  <si>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</si>
  <si>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</si>
  <si>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</si>
  <si>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</si>
  <si>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</si>
  <si>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</si>
  <si>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</si>
  <si>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</si>
  <si>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</si>
  <si>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</si>
  <si>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</si>
  <si>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</si>
  <si>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</si>
  <si>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</si>
  <si>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</si>
  <si>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</si>
  <si>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</si>
  <si>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</si>
  <si>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</si>
  <si>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</si>
  <si>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</si>
  <si>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</si>
  <si>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</si>
  <si>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</si>
  <si>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</si>
  <si>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</si>
  <si>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</si>
  <si>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</si>
  <si>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</si>
  <si>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</si>
  <si>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</si>
  <si>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</si>
  <si>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</si>
  <si>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</si>
  <si>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</si>
  <si>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</si>
  <si>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</si>
  <si>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</si>
  <si>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</si>
  <si>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</si>
  <si>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</si>
  <si>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</si>
  <si>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</si>
  <si>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</si>
  <si>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</si>
  <si>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</si>
  <si>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</si>
  <si>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</si>
  <si>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</si>
  <si>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</si>
  <si>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</si>
  <si>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</si>
  <si>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</si>
  <si>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</si>
  <si>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</si>
  <si>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</si>
  <si>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</si>
  <si>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</si>
  <si>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</si>
  <si>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</si>
  <si>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</si>
  <si>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</si>
  <si>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</si>
  <si>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</si>
  <si>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</si>
  <si>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</si>
  <si>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</si>
  <si>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</si>
  <si>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</si>
  <si>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</si>
  <si>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</si>
  <si>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</si>
  <si>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</si>
  <si>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</si>
  <si>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</si>
  <si>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</si>
  <si>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</si>
  <si>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</si>
  <si>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</si>
  <si>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</si>
  <si>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</si>
  <si>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</si>
  <si>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</si>
  <si>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</si>
  <si>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</si>
  <si>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</si>
  <si>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</si>
  <si>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</si>
  <si>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</si>
  <si>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</si>
  <si>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</si>
  <si>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</si>
  <si>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</si>
  <si>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</si>
  <si>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</si>
  <si>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</si>
  <si>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</si>
  <si>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</si>
  <si>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</si>
  <si>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</si>
  <si>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</si>
  <si>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</si>
  <si>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</si>
  <si>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</si>
  <si>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</si>
  <si>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</si>
  <si>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</si>
  <si>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</si>
  <si>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</si>
  <si>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</si>
  <si>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</si>
  <si>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</si>
  <si>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</si>
  <si>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</si>
  <si>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</si>
  <si>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</si>
  <si>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</si>
  <si>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</si>
  <si>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</si>
  <si>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</si>
  <si>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</si>
  <si>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</si>
  <si>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</si>
  <si>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</si>
  <si>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</si>
  <si>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</si>
  <si>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</si>
  <si>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</si>
  <si>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</si>
  <si>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</si>
  <si>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</si>
  <si>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</si>
  <si>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</si>
  <si>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</si>
  <si>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</si>
  <si>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</si>
  <si>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</si>
  <si>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</si>
  <si>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</si>
  <si>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</si>
  <si>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</si>
  <si>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</si>
  <si>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</si>
  <si>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</si>
  <si>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</si>
  <si>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</si>
  <si>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</si>
  <si>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</si>
  <si>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</si>
  <si>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</si>
  <si>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</si>
  <si>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</si>
  <si>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</si>
  <si>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</si>
  <si>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</si>
  <si>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</si>
  <si>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</si>
  <si>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</si>
  <si>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</si>
  <si>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</si>
  <si>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</si>
  <si>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</si>
  <si>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</si>
  <si>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</si>
  <si>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</si>
  <si>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</si>
  <si>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</si>
  <si>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</si>
  <si>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</si>
  <si>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</si>
  <si>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</si>
  <si>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</si>
  <si>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</si>
  <si>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</si>
  <si>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</si>
  <si>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</si>
  <si>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</si>
  <si>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</si>
  <si>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</si>
  <si>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</si>
  <si>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</si>
  <si>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</si>
  <si>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</si>
  <si>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</si>
  <si>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</si>
  <si>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</si>
  <si>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</si>
  <si>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</si>
  <si>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</si>
  <si>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</si>
  <si>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</si>
  <si>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</si>
  <si>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</si>
  <si>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</si>
  <si>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</si>
  <si>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</si>
  <si>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</si>
  <si>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</si>
  <si>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</si>
  <si>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</si>
  <si>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</si>
  <si>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</si>
  <si>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</si>
  <si>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</si>
  <si>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</si>
  <si>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</si>
  <si>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</si>
  <si>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</si>
  <si>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</si>
  <si>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</si>
  <si>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</si>
  <si>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</si>
  <si>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</si>
  <si>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</si>
  <si>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</si>
  <si>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</si>
  <si>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</si>
  <si>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</si>
  <si>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</si>
  <si>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</si>
  <si>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</si>
  <si>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</si>
  <si>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</si>
  <si>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</si>
  <si>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</si>
  <si>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</si>
  <si>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</si>
  <si>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</si>
  <si>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</si>
  <si>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</si>
  <si>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</si>
  <si>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</si>
  <si>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</si>
  <si>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</si>
  <si>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</si>
  <si>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</si>
  <si>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</si>
  <si>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</si>
  <si>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</si>
  <si>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</si>
  <si>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</si>
  <si>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</si>
  <si>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</si>
  <si>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</si>
  <si>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</si>
  <si>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</si>
  <si>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</si>
  <si>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</si>
  <si>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</si>
  <si>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</si>
  <si>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</si>
  <si>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</si>
  <si>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</si>
  <si>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</si>
  <si>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</si>
  <si>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</si>
  <si>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</si>
  <si>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</si>
  <si>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</si>
  <si>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</si>
  <si>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</si>
  <si>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</si>
  <si>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</si>
  <si>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</si>
  <si>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</si>
  <si>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</si>
  <si>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</si>
  <si>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</si>
  <si>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</si>
  <si>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</si>
  <si>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</si>
  <si>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</si>
  <si>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</si>
  <si>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</si>
  <si>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</si>
  <si>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</si>
  <si>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</si>
  <si>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</si>
  <si>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</si>
  <si>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</si>
  <si>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</si>
  <si>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</si>
  <si>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</si>
  <si>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</si>
  <si>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</si>
  <si>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</si>
  <si>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</si>
  <si>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</si>
  <si>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</si>
  <si>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</si>
  <si>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</si>
  <si>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</si>
  <si>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</si>
  <si>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</si>
  <si>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</si>
  <si>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</si>
  <si>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</si>
  <si>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</si>
  <si>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</si>
  <si>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</si>
  <si>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</si>
  <si>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</si>
  <si>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</si>
  <si>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</si>
  <si>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</si>
  <si>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</si>
  <si>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</si>
  <si>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</si>
  <si>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</si>
  <si>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</si>
  <si>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</si>
  <si>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</si>
  <si>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</si>
  <si>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</si>
  <si>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</si>
  <si>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</si>
  <si>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</si>
  <si>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</si>
  <si>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</si>
  <si>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</si>
  <si>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</si>
  <si>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</si>
  <si>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</si>
  <si>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</si>
  <si>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</si>
  <si>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</si>
  <si>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</si>
  <si>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</si>
  <si>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</si>
  <si>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</si>
  <si>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</si>
  <si>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</si>
  <si>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</si>
  <si>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</si>
  <si>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</si>
  <si>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</si>
  <si>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</si>
  <si>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</si>
  <si>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</si>
  <si>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</si>
  <si>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</si>
  <si>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</si>
  <si>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</si>
  <si>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</si>
  <si>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</si>
  <si>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</si>
  <si>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</si>
  <si>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</si>
  <si>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</si>
  <si>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</si>
  <si>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</si>
  <si>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</si>
  <si>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</si>
  <si>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</si>
  <si>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</si>
  <si>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</si>
  <si>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</si>
  <si>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</si>
  <si>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</si>
  <si>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</si>
  <si>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</si>
  <si>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</si>
  <si>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</si>
  <si>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</si>
  <si>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</si>
  <si>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</si>
  <si>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</si>
  <si>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</si>
  <si>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</si>
  <si>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</si>
  <si>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</si>
  <si>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</si>
  <si>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</si>
  <si>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</si>
  <si>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</si>
  <si>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</si>
  <si>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</si>
  <si>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</si>
  <si>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</si>
  <si>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</si>
  <si>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</si>
  <si>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</si>
  <si>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</si>
  <si>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</si>
  <si>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</si>
  <si>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</si>
  <si>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</si>
  <si>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</si>
  <si>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</si>
  <si>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</si>
  <si>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</si>
  <si>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</si>
  <si>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</si>
  <si>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</si>
  <si>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</si>
  <si>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</si>
  <si>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</si>
  <si>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</si>
  <si>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</si>
  <si>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</si>
  <si>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</si>
  <si>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</si>
  <si>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</si>
  <si>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</si>
  <si>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</si>
  <si>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</si>
  <si>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</si>
  <si>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</si>
  <si>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</si>
  <si>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</si>
  <si>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</si>
  <si>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</si>
  <si>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</si>
  <si>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</si>
  <si>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</si>
  <si>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</si>
  <si>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</si>
  <si>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</si>
  <si>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</si>
  <si>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</si>
  <si>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</si>
  <si>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</si>
  <si>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</si>
  <si>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</si>
  <si>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</si>
  <si>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</si>
  <si>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</si>
  <si>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</si>
  <si>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</si>
  <si>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</si>
  <si>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</si>
  <si>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</si>
  <si>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</si>
  <si>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</si>
  <si>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</si>
  <si>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</si>
  <si>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</si>
  <si>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</si>
  <si>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</si>
  <si>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</si>
  <si>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</si>
  <si>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</si>
  <si>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</si>
  <si>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</si>
  <si>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</si>
  <si>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</si>
  <si>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</si>
  <si>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</si>
  <si>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</si>
  <si>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</si>
  <si>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</si>
  <si>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</si>
  <si>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</si>
  <si>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</si>
  <si>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</si>
  <si>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</si>
  <si>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</si>
  <si>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</si>
  <si>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</si>
  <si>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</si>
  <si>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</si>
  <si>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</si>
  <si>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</si>
  <si>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</si>
  <si>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</si>
  <si>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</si>
  <si>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</si>
  <si>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</si>
  <si>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</si>
  <si>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</si>
  <si>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</si>
  <si>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</si>
  <si>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</si>
  <si>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</si>
  <si>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</si>
  <si>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</si>
  <si>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</si>
  <si>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</si>
  <si>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</si>
  <si>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</si>
  <si>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</si>
  <si>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</si>
  <si>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</si>
  <si>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</si>
  <si>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</si>
  <si>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</si>
  <si>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</si>
  <si>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</si>
  <si>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</si>
  <si>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</si>
  <si>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</si>
  <si>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</si>
  <si>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</si>
  <si>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</si>
  <si>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</si>
  <si>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</si>
  <si>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</si>
  <si>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</si>
  <si>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</si>
  <si>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</si>
  <si>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</si>
  <si>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</si>
  <si>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</si>
  <si>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</si>
  <si>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</si>
  <si>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</si>
  <si>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</si>
  <si>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</si>
  <si>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</si>
  <si>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</si>
  <si>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</si>
  <si>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</si>
  <si>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</si>
  <si>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</si>
  <si>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</si>
  <si>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</si>
  <si>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</si>
  <si>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</si>
  <si>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</si>
  <si>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</si>
  <si>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</si>
  <si>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</si>
  <si>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</si>
  <si>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</si>
  <si>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</si>
  <si>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</si>
  <si>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</si>
  <si>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</si>
  <si>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</si>
  <si>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</si>
  <si>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</si>
  <si>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</si>
  <si>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</si>
  <si>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</si>
  <si>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</si>
  <si>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</si>
  <si>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</si>
  <si>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</si>
  <si>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</si>
  <si>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</si>
  <si>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</si>
  <si>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</si>
  <si>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</si>
  <si>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</si>
  <si>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</si>
  <si>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</si>
  <si>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</si>
  <si>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</si>
  <si>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</si>
  <si>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</si>
  <si>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</si>
  <si>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</si>
  <si>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</si>
  <si>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</si>
  <si>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</si>
  <si>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</si>
  <si>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</si>
  <si>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</si>
  <si>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</si>
  <si>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</si>
  <si>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</si>
  <si>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</si>
  <si>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</si>
  <si>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</si>
  <si>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</si>
  <si>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</si>
  <si>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</si>
  <si>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</si>
  <si>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</si>
  <si>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</si>
  <si>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</si>
  <si>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</si>
  <si>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</si>
  <si>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</si>
  <si>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</si>
  <si>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</si>
  <si>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</si>
  <si>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</si>
  <si>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</si>
  <si>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</si>
  <si>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</si>
  <si>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</si>
  <si>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</si>
  <si>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</si>
  <si>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</si>
  <si>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</si>
  <si>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</si>
  <si>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</si>
  <si>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</si>
  <si>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</si>
  <si>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</si>
  <si>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</si>
  <si>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</si>
  <si>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</si>
  <si>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</si>
  <si>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</si>
  <si>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</si>
  <si>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</si>
  <si>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</si>
  <si>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</si>
  <si>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</si>
  <si>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</si>
  <si>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</si>
  <si>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</si>
  <si>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</si>
  <si>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</si>
  <si>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</si>
  <si>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</si>
  <si>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</si>
  <si>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</si>
  <si>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</si>
  <si>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</si>
  <si>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</si>
  <si>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</si>
  <si>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</si>
  <si>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</si>
  <si>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</si>
  <si>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</si>
  <si>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</si>
  <si>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</si>
  <si>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</si>
  <si>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</si>
  <si>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</si>
  <si>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</si>
  <si>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</si>
  <si>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</si>
  <si>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</si>
  <si>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</si>
  <si>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</si>
  <si>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</si>
  <si>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</si>
  <si>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</si>
  <si>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</si>
  <si>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</si>
  <si>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</si>
  <si>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</si>
  <si>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</si>
  <si>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</si>
  <si>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</si>
  <si>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</si>
  <si>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</si>
  <si>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</si>
  <si>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</si>
  <si>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</si>
  <si>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</si>
  <si>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</si>
  <si>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</si>
  <si>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</si>
  <si>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</si>
  <si>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</si>
  <si>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</si>
  <si>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</si>
  <si>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</si>
  <si>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</si>
  <si>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</si>
  <si>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</si>
  <si>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</si>
  <si>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</si>
  <si>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</si>
  <si>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</si>
  <si>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</si>
  <si>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</si>
  <si>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</si>
  <si>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</si>
  <si>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</si>
  <si>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</si>
  <si>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</si>
  <si>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</si>
  <si>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</si>
  <si>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</si>
  <si>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</si>
  <si>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</si>
  <si>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</si>
  <si>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</si>
  <si>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</si>
  <si>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</si>
  <si>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</si>
  <si>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</si>
  <si>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</si>
  <si>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</si>
  <si>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</si>
  <si>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</si>
  <si>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</si>
  <si>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</si>
  <si>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</si>
  <si>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</si>
  <si>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</si>
  <si>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</si>
  <si>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</si>
  <si>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</si>
  <si>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</si>
  <si>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</si>
  <si>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</si>
  <si>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</si>
  <si>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</si>
  <si>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</si>
  <si>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</si>
  <si>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</si>
  <si>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</si>
  <si>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</si>
  <si>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</si>
  <si>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</si>
  <si>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</si>
  <si>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</si>
  <si>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</si>
  <si>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</si>
  <si>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</si>
  <si>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</si>
  <si>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</si>
  <si>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</si>
  <si>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</si>
  <si>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</si>
  <si>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</si>
  <si>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</si>
  <si>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</si>
  <si>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</si>
  <si>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</si>
  <si>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</si>
  <si>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</si>
  <si>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</si>
  <si>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</si>
  <si>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</si>
  <si>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</si>
  <si>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</si>
  <si>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</si>
  <si>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</si>
  <si>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</si>
  <si>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</si>
  <si>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</si>
  <si>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</si>
  <si>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</si>
  <si>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</si>
  <si>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</si>
  <si>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</si>
  <si>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</si>
  <si>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</si>
  <si>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</si>
  <si>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</si>
  <si>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</si>
  <si>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</si>
  <si>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</si>
  <si>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</si>
  <si>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</si>
  <si>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</si>
  <si>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</si>
  <si>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</si>
  <si>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</si>
  <si>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</si>
  <si>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</si>
  <si>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</si>
  <si>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</si>
  <si>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</si>
  <si>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</si>
  <si>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</si>
  <si>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</si>
  <si>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</si>
  <si>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</si>
  <si>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</si>
  <si>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</si>
  <si>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</si>
  <si>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</si>
  <si>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</si>
  <si>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</si>
  <si>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</si>
  <si>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</si>
  <si>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</si>
  <si>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</si>
  <si>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</si>
  <si>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</si>
  <si>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</si>
  <si>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</si>
  <si>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</si>
  <si>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</si>
  <si>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</si>
  <si>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</si>
  <si>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</si>
  <si>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</si>
  <si>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</si>
  <si>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</si>
  <si>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</si>
  <si>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</si>
  <si>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</si>
  <si>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</si>
  <si>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</si>
  <si>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</si>
  <si>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</si>
  <si>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</si>
  <si>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</si>
  <si>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</si>
  <si>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</si>
  <si>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</si>
  <si>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</si>
  <si>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</si>
  <si>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</si>
  <si>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</si>
  <si>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</si>
  <si>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</si>
  <si>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</si>
  <si>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</si>
  <si>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</si>
  <si>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</si>
  <si>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</si>
  <si>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</si>
  <si>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</si>
  <si>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</si>
  <si>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</si>
  <si>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</si>
  <si>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</si>
  <si>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</si>
  <si>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</si>
  <si>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</si>
  <si>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</si>
  <si>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</si>
  <si>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</si>
  <si>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</si>
  <si>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</si>
  <si>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</si>
  <si>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</si>
  <si>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</si>
  <si>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</si>
  <si>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</si>
  <si>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</si>
  <si>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</si>
  <si>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</si>
  <si>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</si>
  <si>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</si>
  <si>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</si>
  <si>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</si>
  <si>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</si>
  <si>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</si>
  <si>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</si>
  <si>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</si>
  <si>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</si>
  <si>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</si>
  <si>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</si>
  <si>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</si>
  <si>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</si>
  <si>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</si>
  <si>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</si>
  <si>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</si>
  <si>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</si>
  <si>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</si>
  <si>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</si>
  <si>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</si>
  <si>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</si>
  <si>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</si>
  <si>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</si>
  <si>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</si>
  <si>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</si>
  <si>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</si>
  <si>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</si>
  <si>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</si>
  <si>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</si>
  <si>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</si>
  <si>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</si>
  <si>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</si>
  <si>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</si>
  <si>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</si>
  <si>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</si>
  <si>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</si>
  <si>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</si>
  <si>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</si>
  <si>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</si>
  <si>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</si>
  <si>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</si>
  <si>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</si>
  <si>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</si>
  <si>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</si>
  <si>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</si>
  <si>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</si>
  <si>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</si>
  <si>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</si>
  <si>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</si>
  <si>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</si>
  <si>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</si>
  <si>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</si>
  <si>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</si>
  <si>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</si>
  <si>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</si>
  <si>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</si>
  <si>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</si>
  <si>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</si>
  <si>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</si>
  <si>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</si>
  <si>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</si>
  <si>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</si>
  <si>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</si>
  <si>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</si>
  <si>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</si>
  <si>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</si>
  <si>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</si>
  <si>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</si>
  <si>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</si>
  <si>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</si>
  <si>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</si>
  <si>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</si>
  <si>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</si>
  <si>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</si>
  <si>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</si>
  <si>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</si>
  <si>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</si>
  <si>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</si>
  <si>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</si>
  <si>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</si>
  <si>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</si>
  <si>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</si>
  <si>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</si>
  <si>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</si>
  <si>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</si>
  <si>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</si>
  <si>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</si>
  <si>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</si>
  <si>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</si>
  <si>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</si>
  <si>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</si>
  <si>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</si>
  <si>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</si>
  <si>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</si>
  <si>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</si>
  <si>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</si>
  <si>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</si>
  <si>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</si>
  <si>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</si>
  <si>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</si>
  <si>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</si>
  <si>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</si>
  <si>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</si>
  <si>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</si>
  <si>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</si>
  <si>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</si>
  <si>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</si>
  <si>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</si>
  <si>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</si>
  <si>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</si>
  <si>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</si>
  <si>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</si>
  <si>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</si>
  <si>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</si>
  <si>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</si>
  <si>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</si>
  <si>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</si>
  <si>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</si>
  <si>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</si>
  <si>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</si>
  <si>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</si>
  <si>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</si>
  <si>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</si>
  <si>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</si>
  <si>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</si>
  <si>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</si>
  <si>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</si>
  <si>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</si>
  <si>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</si>
  <si>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</si>
  <si>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</si>
  <si>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</si>
  <si>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</si>
  <si>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</si>
  <si>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</si>
  <si>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</si>
  <si>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</si>
  <si>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</si>
  <si>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</si>
  <si>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</si>
  <si>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</si>
  <si>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</si>
  <si>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</si>
  <si>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</si>
  <si>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</si>
  <si>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</si>
  <si>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</si>
  <si>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</si>
  <si>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</si>
  <si>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</si>
  <si>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</si>
  <si>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</si>
  <si>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</si>
  <si>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</si>
  <si>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</si>
  <si>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</si>
  <si>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</si>
  <si>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</si>
  <si>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</si>
  <si>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</si>
  <si>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</si>
  <si>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</si>
  <si>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</si>
  <si>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</si>
  <si>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</si>
  <si>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</si>
  <si>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</si>
  <si>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</si>
  <si>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</si>
  <si>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</si>
  <si>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</si>
  <si>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</si>
  <si>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</si>
  <si>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</si>
  <si>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</si>
  <si>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</si>
  <si>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</si>
  <si>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</si>
  <si>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</si>
  <si>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</si>
  <si>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</si>
  <si>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</si>
  <si>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</si>
  <si>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</si>
  <si>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</si>
  <si>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</si>
  <si>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</si>
  <si>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</si>
  <si>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</si>
  <si>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</si>
  <si>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</si>
  <si>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</si>
  <si>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</si>
  <si>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</si>
  <si>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</si>
  <si>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</si>
  <si>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</si>
  <si>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</si>
  <si>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</si>
  <si>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</si>
  <si>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</si>
  <si>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</si>
  <si>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</si>
  <si>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</si>
  <si>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</si>
  <si>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</si>
  <si>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</si>
  <si>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</si>
  <si>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</si>
  <si>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</si>
  <si>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</si>
  <si>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</si>
  <si>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</si>
  <si>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</si>
  <si>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</si>
  <si>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</si>
  <si>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</si>
  <si>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</si>
  <si>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</si>
  <si>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</si>
  <si>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</si>
  <si>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</si>
  <si>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</si>
  <si>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</si>
  <si>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</si>
  <si>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</si>
  <si>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</si>
  <si>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</si>
  <si>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</si>
  <si>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</si>
  <si>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</si>
  <si>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</si>
  <si>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</si>
  <si>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</si>
  <si>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</si>
  <si>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</si>
  <si>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</si>
  <si>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</si>
  <si>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</si>
  <si>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</si>
  <si>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</si>
  <si>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</si>
  <si>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</si>
  <si>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</si>
  <si>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</si>
  <si>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</si>
  <si>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</si>
  <si>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</si>
  <si>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</si>
  <si>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</si>
  <si>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</si>
  <si>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</si>
  <si>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</si>
  <si>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</si>
  <si>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</si>
  <si>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</si>
  <si>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</si>
  <si>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</si>
  <si>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</si>
  <si>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</si>
  <si>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</si>
  <si>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</si>
  <si>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</si>
  <si>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</si>
  <si>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</si>
  <si>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</si>
  <si>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</si>
  <si>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</si>
  <si>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</si>
  <si>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</si>
  <si>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</si>
  <si>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</si>
  <si>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</si>
  <si>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</si>
  <si>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</si>
  <si>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</si>
  <si>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</si>
  <si>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</si>
  <si>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</si>
  <si>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</si>
  <si>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</si>
  <si>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</si>
  <si>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</si>
  <si>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</si>
  <si>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</si>
  <si>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</si>
  <si>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</si>
  <si>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</si>
  <si>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</si>
  <si>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</si>
  <si>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</si>
  <si>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</si>
  <si>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</si>
  <si>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</si>
  <si>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</si>
  <si>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</si>
  <si>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</si>
  <si>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</si>
  <si>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</si>
  <si>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</si>
  <si>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</si>
  <si>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</si>
  <si>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</si>
  <si>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</si>
  <si>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</si>
  <si>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</si>
  <si>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</si>
  <si>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</si>
  <si>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</si>
  <si>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</si>
  <si>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</si>
  <si>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</si>
  <si>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</si>
  <si>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</si>
  <si>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</si>
  <si>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</si>
  <si>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</si>
  <si>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</si>
  <si>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</si>
  <si>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</si>
  <si>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</si>
  <si>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</si>
  <si>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</si>
  <si>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</si>
  <si>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</si>
  <si>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</si>
  <si>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</si>
  <si>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</si>
  <si>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</si>
  <si>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</si>
  <si>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</si>
  <si>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</si>
  <si>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</si>
  <si>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</si>
  <si>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</si>
  <si>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</si>
  <si>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</si>
  <si>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</si>
  <si>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</si>
  <si>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</si>
  <si>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</si>
  <si>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</si>
  <si>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</si>
  <si>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</si>
  <si>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</si>
  <si>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</si>
  <si>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</si>
  <si>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</si>
  <si>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</si>
  <si>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</si>
  <si>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</si>
  <si>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</si>
  <si>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</si>
  <si>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</si>
  <si>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</si>
  <si>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</si>
  <si>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</si>
  <si>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</si>
  <si>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</si>
  <si>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</si>
  <si>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</si>
  <si>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</si>
  <si>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</si>
  <si>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</si>
  <si>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</si>
  <si>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</si>
  <si>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</si>
  <si>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</si>
  <si>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</si>
  <si>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</si>
  <si>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</si>
  <si>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</si>
  <si>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</si>
  <si>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</si>
  <si>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</si>
  <si>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</si>
  <si>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</si>
  <si>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</si>
  <si>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</si>
  <si>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</si>
  <si>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</si>
  <si>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</si>
  <si>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</si>
  <si>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</si>
  <si>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</si>
  <si>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</si>
  <si>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</si>
  <si>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</si>
  <si>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</si>
  <si>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</si>
  <si>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</si>
  <si>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</si>
  <si>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</si>
  <si>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</si>
  <si>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</si>
  <si>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</si>
  <si>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</si>
  <si>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</si>
  <si>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</si>
  <si>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</si>
  <si>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</si>
  <si>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</si>
  <si>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</si>
  <si>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</si>
  <si>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</si>
  <si>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</si>
  <si>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</si>
  <si>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</si>
  <si>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</si>
  <si>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</si>
  <si>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</si>
  <si>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</si>
  <si>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</si>
  <si>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</si>
  <si>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</si>
  <si>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</si>
  <si>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</si>
  <si>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</si>
  <si>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</si>
  <si>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</si>
  <si>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</si>
  <si>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</si>
  <si>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</si>
  <si>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</si>
  <si>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</si>
  <si>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</si>
  <si>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</si>
  <si>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</si>
  <si>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</si>
  <si>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</si>
  <si>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</si>
  <si>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</si>
  <si>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</si>
  <si>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</si>
  <si>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</si>
  <si>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</si>
  <si>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</si>
  <si>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</si>
  <si>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</si>
  <si>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</si>
  <si>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</si>
  <si>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</si>
  <si>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</si>
  <si>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</si>
  <si>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</si>
  <si>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</si>
  <si>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</si>
  <si>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</si>
  <si>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</si>
  <si>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</si>
  <si>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</si>
  <si>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</si>
  <si>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</si>
  <si>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</si>
  <si>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</si>
  <si>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</si>
  <si>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</si>
  <si>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</si>
  <si>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</si>
  <si>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</si>
  <si>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</si>
  <si>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</si>
  <si>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</si>
  <si>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</si>
  <si>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</si>
  <si>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</si>
  <si>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</si>
  <si>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</si>
  <si>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</si>
  <si>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</si>
  <si>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</si>
  <si>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</si>
  <si>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</si>
  <si>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</si>
  <si>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</si>
  <si>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</si>
  <si>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</si>
  <si>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</si>
  <si>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</si>
  <si>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</si>
  <si>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</si>
  <si>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</si>
  <si>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</si>
  <si>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</si>
  <si>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</si>
  <si>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</si>
  <si>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</si>
  <si>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</si>
  <si>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</si>
  <si>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</si>
  <si>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</si>
  <si>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</si>
  <si>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</si>
  <si>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</si>
  <si>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</si>
  <si>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</si>
  <si>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</si>
  <si>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</si>
  <si>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</si>
  <si>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</si>
  <si>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</si>
  <si>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</si>
  <si>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</si>
  <si>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</si>
  <si>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</si>
  <si>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</si>
  <si>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</si>
  <si>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</si>
  <si>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</si>
  <si>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</si>
  <si>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</si>
  <si>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</si>
  <si>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</si>
  <si>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</si>
  <si>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</si>
  <si>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</si>
  <si>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</si>
  <si>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</si>
  <si>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</si>
  <si>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</si>
  <si>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</si>
  <si>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</si>
  <si>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</si>
  <si>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</si>
  <si>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</si>
  <si>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</si>
  <si>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</si>
  <si>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</si>
  <si>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</si>
  <si>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</si>
  <si>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</si>
  <si>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</si>
  <si>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</si>
  <si>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</si>
  <si>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</si>
  <si>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</si>
  <si>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</si>
  <si>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</si>
  <si>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</si>
  <si>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</si>
  <si>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</si>
  <si>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</si>
  <si>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</si>
  <si>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</si>
  <si>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</si>
  <si>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</si>
  <si>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</si>
  <si>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</si>
  <si>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</si>
  <si>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</si>
  <si>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</si>
  <si>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</si>
  <si>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</si>
  <si>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</si>
  <si>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</si>
  <si>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</si>
  <si>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</si>
  <si>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</si>
  <si>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</si>
  <si>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</si>
  <si>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</si>
  <si>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</si>
  <si>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</si>
  <si>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</si>
  <si>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</si>
  <si>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</si>
  <si>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</si>
  <si>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</si>
  <si>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</si>
  <si>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</si>
  <si>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</si>
  <si>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</si>
  <si>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</si>
  <si>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</si>
  <si>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</si>
  <si>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</si>
  <si>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</si>
  <si>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</si>
  <si>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</si>
  <si>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</si>
  <si>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</si>
  <si>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</si>
  <si>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</si>
  <si>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</si>
  <si>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</si>
  <si>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</si>
  <si>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</si>
  <si>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</si>
  <si>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</si>
  <si>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</si>
  <si>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</si>
  <si>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</si>
  <si>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</si>
  <si>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</si>
  <si>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</si>
  <si>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</si>
  <si>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</si>
  <si>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</si>
  <si>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</si>
  <si>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</si>
  <si>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</si>
  <si>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</si>
  <si>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</si>
  <si>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</si>
  <si>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</si>
  <si>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</si>
  <si>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</si>
  <si>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</si>
  <si>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</si>
  <si>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</si>
  <si>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</si>
  <si>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</si>
  <si>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</si>
  <si>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</si>
  <si>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</si>
  <si>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</si>
  <si>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</si>
  <si>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</si>
  <si>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</si>
  <si>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</si>
  <si>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</si>
  <si>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</si>
  <si>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</si>
  <si>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</si>
  <si>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</si>
  <si>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</si>
  <si>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</si>
  <si>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</si>
  <si>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</si>
  <si>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</si>
  <si>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</si>
  <si>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</si>
  <si>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</si>
  <si>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</si>
  <si>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</si>
  <si>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</si>
  <si>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</si>
  <si>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</si>
  <si>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</si>
  <si>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</si>
  <si>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</si>
  <si>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</si>
  <si>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</si>
  <si>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</si>
  <si>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</si>
  <si>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</si>
  <si>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</si>
  <si>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</si>
  <si>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</si>
  <si>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</si>
  <si>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</si>
  <si>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</si>
  <si>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</si>
  <si>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</si>
  <si>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</si>
  <si>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</si>
  <si>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</si>
  <si>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</si>
  <si>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</si>
  <si>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</si>
  <si>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</si>
  <si>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</si>
  <si>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</si>
  <si>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</si>
  <si>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</si>
  <si>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</si>
  <si>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</si>
  <si>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</si>
  <si>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</si>
  <si>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</si>
  <si>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</si>
  <si>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</si>
  <si>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</si>
  <si>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</si>
  <si>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</si>
  <si>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</si>
  <si>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</si>
  <si>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</si>
  <si>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</si>
  <si>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</si>
  <si>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</si>
  <si>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</si>
  <si>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</si>
  <si>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</si>
  <si>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</si>
  <si>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</si>
  <si>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</si>
  <si>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</si>
  <si>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</si>
  <si>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</si>
  <si>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</si>
  <si>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</si>
  <si>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</si>
  <si>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</si>
  <si>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</si>
  <si>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</si>
  <si>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</si>
  <si>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</si>
  <si>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</si>
  <si>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</si>
  <si>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</si>
  <si>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</si>
  <si>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</si>
  <si>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</si>
  <si>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</si>
  <si>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</si>
  <si>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</si>
  <si>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</si>
  <si>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</si>
  <si>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</si>
  <si>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</si>
  <si>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</si>
  <si>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</si>
  <si>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</si>
  <si>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</si>
  <si>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</si>
  <si>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</si>
  <si>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</si>
  <si>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</si>
  <si>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</si>
  <si>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</si>
  <si>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</si>
  <si>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</si>
  <si>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</si>
  <si>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</si>
  <si>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</si>
  <si>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</si>
  <si>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</si>
  <si>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</si>
  <si>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</si>
  <si>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</si>
  <si>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</si>
  <si>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</si>
  <si>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</si>
  <si>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</si>
  <si>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</si>
  <si>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</si>
  <si>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</si>
  <si>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</si>
  <si>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</si>
  <si>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</si>
  <si>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</si>
  <si>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</si>
  <si>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</si>
  <si>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</si>
  <si>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</si>
  <si>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</si>
  <si>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</si>
  <si>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</si>
  <si>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</si>
  <si>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</si>
  <si>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</si>
  <si>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</si>
  <si>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</si>
  <si>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</si>
  <si>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</si>
  <si>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</si>
  <si>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</si>
  <si>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</si>
  <si>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</si>
  <si>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</si>
  <si>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</si>
  <si>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</si>
  <si>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</si>
  <si>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</si>
  <si>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</si>
  <si>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</si>
  <si>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</si>
  <si>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</si>
  <si>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</si>
  <si>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</si>
  <si>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</si>
  <si>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</si>
  <si>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</si>
  <si>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</si>
  <si>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</si>
  <si>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</si>
  <si>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</si>
  <si>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</si>
  <si>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</si>
  <si>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</si>
  <si>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</si>
  <si>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</si>
  <si>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</si>
  <si>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</si>
  <si>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</si>
  <si>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</si>
  <si>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</si>
  <si>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</si>
  <si>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</si>
  <si>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</si>
  <si>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</si>
  <si>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</si>
  <si>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</si>
  <si>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</si>
  <si>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</si>
  <si>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</si>
  <si>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</si>
  <si>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</si>
  <si>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</si>
  <si>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</si>
  <si>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</si>
  <si>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</si>
  <si>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</si>
  <si>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</si>
  <si>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</si>
  <si>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</si>
  <si>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</si>
  <si>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</si>
  <si>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</si>
  <si>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</si>
  <si>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</si>
  <si>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</si>
  <si>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</si>
  <si>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</si>
  <si>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</si>
  <si>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</si>
  <si>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</si>
  <si>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</si>
  <si>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</si>
  <si>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</si>
  <si>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</si>
  <si>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</si>
  <si>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</si>
  <si>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</si>
  <si>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</si>
  <si>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</si>
  <si>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</si>
  <si>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</si>
  <si>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</si>
  <si>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</si>
  <si>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</si>
  <si>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</si>
  <si>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</si>
  <si>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</si>
  <si>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</si>
  <si>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</si>
  <si>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</si>
  <si>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</si>
  <si>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</si>
  <si>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</si>
  <si>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</si>
  <si>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</si>
  <si>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</si>
  <si>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</si>
  <si>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</si>
  <si>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</si>
  <si>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</si>
  <si>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</si>
  <si>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</si>
  <si>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</si>
  <si>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</si>
  <si>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</si>
  <si>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</si>
  <si>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</si>
  <si>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</si>
  <si>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</si>
  <si>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</si>
  <si>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</si>
  <si>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</si>
  <si>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</si>
  <si>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</si>
  <si>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</si>
  <si>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</si>
  <si>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</si>
  <si>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</si>
  <si>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</si>
  <si>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</si>
  <si>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</si>
  <si>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</si>
  <si>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</si>
  <si>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</si>
  <si>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</si>
  <si>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</si>
  <si>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</si>
  <si>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</si>
  <si>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</si>
  <si>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</si>
  <si>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</si>
  <si>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</si>
  <si>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</si>
  <si>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</si>
  <si>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</si>
  <si>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</si>
  <si>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</si>
  <si>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</si>
  <si>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</si>
  <si>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</si>
  <si>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</si>
  <si>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</si>
  <si>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</si>
  <si>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</si>
  <si>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</si>
  <si>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</si>
  <si>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</si>
  <si>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</si>
  <si>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</si>
  <si>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</si>
  <si>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</si>
  <si>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</si>
  <si>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</si>
  <si>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</si>
  <si>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</si>
  <si>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</si>
  <si>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</si>
  <si>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</si>
  <si>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</si>
  <si>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</si>
  <si>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</si>
  <si>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</si>
  <si>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</si>
  <si>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</si>
  <si>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</si>
  <si>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</si>
  <si>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</si>
  <si>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</si>
  <si>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</si>
  <si>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</si>
  <si>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</si>
  <si>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</si>
  <si>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</si>
  <si>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</si>
  <si>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</si>
  <si>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</si>
  <si>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</si>
  <si>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</si>
  <si>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</si>
  <si>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</si>
  <si>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</si>
  <si>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</si>
  <si>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</si>
  <si>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</si>
  <si>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</si>
  <si>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</si>
  <si>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</si>
  <si>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</si>
  <si>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</si>
  <si>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</si>
  <si>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</si>
  <si>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</si>
  <si>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</si>
  <si>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</si>
  <si>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</si>
  <si>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</si>
  <si>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</si>
  <si>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</si>
  <si>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</si>
  <si>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</si>
  <si>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</si>
  <si>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</si>
  <si>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</si>
  <si>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</si>
  <si>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</si>
  <si>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</si>
  <si>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</si>
  <si>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</si>
  <si>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</si>
  <si>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</si>
  <si>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</si>
  <si>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</si>
  <si>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</si>
  <si>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</si>
  <si>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</si>
  <si>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</si>
  <si>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</si>
  <si>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</si>
  <si>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</si>
  <si>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</si>
  <si>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</si>
  <si>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</si>
  <si>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</si>
  <si>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</si>
  <si>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</si>
  <si>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</si>
  <si>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</si>
  <si>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</si>
  <si>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</si>
  <si>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</si>
  <si>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</si>
  <si>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</si>
  <si>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</si>
  <si>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</si>
  <si>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</si>
  <si>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</si>
  <si>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</si>
  <si>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</si>
  <si>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</si>
  <si>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</si>
  <si>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</si>
  <si>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</si>
  <si>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</si>
  <si>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</si>
  <si>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</si>
  <si>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</si>
  <si>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</si>
  <si>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</si>
  <si>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</si>
  <si>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</si>
  <si>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</si>
  <si>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</si>
  <si>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</si>
  <si>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</si>
  <si>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</si>
  <si>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</si>
  <si>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</si>
  <si>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</si>
  <si>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</si>
  <si>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</si>
  <si>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</si>
  <si>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</si>
  <si>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</si>
  <si>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</si>
  <si>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</si>
  <si>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</si>
  <si>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</si>
  <si>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</si>
  <si>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</si>
  <si>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</si>
  <si>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</si>
  <si>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</si>
  <si>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</si>
  <si>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</si>
  <si>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</si>
  <si>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</si>
  <si>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</si>
  <si>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</si>
  <si>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</si>
  <si>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</si>
  <si>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</si>
  <si>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</si>
  <si>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</si>
  <si>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</si>
  <si>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</si>
  <si>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</si>
  <si>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</si>
  <si>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</si>
  <si>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</si>
  <si>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</si>
  <si>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</si>
  <si>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</si>
  <si>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</si>
  <si>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</si>
  <si>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</si>
  <si>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</si>
  <si>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</si>
  <si>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</si>
  <si>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</si>
  <si>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</si>
  <si>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</si>
  <si>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</si>
  <si>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</si>
  <si>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</si>
  <si>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</si>
  <si>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</si>
  <si>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</si>
  <si>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</si>
  <si>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</si>
  <si>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</si>
  <si>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</si>
  <si>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</si>
  <si>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</si>
  <si>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</si>
  <si>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</si>
  <si>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</si>
  <si>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</si>
  <si>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</si>
  <si>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</si>
  <si>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</si>
  <si>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</si>
  <si>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</si>
  <si>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</si>
  <si>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</si>
  <si>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</si>
  <si>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</si>
  <si>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</si>
  <si>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</si>
  <si>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</si>
  <si>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</si>
  <si>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</si>
  <si>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</si>
  <si>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</si>
  <si>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</si>
  <si>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</si>
  <si>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</si>
  <si>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</si>
  <si>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</si>
  <si>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</si>
  <si>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</si>
  <si>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</si>
  <si>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</si>
  <si>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</si>
  <si>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</si>
  <si>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</si>
  <si>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</si>
  <si>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</si>
  <si>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</si>
  <si>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</si>
  <si>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</si>
  <si>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</si>
  <si>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</si>
  <si>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</si>
  <si>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</si>
  <si>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</si>
  <si>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</si>
  <si>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</si>
  <si>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</si>
  <si>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</si>
  <si>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</si>
  <si>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</si>
  <si>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</si>
  <si>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</si>
  <si>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</si>
  <si>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</si>
  <si>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</si>
  <si>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</si>
  <si>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</si>
  <si>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</si>
  <si>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</si>
  <si>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</si>
  <si>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</si>
  <si>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</si>
  <si>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</si>
  <si>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</si>
  <si>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</si>
  <si>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</si>
  <si>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</si>
  <si>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</si>
  <si>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</si>
  <si>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</si>
  <si>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</si>
  <si>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</si>
  <si>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</si>
  <si>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</si>
  <si>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</si>
  <si>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</si>
  <si>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</si>
  <si>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</si>
  <si>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</si>
  <si>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</si>
  <si>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</si>
  <si>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</si>
  <si>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</si>
  <si>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</si>
  <si>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</si>
  <si>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</si>
  <si>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</si>
  <si>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</si>
  <si>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</si>
  <si>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</si>
  <si>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</si>
  <si>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</si>
  <si>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</si>
  <si>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</si>
  <si>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</si>
  <si>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</si>
  <si>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</si>
  <si>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</si>
  <si>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</si>
  <si>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</si>
  <si>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</si>
  <si>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</si>
  <si>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</si>
  <si>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</si>
  <si>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</si>
  <si>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</si>
  <si>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</si>
  <si>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</si>
  <si>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</si>
  <si>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</si>
  <si>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</si>
  <si>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</si>
  <si>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</si>
  <si>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</si>
  <si>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</si>
  <si>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</si>
  <si>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</si>
  <si>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</si>
  <si>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</si>
  <si>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</si>
  <si>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</si>
  <si>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</si>
  <si>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</si>
  <si>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</si>
  <si>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</si>
  <si>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</si>
  <si>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</si>
  <si>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</si>
  <si>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</si>
  <si>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</si>
  <si>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</si>
  <si>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</si>
  <si>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</si>
  <si>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</si>
  <si>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</si>
  <si>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</si>
  <si>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</si>
  <si>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</si>
  <si>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</si>
  <si>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</si>
  <si>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</si>
  <si>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</si>
  <si>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</si>
  <si>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</si>
  <si>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</si>
  <si>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</si>
  <si>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</si>
  <si>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</si>
  <si>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</si>
  <si>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</si>
  <si>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</si>
  <si>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</si>
  <si>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</si>
  <si>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</si>
  <si>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</si>
  <si>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</si>
  <si>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</si>
  <si>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</si>
  <si>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</si>
  <si>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</si>
  <si>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</si>
  <si>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</si>
  <si>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</si>
  <si>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</si>
  <si>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</si>
  <si>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</si>
  <si>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</si>
  <si>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</si>
  <si>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</si>
  <si>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</si>
  <si>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</si>
  <si>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</si>
  <si>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</si>
  <si>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</si>
  <si>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</si>
  <si>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</si>
  <si>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</si>
  <si>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</si>
  <si>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</si>
  <si>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</si>
  <si>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</si>
  <si>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</si>
  <si>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</si>
  <si>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</si>
  <si>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</si>
  <si>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</si>
  <si>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</si>
  <si>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</si>
  <si>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</si>
  <si>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</si>
  <si>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</si>
  <si>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</si>
  <si>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</si>
  <si>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</si>
  <si>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</si>
  <si>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</si>
  <si>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</si>
  <si>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</si>
  <si>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</si>
  <si>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</si>
  <si>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</si>
  <si>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</si>
  <si>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</si>
  <si>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</si>
  <si>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</si>
  <si>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</si>
  <si>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</si>
  <si>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</si>
  <si>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</si>
  <si>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</si>
  <si>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</si>
  <si>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</si>
  <si>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</si>
  <si>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</si>
  <si>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</si>
  <si>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</si>
  <si>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</si>
  <si>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</si>
  <si>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</si>
  <si>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</si>
  <si>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</si>
  <si>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</si>
  <si>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</si>
  <si>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</si>
  <si>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</si>
  <si>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</si>
  <si>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</si>
  <si>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</si>
  <si>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</si>
  <si>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</si>
  <si>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</si>
  <si>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</si>
  <si>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</si>
  <si>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</si>
  <si>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</si>
  <si>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</si>
  <si>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</si>
  <si>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</si>
  <si>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</si>
  <si>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</si>
  <si>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</si>
  <si>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</si>
  <si>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</si>
  <si>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</si>
  <si>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</si>
  <si>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</si>
  <si>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</si>
  <si>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</si>
  <si>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</si>
  <si>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</si>
  <si>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</si>
  <si>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</si>
  <si>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</si>
  <si>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</si>
  <si>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</si>
  <si>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</si>
  <si>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</si>
  <si>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</si>
  <si>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</si>
  <si>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</si>
  <si>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</si>
  <si>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</si>
  <si>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</si>
  <si>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</si>
  <si>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</si>
  <si>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</si>
  <si>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</si>
  <si>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</si>
  <si>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</si>
  <si>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</si>
  <si>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</si>
  <si>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</si>
  <si>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</si>
  <si>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</si>
  <si>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</si>
  <si>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</si>
  <si>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</si>
  <si>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</si>
  <si>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</si>
  <si>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</si>
  <si>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</si>
  <si>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</si>
  <si>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</si>
  <si>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</si>
  <si>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</si>
  <si>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</si>
  <si>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</si>
  <si>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</si>
  <si>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</si>
  <si>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</si>
  <si>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</si>
  <si>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</si>
  <si>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</si>
  <si>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</si>
  <si>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</si>
  <si>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</si>
  <si>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</si>
  <si>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</si>
  <si>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</si>
  <si>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</si>
  <si>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</si>
  <si>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</si>
  <si>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</si>
  <si>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</si>
  <si>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</si>
  <si>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</si>
  <si>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</si>
  <si>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</si>
  <si>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</si>
  <si>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</si>
  <si>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</si>
  <si>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</si>
  <si>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</si>
  <si>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</si>
  <si>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</si>
  <si>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</si>
  <si>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</si>
  <si>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</si>
  <si>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</si>
  <si>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</si>
  <si>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</si>
  <si>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</si>
  <si>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</si>
  <si>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</si>
  <si>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</si>
  <si>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</si>
  <si>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</si>
  <si>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</si>
  <si>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</si>
  <si>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</si>
  <si>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</si>
  <si>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</si>
  <si>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</si>
  <si>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</si>
  <si>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</si>
  <si>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</si>
  <si>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</si>
  <si>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</si>
  <si>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</si>
  <si>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</si>
  <si>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</si>
  <si>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</si>
  <si>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</si>
  <si>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</si>
  <si>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</si>
  <si>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</si>
  <si>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</si>
  <si>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</si>
  <si>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</si>
  <si>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</si>
  <si>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</si>
  <si>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</si>
  <si>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</si>
  <si>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</si>
  <si>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</si>
  <si>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</si>
  <si>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</si>
  <si>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</si>
  <si>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</si>
  <si>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</si>
  <si>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</si>
  <si>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</si>
  <si>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</si>
  <si>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</si>
  <si>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</si>
  <si>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</si>
  <si>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</si>
  <si>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</si>
  <si>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</si>
  <si>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</si>
  <si>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</si>
  <si>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</si>
  <si>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</si>
  <si>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</si>
  <si>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</si>
  <si>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</si>
  <si>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</si>
  <si>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</si>
  <si>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</si>
  <si>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</si>
  <si>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</si>
  <si>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</si>
  <si>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</si>
  <si>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</si>
  <si>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</si>
  <si>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</si>
  <si>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</si>
  <si>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</si>
  <si>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</si>
  <si>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</si>
  <si>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</si>
  <si>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</si>
  <si>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</si>
  <si>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</si>
  <si>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</si>
  <si>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</si>
  <si>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</si>
  <si>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</si>
  <si>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</si>
  <si>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</si>
  <si>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</si>
  <si>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</si>
  <si>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</si>
  <si>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</si>
  <si>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</si>
  <si>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</si>
  <si>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</si>
  <si>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</si>
  <si>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</si>
  <si>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</si>
  <si>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</si>
  <si>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</si>
  <si>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</si>
  <si>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</si>
  <si>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</si>
  <si>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</si>
  <si>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</si>
  <si>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</si>
  <si>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</si>
  <si>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</si>
  <si>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</si>
  <si>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</si>
  <si>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</si>
  <si>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</si>
  <si>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</si>
  <si>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</si>
  <si>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</si>
  <si>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</si>
  <si>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</si>
  <si>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</si>
  <si>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</si>
  <si>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</si>
  <si>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</si>
  <si>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</si>
  <si>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</si>
  <si>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</si>
  <si>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</si>
  <si>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</si>
  <si>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</si>
  <si>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</si>
  <si>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</si>
  <si>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</si>
  <si>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</si>
  <si>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</si>
  <si>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</si>
  <si>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</si>
  <si>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</si>
  <si>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</si>
  <si>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</si>
  <si>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</si>
  <si>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</si>
  <si>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</si>
  <si>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</si>
  <si>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</si>
  <si>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</si>
  <si>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</si>
  <si>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</si>
  <si>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</si>
  <si>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</si>
  <si>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</si>
  <si>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</si>
  <si>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</si>
  <si>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</si>
  <si>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</si>
  <si>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</si>
  <si>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</si>
  <si>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</si>
  <si>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</si>
  <si>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</si>
  <si>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</si>
  <si>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</si>
  <si>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</si>
  <si>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</si>
  <si>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</si>
  <si>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</si>
  <si>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</si>
  <si>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</si>
  <si>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</si>
  <si>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</si>
  <si>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</si>
  <si>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</si>
  <si>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</si>
  <si>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</si>
  <si>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</si>
  <si>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</si>
  <si>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</si>
  <si>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</si>
  <si>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</si>
  <si>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</si>
  <si>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</si>
  <si>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</si>
  <si>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</si>
  <si>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</si>
  <si>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</si>
  <si>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</si>
  <si>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</si>
  <si>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</si>
  <si>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</si>
  <si>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</si>
  <si>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</si>
  <si>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</si>
  <si>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</si>
  <si>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</si>
  <si>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</si>
  <si>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</si>
  <si>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</si>
  <si>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</si>
  <si>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</si>
  <si>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</si>
  <si>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</si>
  <si>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</si>
  <si>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</si>
  <si>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</si>
  <si>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</si>
  <si>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</si>
  <si>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</si>
  <si>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</si>
  <si>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</si>
  <si>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</si>
  <si>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</si>
  <si>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</si>
  <si>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</si>
  <si>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</si>
  <si>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</si>
  <si>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</si>
  <si>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</si>
  <si>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</si>
  <si>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</si>
  <si>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</si>
  <si>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</si>
  <si>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</si>
  <si>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</si>
  <si>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</si>
  <si>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</si>
  <si>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</si>
  <si>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</si>
  <si>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</si>
  <si>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</si>
  <si>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</si>
  <si>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</si>
  <si>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</si>
  <si>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</si>
  <si>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</si>
  <si>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</si>
  <si>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</si>
  <si>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</si>
  <si>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</si>
  <si>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</si>
  <si>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</si>
  <si>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</si>
  <si>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</si>
  <si>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</si>
  <si>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</si>
  <si>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</si>
  <si>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</si>
  <si>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</si>
  <si>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</si>
  <si>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</si>
  <si>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</si>
  <si>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</si>
  <si>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</si>
  <si>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</si>
  <si>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</si>
  <si>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</si>
  <si>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</si>
  <si>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</si>
  <si>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</si>
  <si>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</si>
  <si>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</si>
  <si>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</si>
  <si>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</si>
  <si>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</si>
  <si>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</si>
  <si>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</si>
  <si>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</si>
  <si>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</si>
  <si>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</si>
  <si>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</si>
  <si>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</si>
  <si>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</si>
  <si>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</si>
  <si>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</si>
  <si>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</si>
  <si>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</si>
  <si>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</si>
  <si>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</si>
  <si>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</si>
  <si>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</si>
  <si>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</si>
  <si>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</si>
  <si>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</si>
  <si>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</si>
  <si>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</si>
  <si>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</si>
  <si>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</si>
  <si>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</si>
  <si>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</si>
  <si>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</si>
  <si>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</si>
  <si>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</si>
  <si>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</si>
  <si>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</si>
  <si>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</si>
  <si>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</si>
  <si>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</si>
  <si>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</si>
  <si>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</si>
  <si>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</si>
  <si>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</si>
  <si>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</si>
  <si>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</si>
  <si>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</si>
  <si>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</si>
  <si>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</si>
  <si>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</si>
  <si>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</si>
  <si>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</si>
  <si>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</si>
  <si>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</si>
  <si>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</si>
  <si>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</si>
  <si>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</si>
  <si>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</si>
  <si>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</si>
  <si>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</si>
  <si>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</si>
  <si>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</si>
  <si>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</si>
  <si>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</si>
  <si>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</si>
  <si>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</si>
  <si>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</si>
  <si>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</si>
  <si>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</si>
  <si>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</si>
  <si>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</si>
  <si>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</si>
  <si>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</si>
  <si>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</si>
  <si>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</si>
  <si>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</si>
  <si>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</si>
  <si>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</si>
  <si>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</si>
  <si>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</si>
  <si>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</si>
  <si>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</si>
  <si>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</si>
  <si>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</si>
  <si>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</si>
  <si>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</si>
  <si>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</si>
  <si>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</si>
  <si>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</si>
  <si>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</si>
  <si>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</si>
  <si>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</si>
  <si>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</si>
  <si>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</si>
  <si>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</si>
  <si>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</si>
  <si>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</si>
  <si>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</si>
  <si>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</si>
  <si>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</si>
  <si>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</si>
  <si>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</si>
  <si>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</si>
  <si>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</si>
  <si>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</si>
  <si>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</si>
  <si>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</si>
  <si>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</si>
  <si>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</si>
  <si>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</si>
  <si>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</si>
  <si>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</si>
  <si>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</si>
  <si>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</si>
  <si>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</si>
  <si>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</si>
  <si>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</si>
  <si>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</si>
  <si>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</si>
  <si>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</si>
  <si>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</si>
  <si>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</si>
  <si>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</si>
  <si>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</si>
  <si>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</si>
  <si>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</si>
  <si>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</si>
  <si>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</si>
  <si>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</si>
  <si>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</si>
  <si>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</si>
  <si>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</si>
  <si>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</si>
  <si>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</si>
  <si>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</si>
  <si>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</si>
  <si>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</si>
  <si>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</si>
  <si>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</si>
  <si>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</si>
  <si>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</si>
  <si>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</si>
  <si>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</si>
  <si>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</si>
  <si>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</si>
  <si>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</si>
  <si>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</si>
  <si>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</si>
  <si>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</si>
  <si>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</si>
  <si>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</si>
  <si>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</si>
  <si>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</si>
  <si>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</si>
  <si>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</si>
  <si>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</si>
  <si>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</si>
  <si>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</si>
  <si>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</si>
  <si>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</si>
  <si>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</si>
  <si>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</si>
  <si>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</si>
  <si>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</si>
  <si>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</si>
  <si>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</si>
  <si>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</si>
  <si>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</si>
  <si>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</si>
  <si>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</si>
  <si>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</si>
  <si>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</si>
  <si>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</si>
  <si>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</si>
  <si>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</si>
  <si>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</si>
  <si>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</si>
  <si>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</si>
  <si>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</si>
  <si>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</si>
  <si>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</si>
  <si>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</si>
  <si>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</si>
  <si>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</si>
  <si>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</si>
  <si>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</si>
  <si>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</si>
  <si>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</si>
  <si>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</si>
  <si>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</si>
  <si>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</si>
  <si>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</si>
  <si>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</si>
  <si>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</si>
  <si>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</si>
  <si>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</si>
  <si>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</si>
  <si>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</si>
  <si>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</si>
  <si>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</si>
  <si>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</si>
  <si>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</si>
  <si>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</si>
  <si>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</si>
  <si>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</si>
  <si>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</si>
  <si>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</si>
  <si>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</si>
  <si>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</si>
  <si>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</si>
  <si>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</si>
  <si>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</si>
  <si>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</si>
  <si>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</si>
  <si>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</si>
  <si>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</si>
  <si>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</si>
  <si>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</si>
  <si>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</si>
  <si>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</si>
  <si>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</si>
  <si>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</si>
  <si>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</si>
  <si>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</si>
  <si>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</si>
  <si>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</si>
  <si>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</si>
  <si>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</si>
  <si>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</si>
  <si>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</si>
  <si>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</si>
  <si>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</si>
  <si>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</si>
  <si>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</si>
  <si>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</si>
  <si>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</si>
  <si>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</si>
  <si>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</si>
  <si>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</si>
  <si>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</si>
  <si>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</si>
  <si>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</si>
  <si>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</si>
  <si>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</si>
  <si>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</si>
  <si>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</si>
  <si>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</si>
  <si>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</si>
  <si>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</si>
  <si>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</si>
  <si>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</si>
  <si>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</si>
  <si>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</si>
  <si>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</si>
  <si>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</si>
  <si>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</si>
  <si>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</si>
  <si>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</si>
  <si>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</si>
  <si>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</si>
  <si>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</si>
  <si>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</si>
  <si>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</si>
  <si>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</si>
  <si>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</si>
  <si>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</si>
  <si>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</si>
  <si>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</si>
  <si>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</si>
  <si>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</si>
  <si>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</si>
  <si>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</si>
  <si>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</si>
  <si>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</si>
  <si>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</si>
  <si>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</si>
  <si>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</si>
  <si>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</si>
  <si>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</si>
  <si>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</si>
  <si>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</si>
  <si>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</si>
  <si>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</si>
  <si>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</si>
  <si>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</si>
  <si>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</si>
  <si>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</si>
  <si>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</si>
  <si>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</si>
  <si>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</si>
  <si>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</si>
  <si>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</si>
  <si>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</si>
  <si>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</si>
  <si>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</si>
  <si>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</si>
  <si>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</si>
  <si>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</si>
  <si>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</si>
  <si>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</si>
  <si>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</si>
  <si>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</si>
  <si>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</si>
  <si>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</si>
  <si>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</si>
  <si>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</si>
  <si>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</si>
  <si>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</si>
  <si>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</si>
  <si>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</si>
  <si>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</si>
  <si>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</si>
  <si>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</si>
  <si>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</si>
  <si>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</si>
  <si>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</si>
  <si>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</si>
  <si>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</si>
  <si>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</si>
  <si>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</si>
  <si>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</si>
  <si>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</si>
  <si>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</si>
  <si>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</si>
  <si>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</si>
  <si>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</si>
  <si>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</si>
  <si>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</si>
  <si>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</si>
  <si>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</si>
  <si>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</si>
  <si>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</si>
  <si>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</si>
  <si>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</si>
  <si>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</si>
  <si>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</si>
  <si>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</si>
  <si>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</si>
  <si>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</si>
  <si>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</si>
  <si>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</si>
  <si>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</si>
  <si>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</si>
  <si>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</si>
  <si>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</si>
  <si>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</si>
  <si>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</si>
  <si>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</si>
  <si>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</si>
  <si>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</si>
  <si>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</si>
  <si>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</si>
  <si>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</si>
  <si>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</si>
  <si>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</si>
  <si>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</si>
  <si>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</si>
  <si>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</si>
  <si>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</si>
  <si>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</si>
  <si>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</si>
  <si>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</si>
  <si>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</si>
  <si>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</si>
  <si>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</si>
  <si>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</si>
  <si>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</si>
  <si>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</si>
  <si>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</si>
  <si>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</si>
  <si>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</si>
  <si>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</si>
  <si>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</si>
  <si>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</si>
  <si>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</si>
  <si>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</si>
  <si>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</si>
  <si>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</si>
  <si>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</si>
  <si>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</si>
  <si>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</si>
  <si>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</si>
  <si>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</si>
  <si>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</si>
  <si>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</si>
  <si>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</si>
  <si>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</si>
  <si>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</si>
  <si>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</si>
  <si>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</si>
  <si>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</si>
  <si>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</si>
  <si>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</si>
  <si>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</si>
  <si>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</si>
  <si>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</si>
  <si>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</si>
  <si>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</si>
  <si>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</si>
  <si>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</si>
  <si>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</si>
  <si>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</si>
  <si>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</si>
  <si>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</si>
  <si>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</si>
  <si>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</si>
  <si>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</si>
  <si>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</si>
  <si>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</si>
  <si>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</si>
  <si>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</si>
  <si>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</si>
  <si>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</si>
  <si>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</si>
  <si>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</si>
  <si>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</si>
  <si>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</si>
  <si>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</si>
  <si>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</si>
  <si>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</si>
  <si>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</si>
  <si>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</si>
  <si>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</si>
  <si>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</si>
  <si>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</si>
  <si>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</si>
  <si>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</si>
  <si>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</si>
  <si>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</si>
  <si>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</si>
  <si>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</si>
  <si>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</si>
  <si>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</si>
  <si>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</si>
  <si>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</si>
  <si>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</si>
  <si>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</si>
  <si>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</si>
  <si>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</si>
  <si>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</si>
  <si>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</si>
  <si>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</si>
  <si>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</si>
  <si>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</si>
  <si>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</si>
  <si>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</si>
  <si>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</si>
  <si>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</si>
  <si>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</si>
  <si>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</si>
  <si>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</si>
  <si>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</si>
  <si>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</si>
  <si>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</si>
  <si>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</si>
  <si>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</si>
  <si>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</si>
  <si>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</si>
  <si>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</si>
  <si>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</si>
  <si>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</si>
  <si>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</si>
  <si>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</si>
  <si>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</si>
  <si>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</si>
  <si>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</si>
  <si>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</si>
  <si>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</si>
  <si>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</si>
  <si>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</si>
  <si>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</si>
  <si>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</si>
  <si>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</si>
  <si>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</si>
  <si>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</si>
  <si>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</si>
  <si>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</si>
  <si>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</si>
  <si>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</si>
  <si>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</si>
  <si>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</si>
  <si>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</si>
  <si>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</si>
  <si>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</si>
  <si>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</si>
  <si>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</si>
  <si>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</si>
  <si>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</si>
  <si>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</si>
  <si>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</si>
  <si>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</si>
  <si>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</si>
  <si>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</si>
  <si>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</si>
  <si>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</si>
  <si>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</si>
  <si>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</si>
  <si>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</si>
  <si>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</si>
  <si>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</si>
  <si>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</si>
  <si>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</si>
  <si>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</si>
  <si>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</si>
  <si>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</si>
  <si>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</si>
  <si>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</si>
  <si>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</si>
  <si>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</si>
  <si>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</si>
  <si>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</si>
  <si>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</si>
  <si>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</si>
  <si>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</si>
  <si>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</si>
  <si>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</si>
  <si>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</si>
  <si>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</si>
  <si>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</si>
  <si>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</si>
  <si>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</si>
  <si>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</si>
  <si>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</si>
  <si>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</si>
  <si>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</si>
  <si>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</si>
  <si>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</si>
  <si>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</si>
  <si>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</si>
  <si>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</si>
  <si>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</si>
  <si>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</si>
  <si>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</si>
  <si>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</si>
  <si>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</si>
  <si>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</si>
  <si>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</si>
  <si>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</si>
  <si>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</si>
  <si>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</si>
  <si>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</si>
  <si>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</si>
  <si>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</si>
  <si>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</si>
  <si>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</si>
  <si>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</si>
  <si>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</si>
  <si>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</si>
  <si>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</si>
  <si>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</si>
  <si>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</si>
  <si>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</si>
  <si>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</si>
  <si>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</si>
  <si>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</si>
  <si>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</si>
  <si>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</si>
  <si>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</si>
  <si>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</si>
  <si>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</si>
  <si>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</si>
  <si>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</si>
  <si>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</si>
  <si>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</si>
  <si>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</si>
  <si>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</si>
  <si>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</si>
  <si>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</si>
  <si>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</si>
  <si>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</si>
  <si>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</si>
  <si>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</si>
  <si>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</si>
  <si>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</si>
  <si>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</si>
  <si>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</si>
  <si>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</si>
  <si>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</si>
  <si>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</si>
  <si>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</si>
  <si>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</si>
  <si>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</si>
  <si>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</si>
  <si>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</si>
  <si>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</si>
  <si>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</si>
  <si>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</si>
  <si>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</si>
  <si>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</si>
  <si>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</si>
  <si>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</si>
  <si>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</si>
  <si>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</si>
  <si>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</si>
  <si>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</si>
  <si>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</si>
  <si>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</si>
  <si>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</si>
  <si>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</si>
  <si>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</si>
  <si>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</si>
  <si>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</si>
  <si>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</si>
  <si>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</si>
  <si>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</si>
  <si>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</si>
  <si>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</si>
  <si>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</si>
  <si>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</si>
  <si>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</si>
  <si>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</si>
  <si>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</si>
  <si>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</si>
  <si>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</si>
  <si>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</si>
  <si>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</si>
  <si>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</si>
  <si>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</si>
  <si>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</si>
  <si>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</si>
  <si>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</si>
  <si>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</si>
  <si>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</si>
  <si>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</si>
  <si>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</si>
  <si>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</si>
  <si>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</si>
  <si>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</si>
  <si>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</si>
  <si>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</si>
  <si>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</si>
  <si>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</si>
  <si>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</si>
  <si>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</si>
  <si>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</si>
  <si>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</si>
  <si>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</si>
  <si>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</si>
  <si>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</si>
  <si>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</si>
  <si>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</si>
  <si>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</si>
  <si>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</si>
  <si>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</si>
  <si>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</si>
  <si>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</si>
  <si>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</si>
  <si>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</si>
  <si>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</si>
  <si>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</si>
  <si>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</si>
  <si>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</si>
  <si>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</si>
  <si>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</si>
  <si>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</si>
  <si>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</si>
  <si>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</si>
  <si>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</si>
  <si>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</si>
  <si>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</si>
  <si>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</si>
  <si>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</si>
  <si>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</si>
  <si>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</si>
  <si>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</si>
  <si>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</si>
  <si>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</si>
  <si>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</si>
  <si>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</si>
  <si>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</si>
  <si>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</si>
  <si>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</si>
  <si>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</si>
  <si>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</si>
  <si>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</si>
  <si>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</si>
  <si>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</si>
  <si>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</si>
  <si>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</si>
  <si>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</si>
  <si>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</si>
  <si>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</si>
  <si>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</si>
  <si>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</si>
  <si>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</si>
  <si>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</si>
  <si>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</si>
  <si>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</si>
  <si>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</si>
  <si>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</si>
  <si>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</si>
  <si>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</si>
  <si>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</si>
  <si>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</si>
  <si>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</si>
  <si>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</si>
  <si>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</si>
  <si>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</si>
  <si>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</si>
  <si>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</si>
  <si>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</si>
  <si>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</si>
  <si>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</si>
  <si>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</si>
  <si>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</si>
  <si>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</si>
  <si>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</si>
  <si>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</si>
  <si>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</si>
  <si>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</si>
  <si>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</si>
  <si>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</si>
  <si>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</si>
  <si>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</si>
  <si>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</si>
  <si>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</si>
  <si>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</si>
  <si>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</si>
  <si>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</si>
  <si>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</si>
  <si>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</si>
  <si>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</si>
  <si>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</si>
  <si>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</si>
  <si>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</si>
  <si>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</si>
  <si>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</si>
  <si>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</si>
  <si>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</si>
  <si>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</si>
  <si>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</si>
  <si>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</si>
  <si>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</si>
  <si>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</si>
  <si>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</si>
  <si>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</si>
  <si>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</si>
  <si>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</si>
  <si>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</si>
  <si>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</si>
  <si>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</si>
  <si>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</si>
  <si>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</si>
  <si>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</si>
  <si>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</si>
  <si>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</si>
  <si>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</si>
  <si>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</si>
  <si>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</si>
  <si>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</si>
  <si>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</si>
  <si>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</si>
  <si>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</si>
  <si>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</si>
  <si>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</si>
  <si>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</si>
  <si>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</si>
  <si>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</si>
  <si>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</si>
  <si>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</si>
  <si>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</si>
  <si>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</si>
  <si>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</si>
  <si>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</si>
  <si>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</si>
  <si>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</si>
  <si>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</si>
  <si>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</si>
  <si>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</si>
  <si>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</si>
  <si>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</si>
  <si>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</si>
  <si>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</si>
  <si>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</si>
  <si>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</si>
  <si>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</si>
  <si>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</si>
  <si>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</si>
  <si>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</si>
  <si>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</si>
  <si>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</si>
  <si>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</si>
  <si>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</si>
  <si>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</si>
  <si>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</si>
  <si>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</si>
  <si>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</si>
  <si>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</si>
  <si>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</si>
  <si>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</si>
  <si>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</si>
  <si>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</si>
  <si>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</si>
  <si>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</si>
  <si>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</si>
  <si>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</si>
  <si>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</si>
  <si>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</si>
  <si>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</si>
  <si>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</si>
  <si>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</si>
  <si>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</si>
  <si>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</si>
  <si>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</si>
  <si>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</si>
  <si>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</si>
  <si>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</si>
  <si>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</si>
  <si>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</si>
  <si>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</si>
  <si>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</si>
  <si>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</si>
  <si>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</si>
  <si>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</si>
  <si>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</si>
  <si>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</si>
  <si>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</si>
  <si>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</si>
  <si>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</si>
  <si>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</si>
  <si>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</si>
  <si>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</si>
  <si>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</si>
  <si>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</si>
  <si>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</si>
  <si>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</si>
  <si>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</si>
  <si>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</si>
  <si>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</si>
  <si>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</si>
  <si>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</si>
  <si>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</si>
  <si>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</si>
  <si>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</si>
  <si>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</si>
  <si>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</si>
  <si>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</si>
  <si>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</si>
  <si>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</si>
  <si>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</si>
  <si>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</si>
  <si>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</si>
  <si>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</si>
  <si>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</si>
  <si>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</si>
  <si>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</si>
  <si>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</si>
  <si>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</si>
  <si>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</si>
  <si>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</si>
  <si>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</si>
  <si>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</si>
  <si>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</si>
  <si>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</si>
  <si>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</si>
  <si>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</si>
  <si>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</si>
  <si>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</si>
  <si>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</si>
  <si>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</si>
  <si>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</si>
  <si>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</si>
  <si>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</si>
  <si>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</si>
  <si>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</si>
  <si>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</si>
  <si>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</si>
  <si>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</si>
  <si>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</si>
  <si>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</si>
  <si>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</si>
  <si>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</si>
  <si>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</si>
  <si>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</si>
  <si>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</si>
  <si>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</si>
  <si>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</si>
  <si>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</si>
  <si>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</si>
  <si>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</si>
  <si>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</si>
  <si>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</si>
  <si>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</si>
  <si>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</si>
  <si>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</si>
  <si>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</si>
  <si>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</si>
  <si>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</si>
  <si>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</si>
  <si>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</si>
  <si>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</si>
  <si>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</si>
  <si>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</si>
  <si>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</si>
  <si>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</si>
  <si>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</si>
  <si>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</si>
  <si>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</si>
  <si>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</si>
  <si>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</si>
  <si>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</si>
  <si>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</si>
  <si>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</si>
  <si>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</si>
  <si>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</si>
  <si>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</si>
  <si>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</si>
  <si>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</si>
  <si>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</si>
  <si>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</si>
  <si>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</si>
  <si>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</si>
  <si>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</si>
  <si>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</si>
  <si>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</si>
  <si>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</si>
  <si>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</si>
  <si>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</si>
  <si>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</si>
  <si>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</si>
  <si>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</si>
  <si>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</si>
  <si>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</si>
  <si>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</si>
  <si>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</si>
  <si>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</si>
  <si>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</si>
  <si>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</si>
  <si>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</si>
  <si>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</si>
  <si>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</si>
  <si>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</si>
  <si>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</si>
  <si>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</si>
  <si>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</si>
  <si>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</si>
  <si>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</si>
  <si>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</si>
  <si>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</si>
  <si>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</si>
  <si>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</si>
  <si>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</si>
  <si>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</si>
  <si>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</si>
  <si>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</si>
  <si>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</si>
  <si>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</si>
  <si>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</si>
  <si>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</si>
  <si>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</si>
  <si>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</si>
  <si>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</si>
  <si>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</si>
  <si>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</si>
  <si>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</si>
  <si>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</si>
  <si>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</si>
  <si>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</si>
  <si>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</si>
  <si>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</si>
  <si>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</si>
  <si>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</si>
  <si>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</si>
  <si>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</si>
  <si>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</si>
  <si>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</si>
  <si>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</si>
  <si>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</si>
  <si>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</si>
  <si>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</si>
  <si>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</si>
  <si>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</si>
  <si>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</si>
  <si>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</si>
  <si>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</si>
  <si>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</si>
  <si>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</si>
  <si>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</si>
  <si>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</si>
  <si>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</si>
  <si>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</si>
  <si>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</si>
  <si>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</si>
  <si>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</si>
  <si>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</si>
  <si>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</si>
  <si>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</si>
  <si>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</si>
  <si>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</si>
  <si>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</si>
  <si>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</si>
  <si>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</si>
  <si>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</si>
  <si>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</si>
  <si>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</si>
  <si>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</si>
  <si>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</si>
  <si>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</si>
  <si>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</si>
  <si>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</si>
  <si>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</si>
  <si>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</si>
  <si>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</si>
  <si>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</si>
  <si>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</si>
  <si>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</si>
  <si>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</si>
  <si>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</si>
  <si>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</si>
  <si>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</si>
  <si>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</si>
  <si>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</si>
  <si>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</si>
  <si>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</si>
  <si>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</si>
  <si>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</si>
  <si>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</si>
  <si>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</si>
  <si>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</si>
  <si>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</si>
  <si>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</si>
  <si>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</si>
  <si>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</si>
  <si>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</si>
  <si>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</si>
  <si>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</si>
  <si>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</si>
  <si>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</si>
  <si>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</si>
  <si>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</si>
  <si>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</si>
  <si>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</si>
  <si>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</si>
  <si>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</si>
  <si>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</si>
  <si>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</si>
  <si>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</si>
  <si>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</si>
  <si>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</si>
  <si>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</si>
  <si>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</si>
  <si>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</si>
  <si>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</si>
  <si>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</si>
  <si>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</si>
  <si>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</si>
  <si>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</si>
  <si>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</si>
  <si>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</si>
  <si>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</si>
  <si>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</si>
  <si>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</si>
  <si>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</si>
  <si>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</si>
  <si>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</si>
  <si>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</si>
  <si>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</si>
  <si>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</si>
  <si>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</si>
  <si>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</si>
  <si>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</si>
  <si>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</si>
  <si>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</si>
  <si>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</si>
  <si>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</si>
  <si>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</si>
  <si>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</si>
  <si>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</si>
  <si>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</si>
  <si>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</si>
  <si>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</si>
  <si>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</si>
  <si>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</si>
  <si>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</si>
  <si>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</si>
  <si>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</si>
  <si>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</si>
  <si>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</si>
  <si>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</si>
  <si>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</si>
  <si>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</si>
  <si>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</si>
  <si>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</si>
  <si>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</si>
  <si>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</si>
  <si>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</si>
  <si>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</si>
  <si>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</si>
  <si>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</si>
  <si>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</si>
  <si>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</si>
  <si>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</si>
  <si>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</si>
  <si>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</si>
  <si>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</si>
  <si>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</si>
  <si>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</si>
  <si>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</si>
  <si>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</si>
  <si>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</si>
  <si>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</si>
  <si>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</si>
  <si>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</si>
  <si>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</si>
  <si>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</si>
  <si>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</si>
  <si>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</si>
  <si>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</si>
  <si>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</si>
  <si>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</si>
  <si>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</si>
  <si>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</si>
  <si>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</si>
  <si>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</si>
  <si>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</si>
  <si>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</si>
  <si>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</si>
  <si>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</si>
  <si>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</si>
  <si>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</si>
  <si>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</si>
  <si>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</si>
  <si>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</si>
  <si>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</si>
  <si>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</si>
  <si>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</si>
  <si>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</si>
  <si>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</si>
  <si>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</si>
  <si>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</si>
  <si>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</si>
  <si>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</si>
  <si>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</si>
  <si>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</si>
  <si>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</si>
  <si>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</si>
  <si>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</si>
  <si>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</si>
  <si>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</si>
  <si>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</si>
  <si>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</si>
  <si>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</si>
  <si>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</si>
  <si>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</si>
  <si>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</si>
  <si>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</si>
  <si>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</si>
  <si>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</si>
  <si>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</si>
  <si>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</si>
  <si>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</si>
  <si>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</si>
  <si>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</si>
  <si>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</si>
  <si>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</si>
  <si>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</si>
  <si>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</si>
  <si>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</si>
  <si>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</si>
  <si>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</si>
  <si>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</si>
  <si>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</si>
  <si>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</si>
  <si>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</si>
  <si>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</si>
  <si>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</si>
  <si>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</si>
  <si>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</si>
  <si>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</si>
  <si>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</si>
  <si>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</si>
  <si>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</si>
  <si>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</si>
  <si>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</si>
  <si>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</si>
  <si>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</si>
  <si>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</si>
  <si>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</si>
  <si>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</si>
  <si>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</si>
  <si>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</si>
  <si>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</si>
  <si>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</si>
  <si>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</si>
  <si>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</si>
  <si>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</si>
  <si>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</si>
  <si>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</si>
  <si>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</si>
  <si>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</si>
  <si>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</si>
  <si>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</si>
  <si>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</si>
  <si>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</si>
  <si>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</si>
  <si>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</si>
  <si>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</si>
  <si>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</si>
  <si>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</si>
  <si>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</si>
  <si>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</si>
  <si>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</si>
  <si>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</si>
  <si>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</si>
  <si>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</si>
  <si>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</si>
  <si>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</si>
  <si>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</si>
  <si>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</si>
  <si>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</si>
  <si>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</si>
  <si>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</si>
  <si>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</si>
  <si>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</si>
  <si>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</si>
  <si>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</si>
  <si>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</si>
  <si>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</si>
  <si>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</si>
  <si>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</si>
  <si>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</si>
  <si>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</si>
  <si>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</si>
  <si>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</si>
  <si>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</si>
  <si>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</si>
  <si>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</si>
  <si>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</si>
  <si>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</si>
  <si>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</si>
  <si>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</si>
  <si>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</si>
  <si>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</si>
  <si>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</si>
  <si>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</si>
  <si>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</si>
  <si>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</si>
  <si>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</si>
  <si>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</si>
  <si>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</si>
  <si>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</si>
  <si>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</si>
  <si>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</si>
  <si>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</si>
  <si>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</si>
  <si>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</si>
  <si>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</si>
  <si>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</si>
  <si>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</si>
  <si>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</si>
  <si>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</si>
  <si>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</si>
  <si>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</si>
  <si>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</si>
  <si>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</si>
  <si>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</si>
  <si>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</si>
  <si>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</si>
  <si>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</si>
  <si>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</si>
  <si>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</si>
  <si>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</si>
  <si>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</si>
  <si>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</si>
  <si>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</si>
  <si>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</si>
  <si>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</si>
  <si>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</si>
  <si>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</si>
  <si>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</si>
  <si>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</si>
  <si>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</si>
  <si>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</si>
  <si>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</si>
  <si>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</si>
  <si>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</si>
  <si>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</si>
  <si>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</si>
  <si>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</si>
  <si>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</si>
  <si>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</si>
  <si>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</si>
  <si>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</si>
  <si>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</si>
  <si>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</si>
  <si>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</si>
  <si>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</si>
  <si>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</si>
  <si>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</si>
  <si>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</si>
  <si>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</si>
  <si>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</si>
  <si>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</si>
  <si>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</si>
  <si>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</si>
  <si>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</si>
  <si>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</si>
  <si>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</si>
  <si>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</si>
  <si>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</si>
  <si>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</si>
  <si>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</si>
  <si>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</si>
  <si>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</si>
  <si>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</si>
  <si>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</si>
  <si>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</si>
  <si>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</si>
  <si>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</si>
  <si>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</si>
  <si>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</si>
  <si>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</si>
  <si>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</si>
  <si>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</si>
  <si>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</si>
  <si>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</si>
  <si>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</si>
  <si>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</si>
  <si>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</si>
  <si>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</si>
  <si>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</si>
  <si>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</si>
  <si>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</si>
  <si>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</si>
  <si>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</si>
  <si>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</si>
  <si>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</si>
  <si>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</si>
  <si>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</si>
  <si>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</si>
  <si>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</si>
  <si>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</si>
  <si>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</si>
  <si>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</si>
  <si>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</si>
  <si>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</si>
  <si>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</si>
  <si>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</si>
  <si>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</si>
  <si>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</si>
  <si>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</si>
  <si>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</si>
  <si>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</si>
  <si>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</si>
  <si>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</si>
  <si>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</si>
  <si>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</si>
  <si>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</si>
  <si>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</si>
  <si>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</si>
  <si>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</si>
  <si>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</si>
  <si>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</si>
  <si>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</si>
  <si>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</si>
  <si>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</si>
  <si>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</si>
  <si>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</si>
  <si>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</si>
  <si>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</si>
  <si>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</si>
  <si>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</si>
  <si>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</si>
  <si>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</si>
  <si>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</si>
  <si>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</si>
  <si>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</si>
  <si>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</si>
  <si>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</si>
  <si>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</si>
  <si>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</si>
  <si>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</si>
  <si>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</si>
  <si>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</si>
  <si>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</si>
  <si>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</si>
  <si>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</si>
  <si>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</si>
  <si>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</si>
  <si>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</si>
  <si>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</si>
  <si>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</si>
  <si>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</si>
  <si>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</si>
  <si>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</si>
  <si>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</si>
  <si>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</si>
  <si>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</si>
  <si>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</si>
  <si>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</si>
  <si>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</si>
  <si>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</si>
  <si>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</si>
  <si>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</si>
  <si>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</si>
  <si>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</si>
  <si>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</si>
  <si>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</si>
  <si>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</si>
  <si>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</si>
  <si>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</si>
  <si>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</si>
  <si>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</si>
  <si>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</si>
  <si>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</si>
  <si>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</si>
  <si>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</si>
  <si>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</si>
  <si>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</si>
  <si>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</si>
  <si>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</si>
  <si>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</si>
  <si>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</si>
  <si>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</si>
  <si>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</si>
  <si>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</si>
  <si>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</si>
  <si>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</si>
  <si>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</si>
  <si>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</si>
  <si>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</si>
  <si>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</si>
  <si>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</si>
  <si>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</si>
  <si>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</si>
  <si>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</si>
  <si>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</si>
  <si>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</si>
  <si>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</si>
  <si>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</si>
  <si>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</si>
  <si>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</si>
  <si>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</si>
  <si>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</si>
  <si>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</si>
  <si>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</si>
  <si>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</si>
  <si>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</si>
  <si>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</si>
  <si>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</si>
  <si>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</si>
  <si>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</si>
  <si>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</si>
  <si>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</si>
  <si>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</si>
  <si>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</si>
  <si>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</si>
  <si>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</si>
  <si>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</si>
  <si>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</si>
  <si>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</si>
  <si>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</si>
  <si>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</si>
  <si>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</si>
  <si>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</si>
  <si>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</si>
  <si>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</si>
  <si>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</si>
  <si>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</si>
  <si>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</si>
  <si>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</si>
  <si>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</si>
  <si>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</si>
  <si>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</si>
  <si>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</si>
  <si>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</si>
  <si>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</si>
  <si>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</si>
  <si>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</si>
  <si>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</si>
  <si>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</si>
  <si>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</si>
  <si>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</si>
  <si>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</si>
  <si>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</si>
  <si>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</si>
  <si>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</si>
  <si>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</si>
  <si>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</si>
  <si>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</si>
  <si>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</si>
  <si>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</si>
  <si>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</si>
  <si>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</si>
  <si>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</si>
  <si>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</si>
  <si>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</si>
  <si>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</si>
  <si>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</si>
  <si>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</si>
  <si>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</si>
  <si>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</si>
  <si>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</si>
  <si>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</si>
  <si>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</si>
  <si>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</si>
  <si>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</si>
  <si>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</si>
  <si>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</si>
  <si>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</si>
  <si>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</si>
  <si>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</si>
  <si>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</si>
  <si>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</si>
  <si>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</si>
  <si>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</si>
  <si>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</si>
  <si>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</si>
  <si>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</si>
  <si>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</si>
  <si>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</si>
  <si>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</si>
  <si>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</si>
  <si>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</si>
  <si>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</si>
  <si>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</si>
  <si>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</si>
  <si>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</si>
  <si>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</si>
  <si>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</si>
  <si>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</si>
  <si>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</si>
  <si>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</si>
  <si>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</si>
  <si>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</si>
  <si>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</si>
  <si>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</si>
  <si>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</si>
  <si>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</si>
  <si>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</si>
  <si>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</si>
  <si>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</si>
  <si>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</si>
  <si>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</si>
  <si>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</si>
  <si>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</si>
  <si>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</si>
  <si>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</si>
  <si>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</si>
  <si>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</si>
  <si>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</si>
  <si>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</si>
  <si>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</si>
  <si>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</si>
  <si>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</si>
  <si>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</si>
  <si>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</si>
  <si>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</si>
  <si>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</si>
  <si>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</si>
  <si>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</si>
  <si>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</si>
  <si>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</si>
  <si>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</si>
  <si>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</si>
  <si>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</si>
  <si>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</si>
  <si>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</si>
  <si>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</si>
  <si>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</si>
  <si>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</si>
  <si>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</si>
  <si>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</si>
  <si>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</si>
  <si>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</si>
  <si>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</si>
  <si>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</si>
  <si>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</si>
  <si>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</si>
  <si>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</si>
  <si>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</si>
  <si>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</si>
  <si>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</si>
  <si>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</si>
  <si>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</si>
  <si>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</si>
  <si>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</si>
  <si>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</si>
  <si>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</si>
  <si>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</si>
  <si>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</si>
  <si>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</si>
  <si>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</si>
  <si>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</si>
  <si>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</si>
  <si>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</si>
  <si>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</si>
  <si>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</si>
  <si>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</si>
  <si>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</si>
  <si>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</si>
  <si>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</si>
  <si>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</si>
  <si>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</si>
  <si>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</si>
  <si>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</si>
  <si>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</si>
  <si>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</si>
  <si>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</si>
  <si>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</si>
  <si>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</si>
  <si>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</si>
  <si>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</si>
  <si>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</si>
  <si>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</si>
  <si>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</si>
  <si>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</si>
  <si>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</si>
  <si>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</si>
  <si>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</si>
  <si>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</si>
  <si>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</si>
  <si>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</si>
  <si>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</si>
  <si>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</si>
  <si>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</si>
  <si>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</si>
  <si>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</si>
  <si>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</si>
  <si>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</si>
  <si>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</si>
  <si>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</si>
  <si>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</si>
  <si>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</si>
  <si>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</si>
  <si>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</si>
  <si>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</si>
  <si>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</si>
  <si>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</si>
  <si>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</si>
  <si>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</si>
  <si>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</si>
  <si>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</si>
  <si>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</si>
  <si>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</si>
  <si>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</si>
  <si>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</si>
  <si>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</si>
  <si>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</si>
  <si>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</si>
  <si>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</si>
  <si>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</si>
  <si>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</si>
  <si>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</si>
  <si>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</si>
  <si>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</si>
  <si>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</si>
  <si>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</si>
  <si>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</si>
  <si>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</si>
  <si>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</si>
  <si>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</si>
  <si>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</si>
  <si>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</si>
  <si>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</si>
  <si>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</si>
  <si>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</si>
  <si>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</si>
  <si>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</si>
  <si>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</si>
  <si>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</si>
  <si>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</si>
  <si>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</si>
  <si>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</si>
  <si>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</si>
  <si>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</si>
  <si>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</si>
  <si>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</si>
  <si>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</si>
  <si>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</si>
  <si>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</si>
  <si>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</si>
  <si>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</si>
  <si>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</si>
  <si>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</si>
  <si>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</si>
  <si>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</si>
  <si>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</si>
  <si>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</si>
  <si>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</si>
  <si>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</si>
  <si>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</si>
  <si>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</si>
  <si>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</si>
  <si>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</si>
  <si>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</si>
  <si>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</si>
  <si>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</si>
  <si>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</si>
  <si>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</si>
  <si>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</si>
  <si>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</si>
  <si>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</si>
  <si>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</si>
  <si>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</si>
  <si>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</si>
  <si>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</si>
  <si>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</si>
  <si>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</si>
  <si>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</si>
  <si>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</si>
  <si>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</si>
  <si>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</si>
  <si>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</si>
  <si>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</si>
  <si>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</si>
  <si>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</si>
  <si>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</si>
  <si>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</si>
  <si>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</si>
  <si>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</si>
  <si>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</si>
  <si>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</si>
  <si>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</si>
  <si>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</si>
  <si>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</si>
  <si>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</si>
  <si>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</si>
  <si>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</si>
  <si>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</si>
  <si>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</si>
  <si>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</si>
  <si>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</si>
  <si>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</si>
  <si>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</si>
  <si>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</si>
  <si>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</si>
  <si>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</si>
  <si>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</si>
  <si>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</si>
  <si>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</si>
  <si>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</si>
  <si>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</si>
  <si>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</si>
  <si>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</si>
  <si>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</si>
  <si>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</si>
  <si>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</si>
  <si>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</si>
  <si>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</si>
  <si>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</si>
  <si>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</si>
  <si>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</si>
  <si>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</si>
  <si>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</si>
  <si>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</si>
  <si>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</si>
  <si>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</si>
  <si>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</si>
  <si>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</si>
  <si>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</si>
  <si>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</si>
  <si>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</si>
  <si>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</si>
  <si>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</si>
  <si>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</si>
  <si>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</si>
  <si>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</si>
  <si>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</si>
  <si>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</si>
  <si>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</si>
  <si>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</si>
  <si>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</si>
  <si>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</si>
  <si>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</si>
  <si>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</si>
  <si>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</si>
  <si>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</si>
  <si>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</si>
  <si>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</si>
  <si>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</si>
  <si>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</si>
  <si>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</si>
  <si>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</si>
  <si>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</si>
  <si>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</si>
  <si>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</si>
  <si>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</si>
  <si>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</si>
  <si>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</si>
  <si>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</si>
  <si>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</si>
  <si>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</si>
  <si>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</si>
  <si>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</si>
  <si>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</si>
  <si>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</si>
  <si>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</si>
  <si>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</si>
  <si>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</si>
  <si>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</si>
  <si>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</si>
  <si>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</si>
  <si>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</si>
  <si>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</si>
  <si>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</si>
  <si>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</si>
  <si>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</si>
  <si>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</si>
  <si>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</si>
  <si>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</si>
  <si>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</si>
  <si>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</si>
  <si>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</si>
  <si>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</si>
  <si>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</si>
  <si>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</si>
  <si>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</si>
  <si>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</si>
  <si>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</si>
  <si>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</si>
  <si>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</si>
  <si>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</si>
  <si>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</si>
  <si>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</si>
  <si>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</si>
  <si>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</si>
  <si>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</si>
  <si>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</si>
  <si>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</si>
  <si>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</si>
  <si>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</si>
  <si>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</si>
  <si>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</si>
  <si>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</si>
  <si>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</si>
  <si>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</si>
  <si>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</si>
  <si>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</si>
  <si>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</si>
  <si>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</si>
  <si>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</si>
  <si>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</si>
  <si>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</si>
  <si>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</si>
  <si>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</si>
  <si>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</si>
  <si>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</si>
  <si>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</si>
  <si>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</si>
  <si>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</si>
  <si>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</si>
  <si>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</si>
  <si>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</si>
  <si>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</si>
  <si>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</si>
  <si>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</si>
  <si>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</si>
  <si>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</si>
  <si>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</si>
  <si>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</si>
  <si>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</si>
  <si>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</si>
  <si>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</si>
  <si>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</si>
  <si>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</si>
  <si>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</si>
  <si>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</si>
  <si>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</si>
  <si>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</si>
  <si>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</si>
  <si>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</si>
  <si>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</si>
  <si>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</si>
  <si>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</si>
  <si>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</si>
  <si>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</si>
  <si>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</si>
  <si>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</si>
  <si>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</si>
  <si>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</si>
  <si>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</si>
  <si>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</si>
  <si>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</si>
  <si>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</si>
  <si>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</si>
  <si>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</si>
  <si>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</si>
  <si>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</si>
  <si>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</si>
  <si>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</si>
  <si>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</si>
  <si>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</si>
  <si>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</si>
  <si>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</si>
  <si>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</si>
  <si>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</si>
  <si>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</si>
  <si>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</si>
  <si>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</si>
  <si>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</si>
  <si>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</si>
  <si>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</si>
  <si>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</si>
  <si>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</si>
  <si>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</si>
  <si>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</si>
  <si>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</si>
  <si>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</si>
  <si>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</si>
  <si>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</si>
  <si>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</si>
  <si>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</si>
  <si>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</si>
  <si>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</si>
  <si>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</si>
  <si>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</si>
  <si>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</si>
  <si>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</si>
  <si>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</si>
  <si>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</si>
  <si>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</si>
  <si>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</si>
  <si>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</si>
  <si>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</si>
  <si>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</si>
  <si>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</si>
  <si>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</si>
  <si>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</si>
  <si>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</si>
  <si>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</si>
  <si>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</si>
  <si>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</si>
  <si>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</si>
  <si>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</si>
  <si>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</si>
  <si>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</si>
  <si>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</si>
  <si>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</si>
  <si>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</si>
  <si>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</si>
  <si>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</si>
  <si>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</si>
  <si>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</si>
  <si>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</si>
  <si>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</si>
  <si>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</si>
  <si>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</si>
  <si>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</si>
  <si>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</si>
  <si>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</si>
  <si>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</si>
  <si>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</si>
  <si>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</si>
  <si>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</si>
  <si>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</si>
  <si>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</si>
  <si>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</si>
  <si>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</si>
  <si>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</si>
  <si>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</si>
  <si>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</si>
  <si>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</si>
  <si>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</si>
  <si>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</si>
  <si>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</si>
  <si>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</si>
  <si>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</si>
  <si>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</si>
  <si>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</si>
  <si>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</si>
  <si>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</si>
  <si>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</si>
  <si>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</si>
  <si>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</si>
  <si>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</si>
  <si>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</si>
  <si>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</si>
  <si>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</si>
  <si>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</si>
  <si>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</si>
  <si>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</si>
  <si>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</si>
  <si>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</si>
  <si>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</si>
  <si>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</si>
  <si>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</si>
  <si>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</si>
  <si>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</si>
  <si>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</si>
  <si>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</si>
  <si>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</si>
  <si>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</si>
  <si>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</si>
  <si>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</si>
  <si>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</si>
  <si>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</si>
  <si>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</si>
  <si>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</si>
  <si>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</si>
  <si>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</si>
  <si>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</si>
  <si>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</si>
  <si>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</si>
  <si>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</si>
  <si>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</si>
  <si>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</si>
  <si>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</si>
  <si>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</si>
  <si>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</si>
  <si>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</si>
  <si>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</si>
  <si>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</si>
  <si>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</si>
  <si>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</si>
  <si>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</si>
  <si>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</si>
  <si>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</si>
  <si>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</si>
  <si>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</si>
  <si>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</si>
  <si>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</si>
  <si>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</si>
  <si>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</si>
  <si>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</si>
  <si>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</si>
  <si>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</si>
  <si>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</si>
  <si>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</si>
  <si>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</si>
  <si>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</si>
  <si>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</si>
  <si>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</si>
  <si>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</si>
  <si>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</si>
  <si>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</si>
  <si>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</si>
  <si>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</si>
  <si>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</si>
  <si>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</si>
  <si>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</si>
  <si>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</si>
  <si>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</si>
  <si>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</si>
  <si>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</si>
  <si>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</si>
  <si>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</si>
  <si>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</si>
  <si>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</si>
  <si>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</si>
  <si>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</si>
  <si>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</si>
  <si>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</si>
  <si>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</si>
  <si>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</si>
  <si>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</si>
  <si>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</si>
  <si>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</si>
  <si>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</si>
  <si>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</si>
  <si>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</si>
  <si>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</si>
  <si>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</si>
  <si>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</si>
  <si>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</si>
  <si>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</si>
  <si>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</si>
  <si>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</si>
  <si>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</si>
  <si>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</si>
  <si>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</si>
  <si>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</si>
  <si>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</si>
  <si>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</si>
  <si>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</si>
  <si>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</si>
  <si>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</si>
  <si>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</si>
  <si>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</si>
  <si>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</si>
  <si>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</si>
  <si>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</si>
  <si>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</si>
  <si>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</si>
  <si>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</si>
  <si>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</si>
  <si>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</si>
  <si>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</si>
  <si>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</si>
  <si>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</si>
  <si>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</si>
  <si>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</si>
  <si>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</si>
  <si>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</si>
  <si>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</si>
  <si>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</si>
  <si>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</si>
  <si>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</si>
  <si>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</si>
  <si>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</si>
  <si>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</si>
  <si>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</si>
  <si>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</si>
  <si>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</si>
  <si>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</si>
  <si>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</si>
  <si>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</si>
  <si>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</si>
  <si>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</si>
  <si>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</si>
  <si>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</si>
  <si>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</si>
  <si>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</si>
  <si>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</si>
  <si>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</si>
  <si>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</si>
  <si>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</si>
  <si>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</si>
  <si>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</si>
  <si>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</si>
  <si>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</si>
  <si>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</si>
  <si>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</si>
  <si>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</si>
  <si>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</si>
  <si>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</si>
  <si>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</si>
  <si>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</si>
  <si>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</si>
  <si>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</si>
  <si>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</si>
  <si>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</si>
  <si>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</si>
  <si>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</si>
  <si>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</si>
  <si>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</si>
  <si>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</si>
  <si>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</si>
  <si>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</si>
  <si>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</si>
  <si>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</si>
  <si>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</si>
  <si>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</si>
  <si>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</si>
  <si>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</si>
  <si>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</si>
  <si>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</si>
  <si>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</si>
  <si>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</si>
  <si>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</si>
  <si>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</si>
  <si>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</si>
  <si>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</si>
  <si>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</si>
  <si>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</si>
  <si>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</si>
  <si>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</si>
  <si>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</si>
  <si>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</si>
  <si>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</si>
  <si>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</si>
  <si>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</si>
  <si>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</si>
  <si>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</si>
  <si>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</si>
  <si>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</si>
  <si>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</si>
  <si>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</si>
  <si>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</si>
  <si>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</si>
  <si>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</si>
  <si>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</si>
  <si>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</si>
  <si>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</si>
  <si>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</si>
  <si>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</si>
  <si>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</si>
  <si>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</si>
  <si>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</si>
  <si>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</si>
  <si>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</si>
  <si>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</si>
  <si>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</si>
  <si>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</si>
  <si>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</si>
  <si>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</si>
  <si>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</si>
  <si>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</si>
  <si>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</si>
  <si>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</si>
  <si>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</si>
  <si>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</si>
  <si>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</si>
  <si>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</si>
  <si>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</si>
  <si>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</si>
  <si>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</si>
  <si>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</si>
  <si>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</si>
  <si>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</si>
  <si>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</si>
  <si>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</si>
  <si>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</si>
  <si>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</si>
  <si>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</si>
  <si>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</si>
  <si>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</si>
  <si>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</si>
  <si>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</si>
  <si>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</si>
  <si>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</si>
  <si>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</si>
  <si>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</si>
  <si>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</si>
  <si>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</si>
  <si>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</si>
  <si>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</si>
  <si>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</si>
  <si>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</si>
  <si>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</si>
  <si>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</si>
  <si>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</si>
  <si>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</si>
  <si>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</si>
  <si>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</si>
  <si>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</si>
  <si>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</si>
  <si>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</si>
  <si>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</si>
  <si>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</si>
  <si>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</si>
  <si>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</si>
  <si>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</si>
  <si>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</si>
  <si>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</si>
  <si>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</si>
  <si>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</si>
  <si>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</si>
  <si>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</si>
  <si>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</si>
  <si>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</si>
  <si>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</si>
  <si>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</si>
  <si>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</si>
  <si>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</si>
  <si>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</si>
  <si>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</si>
  <si>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</si>
  <si>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</si>
  <si>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</si>
  <si>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</si>
  <si>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</si>
  <si>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</si>
  <si>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</si>
  <si>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</si>
  <si>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</si>
  <si>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</si>
  <si>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</si>
  <si>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</si>
  <si>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</si>
  <si>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</si>
  <si>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</si>
  <si>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</si>
  <si>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</si>
  <si>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</si>
  <si>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</si>
  <si>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</si>
  <si>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</si>
  <si>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</si>
  <si>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</si>
  <si>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</si>
  <si>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</si>
  <si>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</si>
  <si>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</si>
  <si>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</si>
  <si>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</si>
  <si>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</si>
  <si>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</si>
  <si>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</si>
  <si>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</si>
  <si>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</si>
  <si>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</si>
  <si>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</si>
  <si>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</si>
  <si>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</si>
  <si>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</si>
  <si>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</si>
  <si>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</si>
  <si>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</si>
  <si>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</si>
  <si>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</si>
  <si>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</si>
  <si>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</si>
  <si>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</si>
  <si>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</si>
  <si>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</si>
  <si>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</si>
  <si>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</si>
  <si>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</si>
  <si>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</si>
  <si>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</si>
  <si>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</si>
  <si>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</si>
  <si>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</si>
  <si>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</si>
  <si>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</si>
  <si>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</si>
  <si>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</si>
  <si>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</si>
  <si>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</si>
  <si>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</si>
  <si>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</si>
  <si>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</si>
  <si>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</si>
  <si>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</si>
  <si>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</si>
  <si>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</si>
  <si>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</si>
  <si>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</si>
  <si>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</si>
  <si>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</si>
  <si>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</si>
  <si>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</si>
  <si>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</si>
  <si>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</si>
  <si>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</si>
  <si>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</si>
  <si>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</si>
  <si>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</si>
  <si>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</si>
  <si>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</si>
  <si>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</si>
  <si>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</si>
  <si>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</si>
  <si>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</si>
  <si>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</si>
  <si>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</si>
  <si>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</si>
  <si>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</si>
  <si>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</si>
  <si>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</si>
  <si>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</si>
  <si>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</si>
  <si>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</si>
  <si>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</si>
  <si>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</si>
  <si>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</si>
  <si>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</si>
  <si>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</si>
  <si>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</si>
  <si>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</si>
  <si>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</si>
  <si>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</si>
  <si>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</si>
  <si>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</si>
  <si>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</si>
  <si>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</si>
  <si>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</si>
  <si>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</si>
  <si>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</si>
  <si>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</si>
  <si>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</si>
  <si>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</si>
  <si>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</si>
  <si>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</si>
  <si>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</si>
  <si>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</si>
  <si>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</si>
  <si>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</si>
  <si>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</si>
  <si>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</si>
  <si>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</si>
  <si>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</si>
  <si>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</si>
  <si>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</si>
  <si>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</si>
  <si>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</si>
  <si>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</si>
  <si>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</si>
  <si>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</si>
  <si>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</si>
  <si>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</si>
  <si>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</si>
  <si>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</si>
  <si>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</si>
  <si>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</si>
  <si>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</si>
  <si>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</si>
  <si>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</si>
  <si>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</si>
  <si>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</si>
  <si>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</si>
  <si>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</si>
  <si>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</si>
  <si>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</si>
  <si>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</si>
  <si>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</si>
  <si>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</si>
  <si>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</si>
  <si>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</si>
  <si>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</si>
  <si>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</si>
  <si>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</si>
  <si>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</si>
  <si>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</si>
  <si>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</si>
  <si>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</si>
  <si>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</si>
  <si>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</si>
  <si>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</si>
  <si>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</si>
  <si>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</si>
  <si>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</si>
  <si>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</si>
  <si>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</si>
  <si>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</si>
  <si>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</si>
  <si>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</si>
  <si>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</si>
  <si>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</si>
  <si>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</si>
  <si>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</si>
  <si>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</si>
  <si>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</si>
  <si>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</si>
  <si>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</si>
  <si>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</si>
  <si>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</si>
  <si>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</si>
  <si>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</si>
  <si>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</si>
  <si>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</si>
  <si>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</si>
  <si>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</si>
  <si>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</si>
  <si>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</si>
  <si>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</si>
  <si>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</si>
  <si>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</si>
  <si>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</si>
  <si>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</si>
  <si>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</si>
  <si>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</si>
  <si>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</si>
  <si>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</si>
  <si>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</si>
  <si>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</si>
  <si>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</si>
  <si>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</si>
  <si>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</si>
  <si>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</si>
  <si>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</si>
  <si>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</si>
  <si>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</si>
  <si>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</si>
  <si>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</si>
  <si>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</si>
  <si>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</si>
  <si>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</si>
  <si>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</si>
  <si>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</si>
  <si>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</si>
  <si>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</si>
  <si>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</si>
  <si>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</si>
  <si>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</si>
  <si>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</si>
  <si>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</si>
  <si>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</si>
  <si>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</si>
  <si>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</si>
  <si>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</si>
  <si>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</si>
  <si>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</si>
  <si>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</si>
  <si>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</si>
  <si>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</si>
  <si>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</si>
  <si>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</si>
  <si>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</si>
  <si>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</si>
  <si>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</si>
  <si>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</si>
  <si>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</si>
  <si>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</si>
  <si>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</si>
  <si>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</si>
  <si>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</si>
  <si>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</si>
  <si>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</si>
  <si>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</si>
  <si>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</si>
  <si>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</si>
  <si>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</si>
  <si>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</si>
  <si>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</si>
  <si>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</si>
  <si>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</si>
  <si>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</si>
  <si>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</si>
  <si>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</si>
  <si>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</si>
  <si>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</si>
  <si>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</si>
  <si>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</si>
  <si>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</si>
  <si>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</si>
  <si>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</si>
  <si>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</si>
  <si>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</si>
  <si>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</si>
  <si>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</si>
  <si>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</si>
  <si>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</si>
  <si>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</si>
  <si>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</si>
  <si>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</si>
  <si>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</si>
  <si>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</si>
  <si>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</si>
  <si>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</si>
  <si>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</si>
  <si>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</si>
  <si>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</si>
  <si>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</si>
  <si>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</si>
  <si>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</si>
  <si>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</si>
  <si>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</si>
  <si>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</si>
  <si>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</si>
  <si>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</si>
  <si>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</si>
  <si>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</si>
  <si>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</si>
  <si>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</si>
  <si>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</si>
  <si>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</si>
  <si>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</si>
  <si>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</si>
  <si>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</si>
  <si>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</si>
  <si>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</si>
  <si>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</si>
  <si>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</si>
  <si>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</si>
  <si>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</si>
  <si>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</si>
  <si>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</si>
  <si>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</si>
  <si>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</si>
  <si>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</si>
  <si>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</si>
  <si>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</si>
  <si>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</si>
  <si>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</si>
  <si>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</si>
  <si>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</si>
  <si>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</si>
  <si>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</si>
  <si>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</si>
  <si>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</si>
  <si>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</si>
  <si>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</si>
  <si>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</si>
  <si>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</si>
  <si>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</si>
  <si>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</si>
  <si>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</si>
  <si>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</si>
  <si>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</si>
  <si>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</si>
  <si>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</si>
  <si>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</si>
  <si>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</si>
  <si>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</si>
  <si>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</si>
  <si>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</si>
  <si>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</si>
  <si>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</si>
  <si>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</si>
  <si>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</si>
  <si>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</si>
  <si>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</si>
  <si>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</si>
  <si>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</si>
  <si>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</si>
  <si>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</si>
  <si>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</si>
  <si>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</si>
  <si>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</si>
  <si>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</si>
  <si>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</si>
  <si>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</si>
  <si>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</si>
  <si>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</si>
  <si>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</si>
  <si>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</si>
  <si>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</si>
  <si>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</si>
  <si>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</si>
  <si>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</si>
  <si>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</si>
  <si>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</si>
  <si>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</si>
  <si>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</si>
  <si>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</si>
  <si>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</si>
  <si>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</si>
  <si>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</si>
  <si>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</si>
  <si>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</si>
  <si>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</si>
  <si>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</si>
  <si>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</si>
  <si>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</si>
  <si>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</si>
  <si>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</si>
  <si>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</si>
  <si>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</si>
  <si>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</si>
  <si>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</si>
  <si>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</si>
  <si>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</si>
  <si>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</si>
  <si>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</si>
  <si>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</si>
  <si>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</si>
  <si>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</si>
  <si>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</si>
  <si>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</si>
  <si>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</si>
  <si>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</si>
  <si>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</si>
  <si>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</si>
  <si>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</si>
  <si>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</si>
  <si>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</si>
  <si>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</si>
  <si>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</si>
  <si>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</si>
  <si>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</si>
  <si>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</si>
  <si>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</si>
  <si>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</si>
  <si>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</si>
  <si>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</si>
  <si>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</si>
  <si>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</si>
  <si>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</si>
  <si>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</si>
  <si>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</si>
  <si>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</si>
  <si>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</si>
  <si>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</si>
  <si>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</si>
  <si>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</si>
  <si>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</si>
  <si>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</si>
  <si>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</si>
  <si>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</si>
  <si>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</si>
  <si>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</si>
  <si>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</si>
  <si>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</si>
  <si>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</si>
  <si>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</si>
  <si>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</si>
  <si>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</si>
  <si>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</si>
  <si>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</si>
  <si>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</si>
  <si>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</si>
  <si>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</si>
  <si>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</si>
  <si>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</si>
  <si>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</si>
  <si>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</si>
  <si>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</si>
  <si>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</si>
  <si>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</si>
  <si>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</si>
  <si>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</si>
  <si>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</si>
  <si>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</si>
  <si>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</si>
  <si>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</si>
  <si>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</si>
  <si>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</si>
  <si>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</si>
  <si>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</si>
  <si>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</si>
  <si>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</si>
  <si>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</si>
  <si>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</si>
  <si>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</si>
  <si>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</si>
  <si>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</si>
  <si>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</si>
  <si>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</si>
  <si>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</si>
  <si>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</si>
  <si>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</si>
  <si>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</si>
  <si>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</si>
  <si>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</si>
  <si>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</si>
  <si>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</si>
  <si>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</si>
  <si>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</si>
  <si>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</si>
  <si>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</si>
  <si>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</si>
  <si>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</si>
  <si>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</si>
  <si>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</si>
  <si>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</si>
  <si>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</si>
  <si>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</si>
  <si>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</si>
  <si>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</si>
  <si>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</si>
  <si>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</si>
  <si>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</si>
  <si>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</si>
  <si>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</si>
  <si>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</si>
  <si>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</si>
  <si>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</si>
  <si>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</si>
  <si>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</si>
  <si>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</si>
  <si>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</si>
  <si>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</si>
  <si>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</si>
  <si>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</si>
  <si>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</si>
  <si>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</si>
  <si>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</si>
  <si>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</si>
  <si>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</si>
  <si>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</si>
  <si>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</si>
  <si>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</si>
  <si>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</si>
  <si>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</si>
  <si>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</si>
  <si>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</si>
  <si>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</si>
  <si>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</si>
  <si>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</si>
  <si>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</si>
  <si>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</si>
  <si>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</si>
  <si>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</si>
  <si>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</si>
  <si>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</si>
  <si>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</si>
  <si>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</si>
  <si>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</si>
  <si>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</si>
  <si>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</si>
  <si>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</si>
  <si>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</si>
  <si>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</si>
  <si>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</si>
  <si>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</si>
  <si>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</si>
  <si>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</si>
  <si>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</si>
  <si>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</si>
  <si>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</si>
  <si>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</si>
  <si>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</si>
  <si>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</si>
  <si>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</si>
  <si>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</si>
  <si>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</si>
  <si>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</si>
  <si>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</si>
  <si>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</si>
  <si>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</si>
  <si>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</si>
  <si>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</si>
  <si>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</si>
  <si>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</si>
  <si>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</si>
  <si>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</si>
  <si>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</si>
  <si>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</si>
  <si>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</si>
  <si>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</si>
  <si>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</si>
  <si>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</si>
  <si>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</si>
  <si>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</si>
  <si>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</si>
  <si>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</si>
  <si>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</si>
  <si>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</si>
  <si>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</si>
  <si>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</si>
  <si>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</si>
  <si>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</si>
  <si>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</si>
  <si>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</si>
  <si>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</si>
  <si>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</si>
  <si>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</si>
  <si>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</si>
  <si>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</si>
  <si>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</si>
  <si>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</si>
  <si>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</si>
  <si>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</si>
  <si>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</si>
  <si>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</si>
  <si>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</si>
  <si>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</si>
  <si>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</si>
  <si>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</si>
  <si>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</si>
  <si>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</si>
  <si>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</si>
  <si>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</si>
  <si>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</si>
  <si>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</si>
  <si>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</si>
  <si>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</si>
  <si>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</si>
  <si>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</si>
  <si>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</si>
  <si>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</si>
  <si>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</si>
  <si>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</si>
  <si>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</si>
  <si>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</si>
  <si>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</si>
  <si>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</si>
  <si>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</si>
  <si>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</si>
  <si>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</si>
  <si>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</si>
  <si>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</si>
  <si>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</si>
  <si>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</si>
  <si>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</si>
  <si>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</si>
  <si>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</si>
  <si>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</si>
  <si>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</si>
  <si>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</si>
  <si>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</si>
  <si>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</si>
  <si>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</si>
  <si>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</si>
  <si>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</si>
  <si>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</si>
  <si>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</si>
  <si>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</si>
  <si>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</si>
  <si>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</si>
  <si>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</si>
  <si>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</si>
  <si>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</si>
  <si>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</si>
  <si>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</si>
  <si>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</si>
  <si>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</si>
  <si>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</si>
  <si>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</si>
  <si>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</si>
  <si>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</si>
  <si>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</si>
  <si>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</si>
  <si>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</si>
  <si>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</si>
  <si>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</si>
  <si>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</si>
  <si>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</si>
  <si>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</si>
  <si>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</si>
  <si>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</si>
  <si>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</si>
  <si>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</si>
  <si>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</si>
  <si>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</si>
  <si>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</si>
  <si>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</si>
  <si>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</si>
  <si>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</si>
  <si>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</si>
  <si>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</si>
  <si>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</si>
  <si>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</si>
  <si>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</si>
  <si>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</si>
  <si>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</si>
  <si>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</si>
  <si>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</si>
  <si>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</si>
  <si>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</si>
  <si>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</si>
  <si>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</si>
  <si>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</si>
  <si>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</si>
  <si>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</si>
  <si>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</si>
  <si>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</si>
  <si>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</si>
  <si>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</si>
  <si>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</si>
  <si>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</si>
  <si>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</si>
  <si>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</si>
  <si>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</si>
  <si>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</si>
  <si>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</si>
  <si>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</si>
  <si>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</si>
  <si>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</si>
  <si>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</si>
  <si>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</si>
  <si>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</si>
  <si>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</si>
  <si>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</si>
  <si>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</si>
  <si>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</si>
  <si>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</si>
  <si>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</si>
  <si>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</si>
  <si>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</si>
  <si>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</si>
  <si>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</si>
  <si>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</si>
  <si>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</si>
  <si>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</si>
  <si>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</si>
  <si>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</si>
  <si>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</si>
  <si>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</si>
  <si>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</si>
  <si>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</si>
  <si>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</si>
  <si>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</si>
  <si>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</si>
  <si>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</si>
  <si>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</si>
  <si>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</si>
  <si>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</si>
  <si>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</si>
  <si>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</si>
  <si>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</si>
  <si>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</si>
  <si>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</si>
  <si>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</si>
  <si>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</si>
  <si>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</si>
  <si>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</si>
  <si>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</si>
  <si>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</si>
  <si>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</si>
  <si>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</si>
  <si>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</si>
  <si>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</si>
  <si>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</si>
  <si>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</si>
  <si>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</si>
  <si>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</si>
  <si>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</si>
  <si>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</si>
  <si>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</si>
  <si>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</si>
  <si>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</si>
  <si>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</si>
  <si>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</si>
  <si>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</si>
  <si>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</si>
  <si>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</si>
  <si>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</si>
  <si>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</si>
  <si>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</si>
  <si>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</si>
  <si>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</si>
  <si>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</si>
  <si>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</si>
  <si>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</si>
  <si>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</si>
  <si>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</si>
  <si>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</si>
  <si>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</si>
  <si>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</si>
  <si>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</si>
  <si>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</si>
  <si>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</si>
  <si>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</si>
  <si>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</si>
  <si>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</si>
  <si>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</si>
  <si>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</si>
  <si>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</si>
  <si>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</si>
  <si>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</si>
  <si>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</si>
  <si>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</si>
  <si>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</si>
  <si>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</si>
  <si>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</si>
  <si>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</si>
  <si>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</si>
  <si>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</si>
  <si>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</si>
  <si>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</si>
  <si>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</si>
  <si>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</si>
  <si>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</si>
  <si>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</si>
  <si>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</si>
  <si>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</si>
  <si>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</si>
  <si>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</si>
  <si>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</si>
  <si>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</si>
  <si>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</si>
  <si>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</si>
  <si>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</si>
  <si>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</si>
  <si>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</si>
  <si>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</si>
  <si>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</si>
  <si>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</si>
  <si>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</si>
  <si>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</si>
  <si>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</si>
  <si>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</si>
  <si>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</si>
  <si>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</si>
  <si>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</si>
  <si>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</si>
  <si>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</si>
  <si>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</si>
  <si>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</si>
  <si>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</si>
  <si>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</si>
  <si>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</si>
  <si>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</si>
  <si>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</si>
  <si>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</si>
  <si>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</si>
  <si>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</si>
  <si>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</si>
  <si>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</si>
  <si>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</si>
  <si>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</si>
  <si>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</si>
  <si>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</si>
  <si>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</si>
  <si>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</si>
  <si>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</si>
  <si>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</si>
  <si>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</si>
  <si>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</si>
  <si>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</si>
  <si>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</si>
  <si>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</si>
  <si>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</si>
  <si>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</si>
  <si>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</si>
  <si>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</si>
  <si>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</si>
  <si>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</si>
  <si>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</si>
  <si>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</si>
  <si>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</si>
  <si>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</si>
  <si>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</si>
  <si>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</si>
  <si>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</si>
  <si>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</si>
  <si>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</si>
  <si>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</si>
  <si>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</si>
  <si>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</si>
  <si>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</si>
  <si>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</si>
  <si>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</si>
  <si>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</si>
  <si>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</si>
  <si>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</si>
  <si>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</si>
  <si>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</si>
  <si>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</si>
  <si>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</si>
  <si>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</si>
  <si>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</si>
  <si>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</si>
  <si>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</si>
  <si>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</si>
  <si>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</si>
  <si>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</si>
  <si>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</si>
  <si>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</si>
  <si>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</si>
  <si>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</si>
  <si>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</si>
  <si>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</si>
  <si>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</si>
  <si>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</si>
  <si>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</si>
  <si>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</si>
  <si>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</si>
  <si>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</si>
  <si>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</si>
  <si>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</si>
  <si>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</si>
  <si>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</si>
  <si>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</si>
  <si>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</si>
  <si>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</si>
  <si>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</si>
  <si>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</si>
  <si>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</si>
  <si>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</si>
  <si>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</si>
  <si>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</si>
  <si>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</si>
  <si>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</si>
  <si>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</si>
  <si>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</si>
  <si>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</si>
  <si>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</si>
  <si>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</si>
  <si>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</si>
  <si>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</si>
  <si>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</si>
  <si>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</si>
  <si>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</si>
  <si>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</si>
  <si>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</si>
  <si>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</si>
  <si>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</si>
  <si>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</si>
  <si>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</si>
  <si>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</si>
  <si>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</si>
  <si>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</si>
  <si>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</si>
  <si>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</si>
  <si>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</si>
  <si>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</si>
  <si>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</si>
  <si>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</si>
  <si>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</si>
  <si>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</si>
  <si>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</si>
  <si>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</si>
  <si>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</si>
  <si>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</si>
  <si>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</si>
  <si>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</si>
  <si>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</si>
  <si>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</si>
  <si>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</si>
  <si>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</si>
  <si>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</si>
  <si>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</si>
  <si>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</si>
  <si>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</si>
  <si>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</si>
  <si>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</si>
  <si>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</si>
  <si>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</si>
  <si>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</si>
  <si>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</si>
  <si>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</si>
  <si>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</si>
  <si>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</si>
  <si>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</si>
  <si>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</si>
  <si>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</si>
  <si>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</si>
  <si>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</si>
  <si>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</si>
  <si>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</si>
  <si>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</si>
  <si>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</si>
  <si>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</si>
  <si>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</si>
  <si>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</si>
  <si>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</si>
  <si>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</si>
  <si>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</si>
  <si>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</si>
  <si>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</si>
  <si>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</si>
  <si>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</si>
  <si>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</si>
  <si>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</si>
  <si>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</si>
  <si>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</si>
  <si>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</si>
  <si>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</si>
  <si>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</si>
  <si>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</si>
  <si>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</si>
  <si>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</si>
  <si>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</si>
  <si>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</si>
  <si>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</si>
  <si>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</si>
  <si>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</si>
  <si>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</si>
  <si>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</si>
  <si>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</si>
  <si>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</si>
  <si>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</si>
  <si>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</si>
  <si>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</si>
  <si>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</si>
  <si>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</si>
  <si>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</si>
  <si>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</si>
  <si>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</si>
  <si>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</si>
  <si>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</si>
  <si>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</si>
  <si>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</si>
  <si>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</si>
  <si>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</si>
  <si>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</si>
  <si>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</si>
  <si>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</si>
  <si>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</si>
  <si>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</si>
  <si>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</si>
  <si>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</si>
  <si>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</si>
  <si>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</si>
  <si>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</si>
  <si>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</si>
  <si>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</si>
  <si>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</si>
  <si>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</si>
  <si>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</si>
  <si>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</si>
  <si>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</si>
  <si>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</si>
  <si>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</si>
  <si>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</si>
  <si>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</si>
  <si>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</si>
  <si>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</si>
  <si>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</si>
  <si>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</si>
  <si>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</si>
  <si>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</si>
  <si>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</si>
  <si>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</si>
  <si>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</si>
  <si>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</si>
  <si>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</si>
  <si>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</si>
  <si>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</si>
  <si>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</si>
  <si>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</si>
  <si>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</si>
  <si>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</si>
  <si>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</si>
  <si>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</si>
  <si>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</si>
  <si>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</si>
  <si>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</si>
  <si>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</si>
  <si>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</si>
  <si>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</si>
  <si>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</si>
  <si>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</si>
  <si>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</si>
  <si>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</si>
  <si>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</si>
  <si>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</si>
  <si>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</si>
  <si>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</si>
  <si>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</si>
  <si>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</si>
  <si>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</si>
  <si>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</si>
  <si>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</si>
  <si>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</si>
  <si>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</si>
  <si>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</si>
  <si>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</si>
  <si>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</si>
  <si>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</si>
  <si>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</si>
  <si>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</si>
  <si>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</si>
  <si>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</si>
  <si>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</si>
  <si>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</si>
  <si>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</si>
  <si>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</si>
  <si>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</si>
  <si>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</si>
  <si>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</si>
  <si>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</si>
  <si>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</si>
  <si>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</si>
  <si>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</si>
  <si>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</si>
  <si>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</si>
  <si>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</si>
  <si>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</si>
  <si>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</si>
  <si>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</si>
  <si>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</si>
  <si>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</si>
  <si>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</si>
  <si>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</si>
  <si>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</si>
  <si>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</si>
  <si>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</si>
  <si>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</si>
  <si>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</si>
  <si>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</si>
  <si>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</si>
  <si>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</si>
  <si>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</si>
  <si>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</si>
  <si>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</si>
  <si>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</si>
  <si>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</si>
  <si>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</si>
  <si>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</si>
  <si>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</si>
  <si>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</si>
  <si>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</si>
  <si>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</si>
  <si>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</si>
  <si>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</si>
  <si>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</si>
  <si>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</si>
  <si>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</si>
  <si>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</si>
  <si>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</si>
  <si>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</si>
  <si>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</si>
  <si>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</si>
  <si>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</si>
  <si>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</si>
  <si>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</si>
  <si>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</si>
  <si>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</si>
  <si>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</si>
  <si>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</si>
  <si>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</si>
  <si>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</si>
  <si>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</si>
  <si>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</si>
  <si>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</si>
  <si>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</si>
  <si>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</si>
  <si>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</si>
  <si>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</si>
  <si>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</si>
  <si>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</si>
  <si>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</si>
  <si>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</si>
  <si>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</si>
  <si>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</si>
  <si>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</si>
  <si>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</si>
  <si>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</si>
  <si>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</si>
  <si>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</si>
  <si>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</si>
  <si>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</si>
  <si>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</si>
  <si>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</si>
  <si>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</si>
  <si>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</si>
  <si>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</si>
  <si>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</si>
  <si>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</si>
  <si>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</si>
  <si>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</si>
  <si>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</si>
  <si>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</si>
  <si>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</si>
  <si>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</si>
  <si>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</si>
  <si>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</si>
  <si>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</si>
  <si>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</si>
  <si>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</si>
  <si>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</si>
  <si>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</si>
  <si>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</si>
  <si>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</si>
  <si>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</si>
  <si>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</si>
  <si>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</si>
  <si>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</si>
  <si>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</si>
  <si>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</si>
  <si>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</si>
  <si>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</si>
  <si>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</si>
  <si>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</si>
  <si>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</si>
  <si>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</si>
  <si>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</si>
  <si>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</si>
  <si>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</si>
  <si>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</si>
  <si>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</si>
  <si>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</si>
  <si>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</si>
  <si>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</si>
  <si>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</si>
  <si>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</si>
  <si>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</si>
  <si>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</si>
  <si>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</si>
  <si>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</si>
  <si>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</si>
  <si>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</si>
  <si>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</si>
  <si>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</si>
  <si>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</si>
  <si>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</si>
  <si>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</si>
  <si>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</si>
  <si>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</si>
  <si>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</si>
  <si>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</si>
  <si>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</si>
  <si>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</si>
  <si>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</si>
  <si>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</si>
  <si>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</si>
  <si>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</si>
  <si>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</si>
  <si>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</si>
  <si>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</si>
  <si>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</si>
  <si>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</si>
  <si>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</si>
  <si>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</si>
  <si>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</si>
  <si>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</si>
  <si>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</si>
  <si>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</si>
  <si>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</si>
  <si>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</si>
  <si>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</si>
  <si>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</si>
  <si>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</si>
  <si>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</si>
  <si>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</si>
  <si>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</si>
  <si>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</si>
  <si>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</si>
  <si>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</si>
  <si>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</si>
  <si>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</si>
  <si>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</si>
  <si>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</si>
  <si>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</si>
  <si>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</si>
  <si>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</si>
  <si>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</si>
  <si>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</si>
  <si>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</si>
  <si>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</si>
  <si>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</si>
  <si>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</si>
  <si>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</si>
  <si>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</si>
  <si>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</si>
  <si>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</si>
  <si>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</si>
  <si>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</si>
  <si>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</si>
  <si>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</si>
  <si>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</si>
  <si>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</si>
  <si>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</si>
  <si>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</si>
  <si>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</si>
  <si>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</si>
  <si>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</si>
  <si>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</si>
  <si>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</si>
  <si>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</si>
  <si>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</si>
  <si>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</si>
  <si>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</si>
  <si>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</si>
  <si>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</si>
  <si>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</si>
  <si>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</si>
  <si>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</si>
  <si>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</si>
  <si>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</si>
  <si>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</si>
  <si>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</si>
  <si>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</si>
  <si>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</si>
  <si>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</si>
  <si>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</si>
  <si>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</si>
  <si>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</si>
  <si>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</si>
  <si>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</si>
  <si>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</si>
  <si>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</si>
  <si>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</si>
  <si>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</si>
  <si>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</si>
  <si>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</si>
  <si>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</si>
  <si>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</si>
  <si>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</si>
  <si>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</si>
  <si>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</si>
  <si>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</si>
  <si>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</si>
  <si>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</si>
  <si>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</si>
  <si>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</si>
  <si>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</si>
  <si>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</si>
  <si>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</si>
  <si>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</si>
  <si>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</si>
  <si>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</si>
  <si>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</si>
  <si>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</si>
  <si>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</si>
  <si>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</si>
  <si>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</si>
  <si>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</si>
  <si>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</si>
  <si>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</si>
  <si>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</si>
  <si>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</si>
  <si>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</si>
  <si>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</si>
  <si>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</si>
  <si>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</si>
  <si>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</si>
  <si>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</si>
  <si>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</si>
  <si>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</si>
  <si>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</si>
  <si>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</si>
  <si>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</si>
  <si>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</si>
  <si>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</si>
  <si>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</si>
  <si>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</si>
  <si>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</si>
  <si>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</si>
  <si>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</si>
  <si>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</si>
  <si>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</si>
  <si>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</si>
  <si>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</si>
  <si>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</si>
  <si>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</si>
  <si>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</si>
  <si>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</si>
  <si>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</si>
  <si>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</si>
  <si>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</si>
  <si>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</si>
  <si>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</si>
  <si>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</si>
  <si>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</si>
  <si>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</si>
  <si>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</si>
  <si>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</si>
  <si>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</si>
  <si>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</si>
  <si>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</si>
  <si>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</si>
  <si>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</si>
  <si>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</si>
  <si>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</si>
  <si>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</si>
  <si>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</si>
  <si>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</si>
  <si>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</si>
  <si>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</si>
  <si>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</si>
  <si>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</si>
  <si>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</si>
  <si>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</si>
  <si>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</si>
  <si>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</si>
  <si>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</si>
  <si>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</si>
  <si>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</si>
  <si>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</si>
  <si>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</si>
  <si>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</si>
  <si>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</si>
  <si>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</si>
  <si>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</si>
  <si>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</si>
  <si>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</si>
  <si>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</si>
  <si>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</si>
  <si>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</si>
  <si>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</si>
  <si>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</si>
  <si>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</si>
  <si>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</si>
  <si>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</si>
  <si>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</si>
  <si>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</si>
  <si>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</si>
  <si>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</si>
  <si>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</si>
  <si>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</si>
  <si>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</si>
  <si>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</si>
  <si>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</si>
  <si>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</si>
  <si>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</si>
  <si>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</si>
  <si>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</si>
  <si>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</si>
  <si>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</si>
  <si>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</si>
  <si>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</si>
  <si>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</si>
  <si>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</si>
  <si>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</si>
  <si>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</si>
  <si>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</si>
  <si>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</si>
  <si>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</si>
  <si>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</si>
  <si>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</si>
  <si>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</si>
  <si>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</si>
  <si>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</si>
  <si>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</si>
  <si>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</si>
  <si>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</si>
  <si>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</si>
  <si>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</si>
  <si>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</si>
  <si>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</si>
  <si>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</si>
  <si>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</si>
  <si>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</si>
  <si>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</si>
  <si>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</si>
  <si>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</si>
  <si>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</si>
  <si>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</si>
  <si>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</si>
  <si>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</si>
  <si>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</si>
  <si>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</si>
  <si>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</si>
  <si>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</si>
  <si>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</si>
  <si>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</si>
  <si>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</si>
  <si>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</si>
  <si>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</si>
  <si>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</si>
  <si>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</si>
  <si>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</si>
  <si>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</si>
  <si>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</si>
  <si>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</si>
  <si>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</si>
  <si>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</si>
  <si>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</si>
  <si>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</si>
  <si>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</si>
  <si>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</si>
  <si>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</si>
  <si>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</si>
  <si>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</si>
  <si>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</si>
  <si>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</si>
  <si>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</si>
  <si>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</si>
  <si>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</si>
  <si>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</si>
  <si>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</si>
  <si>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</si>
  <si>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</si>
  <si>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</si>
  <si>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</si>
  <si>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</si>
  <si>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</si>
  <si>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</si>
  <si>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</si>
  <si>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</si>
  <si>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</si>
  <si>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</si>
  <si>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</si>
  <si>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</si>
  <si>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</si>
  <si>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</si>
  <si>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</si>
  <si>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</si>
  <si>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</si>
  <si>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</si>
  <si>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</si>
  <si>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</si>
  <si>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</si>
  <si>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</si>
  <si>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</si>
  <si>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</si>
  <si>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</si>
  <si>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</si>
  <si>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</si>
  <si>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</si>
  <si>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</si>
  <si>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</si>
  <si>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</si>
  <si>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</si>
  <si>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</si>
  <si>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</si>
  <si>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</si>
  <si>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</si>
  <si>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</si>
  <si>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</si>
  <si>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</si>
  <si>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</si>
  <si>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</si>
  <si>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</si>
  <si>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</si>
  <si>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</si>
  <si>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</si>
  <si>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</si>
  <si>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</si>
  <si>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</si>
  <si>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</si>
  <si>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</si>
  <si>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</si>
  <si>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</si>
  <si>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</si>
  <si>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</si>
  <si>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</si>
  <si>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</si>
  <si>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</si>
  <si>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</si>
  <si>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</si>
  <si>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</si>
  <si>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</si>
  <si>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</si>
  <si>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</si>
  <si>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</si>
  <si>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</si>
  <si>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</si>
  <si>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</si>
  <si>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</si>
  <si>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</si>
  <si>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</si>
  <si>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</si>
  <si>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</si>
  <si>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</si>
  <si>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</si>
  <si>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</si>
  <si>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</si>
  <si>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</si>
  <si>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</si>
  <si>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</si>
  <si>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</si>
  <si>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</si>
  <si>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</si>
  <si>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</si>
  <si>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</si>
  <si>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</si>
  <si>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</si>
  <si>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</si>
  <si>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</si>
  <si>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</si>
  <si>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</si>
  <si>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</si>
  <si>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</si>
  <si>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</si>
  <si>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</si>
  <si>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</si>
  <si>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</si>
  <si>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</si>
  <si>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</si>
  <si>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</si>
  <si>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</si>
  <si>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</si>
  <si>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</si>
  <si>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</si>
  <si>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</si>
  <si>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</si>
  <si>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</si>
  <si>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</si>
  <si>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</si>
  <si>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</si>
  <si>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</si>
  <si>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</si>
  <si>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</si>
  <si>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</si>
  <si>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</si>
  <si>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</si>
  <si>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</si>
  <si>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</si>
  <si>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</si>
  <si>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</si>
  <si>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</si>
  <si>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</si>
  <si>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</si>
  <si>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</si>
  <si>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</si>
  <si>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</si>
  <si>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</si>
  <si>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</si>
  <si>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</si>
  <si>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</si>
  <si>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</si>
  <si>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</si>
  <si>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</si>
  <si>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</si>
  <si>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</si>
  <si>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</si>
  <si>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</si>
  <si>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</si>
  <si>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</si>
  <si>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</si>
  <si>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</si>
  <si>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</si>
  <si>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</si>
  <si>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</si>
  <si>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</si>
  <si>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</si>
  <si>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</si>
  <si>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</si>
  <si>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</si>
  <si>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</si>
  <si>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</si>
  <si>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</si>
  <si>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</si>
  <si>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</si>
  <si>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</si>
  <si>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</si>
  <si>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</si>
  <si>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</si>
  <si>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</si>
  <si>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</si>
  <si>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</si>
  <si>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</si>
  <si>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</si>
  <si>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</si>
  <si>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</si>
  <si>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</si>
  <si>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</si>
  <si>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</si>
  <si>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</si>
  <si>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</si>
  <si>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</si>
  <si>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</si>
  <si>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</si>
  <si>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</si>
  <si>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</si>
  <si>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</si>
  <si>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</si>
  <si>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</si>
  <si>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</si>
  <si>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</si>
  <si>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</si>
  <si>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</si>
  <si>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</si>
  <si>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</si>
  <si>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</si>
  <si>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</si>
  <si>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</si>
  <si>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</si>
  <si>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</si>
  <si>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</si>
  <si>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</si>
  <si>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</si>
  <si>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</si>
  <si>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</si>
  <si>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</si>
  <si>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</si>
  <si>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</si>
  <si>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</si>
  <si>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</si>
  <si>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</si>
  <si>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</si>
  <si>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</si>
  <si>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</si>
  <si>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</si>
  <si>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</si>
  <si>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</si>
  <si>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</si>
  <si>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</si>
  <si>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</si>
  <si>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</si>
  <si>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</si>
  <si>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</si>
  <si>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</si>
  <si>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</si>
  <si>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</si>
  <si>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</si>
  <si>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</si>
  <si>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</si>
  <si>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</si>
  <si>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</si>
  <si>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</si>
  <si>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</si>
  <si>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</si>
  <si>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</si>
  <si>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</si>
  <si>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</si>
  <si>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</si>
  <si>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</si>
  <si>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</si>
  <si>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</si>
  <si>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</si>
  <si>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</si>
  <si>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</si>
  <si>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</si>
  <si>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</si>
  <si>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</si>
  <si>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</si>
  <si>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</si>
  <si>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</si>
  <si>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</si>
  <si>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</si>
  <si>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</si>
  <si>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</si>
  <si>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</si>
  <si>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</si>
  <si>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</si>
  <si>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</si>
  <si>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</si>
  <si>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</si>
  <si>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</si>
  <si>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</si>
  <si>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</si>
  <si>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</si>
  <si>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</si>
  <si>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</si>
  <si>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</si>
  <si>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</si>
  <si>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</si>
  <si>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</si>
  <si>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</si>
  <si>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</si>
  <si>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</si>
  <si>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</si>
  <si>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</si>
  <si>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</si>
  <si>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</si>
  <si>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</si>
  <si>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</si>
  <si>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</si>
  <si>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</si>
  <si>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</si>
  <si>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</si>
  <si>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</si>
  <si>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</si>
  <si>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</si>
  <si>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</si>
  <si>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</si>
  <si>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</si>
  <si>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</si>
  <si>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</si>
  <si>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</si>
  <si>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</si>
  <si>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</si>
  <si>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</si>
  <si>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</si>
  <si>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</si>
  <si>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</si>
  <si>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</si>
  <si>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</si>
  <si>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</si>
  <si>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</si>
  <si>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</si>
  <si>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</si>
  <si>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</si>
  <si>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</si>
  <si>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</si>
  <si>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</si>
  <si>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</si>
  <si>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</si>
  <si>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</si>
  <si>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</si>
  <si>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</si>
  <si>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</si>
  <si>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</si>
  <si>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</si>
  <si>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</si>
  <si>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</si>
  <si>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</si>
  <si>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</si>
  <si>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</si>
  <si>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</si>
  <si>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</si>
  <si>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</si>
  <si>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</si>
  <si>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</si>
  <si>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</si>
  <si>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</si>
  <si>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</si>
  <si>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</si>
  <si>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</si>
  <si>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</si>
  <si>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</si>
  <si>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</si>
  <si>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</si>
  <si>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</si>
  <si>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</si>
  <si>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</si>
  <si>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</si>
  <si>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</si>
  <si>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</si>
  <si>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</si>
  <si>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</si>
  <si>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</si>
  <si>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</si>
  <si>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</si>
  <si>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</si>
  <si>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</si>
  <si>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</si>
  <si>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</si>
  <si>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</si>
  <si>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</si>
  <si>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</si>
  <si>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</si>
  <si>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</si>
  <si>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</si>
  <si>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</si>
  <si>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</si>
  <si>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</si>
  <si>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</si>
  <si>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</si>
  <si>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</si>
  <si>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</si>
  <si>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</si>
  <si>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</si>
  <si>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</si>
  <si>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</si>
  <si>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</si>
  <si>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</si>
  <si>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</si>
  <si>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</si>
  <si>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</si>
  <si>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</si>
  <si>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</si>
  <si>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</si>
  <si>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</si>
  <si>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</si>
  <si>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</si>
  <si>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</si>
  <si>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</si>
  <si>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</si>
  <si>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</si>
  <si>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</si>
  <si>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</si>
  <si>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</si>
  <si>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</si>
  <si>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</si>
  <si>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</si>
  <si>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</si>
  <si>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</si>
  <si>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</si>
  <si>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</si>
  <si>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</si>
  <si>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</si>
  <si>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</si>
  <si>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</si>
  <si>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</si>
  <si>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</si>
  <si>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</si>
  <si>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</si>
  <si>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</si>
  <si>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</si>
  <si>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</si>
  <si>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</si>
  <si>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</si>
  <si>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</si>
  <si>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</si>
  <si>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</si>
  <si>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</si>
  <si>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</si>
  <si>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</si>
  <si>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</si>
  <si>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</si>
  <si>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</si>
  <si>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</si>
  <si>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</si>
  <si>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</si>
  <si>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</si>
  <si>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</si>
  <si>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</si>
  <si>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</si>
  <si>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</si>
  <si>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</si>
  <si>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</si>
  <si>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</si>
  <si>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</si>
  <si>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</si>
  <si>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</si>
  <si>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</si>
  <si>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</si>
  <si>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</si>
  <si>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</si>
  <si>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</si>
  <si>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</si>
  <si>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</si>
  <si>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</si>
  <si>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</si>
  <si>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</si>
  <si>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</si>
  <si>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</si>
  <si>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</si>
  <si>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</si>
  <si>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</si>
  <si>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</si>
  <si>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</si>
  <si>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</si>
  <si>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</si>
  <si>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</si>
  <si>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</si>
  <si>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</si>
  <si>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</si>
  <si>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</si>
  <si>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</si>
  <si>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</si>
  <si>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</si>
  <si>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</si>
  <si>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</si>
  <si>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</si>
  <si>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</si>
  <si>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</si>
  <si>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</si>
  <si>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</si>
  <si>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</si>
  <si>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</si>
  <si>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</si>
  <si>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</si>
  <si>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</si>
  <si>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</si>
  <si>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</si>
  <si>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</si>
  <si>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</si>
  <si>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</si>
  <si>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</si>
  <si>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</si>
  <si>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</si>
  <si>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</si>
  <si>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</si>
  <si>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</si>
  <si>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</si>
  <si>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</si>
  <si>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</si>
  <si>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</si>
  <si>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</si>
  <si>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</si>
  <si>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</si>
  <si>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</si>
  <si>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</si>
  <si>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</si>
  <si>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</si>
  <si>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</si>
  <si>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</si>
  <si>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</si>
  <si>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</si>
  <si>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</si>
  <si>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</si>
  <si>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</si>
  <si>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</si>
  <si>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</si>
  <si>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</si>
  <si>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</si>
  <si>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</si>
  <si>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</si>
  <si>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</si>
  <si>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</si>
  <si>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</si>
  <si>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</si>
  <si>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</si>
  <si>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</si>
  <si>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</si>
  <si>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</si>
  <si>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</si>
  <si>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</si>
  <si>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</si>
  <si>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</si>
  <si>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</si>
  <si>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</si>
  <si>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</si>
  <si>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</si>
  <si>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</si>
  <si>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</si>
  <si>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</si>
  <si>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</si>
  <si>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</si>
  <si>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</si>
  <si>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</si>
  <si>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</si>
  <si>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</si>
  <si>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</si>
  <si>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</si>
  <si>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</si>
  <si>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</si>
  <si>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</si>
  <si>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</si>
  <si>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</si>
  <si>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</si>
  <si>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</si>
  <si>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</si>
  <si>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</si>
  <si>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</si>
  <si>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</si>
  <si>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</si>
  <si>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</si>
  <si>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</si>
  <si>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</si>
  <si>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</si>
  <si>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</si>
  <si>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</si>
  <si>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</si>
  <si>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</si>
  <si>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</si>
  <si>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</si>
  <si>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</si>
  <si>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</si>
  <si>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</si>
  <si>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</si>
  <si>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</si>
  <si>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</si>
  <si>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</si>
  <si>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</si>
  <si>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</si>
  <si>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</si>
  <si>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</si>
  <si>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</si>
  <si>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</si>
  <si>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</si>
  <si>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</si>
  <si>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</si>
  <si>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</si>
  <si>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</si>
  <si>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</si>
  <si>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</si>
  <si>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</si>
  <si>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</si>
  <si>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</si>
  <si>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</si>
  <si>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</si>
  <si>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</si>
  <si>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</si>
  <si>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</si>
  <si>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</si>
  <si>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</si>
  <si>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</si>
  <si>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</si>
  <si>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</si>
  <si>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</si>
  <si>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</si>
  <si>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</si>
  <si>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</si>
  <si>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</si>
  <si>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</si>
  <si>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</si>
  <si>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</si>
  <si>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</si>
  <si>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</si>
  <si>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</si>
  <si>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</si>
  <si>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</si>
  <si>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</si>
  <si>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</si>
  <si>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</si>
  <si>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</si>
  <si>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</si>
  <si>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</si>
  <si>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</si>
  <si>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</si>
  <si>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</si>
  <si>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</si>
  <si>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</si>
  <si>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</si>
  <si>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</si>
  <si>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</si>
  <si>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</si>
  <si>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</si>
  <si>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</si>
  <si>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</si>
  <si>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</si>
  <si>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</si>
  <si>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</si>
  <si>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</si>
  <si>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</si>
  <si>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</si>
  <si>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</si>
  <si>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</si>
  <si>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</si>
  <si>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</si>
  <si>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</si>
  <si>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</si>
  <si>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</si>
  <si>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</si>
  <si>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</si>
  <si>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</si>
  <si>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</si>
  <si>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</si>
  <si>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</si>
  <si>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</si>
  <si>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</si>
  <si>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</si>
  <si>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</si>
  <si>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</si>
  <si>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</si>
  <si>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</si>
  <si>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</si>
  <si>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</si>
  <si>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</si>
  <si>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</si>
  <si>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</si>
  <si>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</si>
  <si>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</si>
  <si>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</si>
  <si>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</si>
  <si>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</si>
  <si>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</si>
  <si>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</si>
  <si>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</si>
  <si>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</si>
  <si>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</si>
  <si>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</si>
  <si>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</si>
  <si>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</si>
  <si>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</si>
  <si>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</si>
  <si>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</si>
  <si>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</si>
  <si>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</si>
  <si>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</si>
  <si>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</si>
  <si>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</si>
  <si>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</si>
  <si>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</si>
  <si>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</si>
  <si>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</si>
  <si>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</si>
  <si>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</si>
  <si>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</si>
  <si>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</si>
  <si>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</si>
  <si>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</si>
  <si>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</si>
  <si>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</si>
  <si>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</si>
  <si>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</si>
  <si>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</si>
  <si>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</si>
  <si>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</si>
  <si>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</si>
  <si>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</si>
  <si>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</si>
  <si>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</si>
  <si>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</si>
  <si>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</si>
  <si>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</si>
  <si>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</si>
  <si>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</si>
  <si>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</si>
  <si>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</si>
  <si>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</si>
  <si>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</si>
  <si>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</si>
  <si>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</si>
  <si>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</si>
  <si>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</si>
  <si>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</si>
  <si>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</si>
  <si>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</si>
  <si>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</si>
  <si>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</si>
  <si>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</si>
  <si>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</si>
  <si>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</si>
  <si>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</si>
  <si>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</si>
  <si>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</si>
  <si>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</si>
  <si>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</si>
  <si>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</si>
  <si>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</si>
  <si>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</si>
  <si>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</si>
  <si>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</si>
  <si>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</si>
  <si>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</si>
  <si>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</si>
  <si>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</si>
  <si>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</si>
  <si>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</si>
  <si>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</si>
  <si>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</si>
  <si>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</si>
  <si>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</si>
  <si>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</si>
  <si>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</si>
  <si>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</si>
  <si>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</si>
  <si>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</si>
  <si>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</si>
  <si>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</si>
  <si>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</si>
  <si>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</si>
  <si>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</si>
  <si>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</si>
  <si>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</si>
  <si>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</si>
  <si>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</si>
  <si>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</si>
  <si>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</si>
  <si>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</si>
  <si>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</si>
  <si>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</si>
  <si>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</si>
  <si>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</si>
  <si>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</si>
  <si>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</si>
  <si>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</si>
  <si>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</si>
  <si>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</si>
  <si>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</si>
  <si>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</si>
  <si>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</si>
  <si>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</si>
  <si>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</si>
  <si>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</si>
  <si>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</si>
  <si>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</si>
  <si>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</si>
  <si>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</si>
  <si>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</si>
  <si>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</si>
  <si>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</si>
  <si>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</si>
  <si>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</si>
  <si>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</si>
  <si>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</si>
  <si>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</si>
  <si>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</si>
  <si>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</si>
  <si>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</si>
  <si>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</si>
  <si>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</si>
  <si>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</si>
  <si>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</si>
  <si>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</si>
  <si>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</si>
  <si>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</si>
  <si>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</si>
  <si>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</si>
  <si>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</si>
  <si>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</si>
  <si>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</si>
  <si>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</si>
  <si>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</si>
  <si>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</si>
  <si>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</si>
  <si>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</si>
  <si>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</si>
  <si>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</si>
  <si>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</si>
  <si>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</si>
  <si>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</si>
  <si>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</si>
  <si>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</si>
  <si>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</si>
  <si>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</si>
  <si>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</si>
  <si>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</si>
  <si>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</si>
  <si>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</si>
  <si>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</si>
  <si>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</si>
  <si>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</si>
  <si>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</si>
  <si>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</si>
  <si>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</si>
  <si>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</si>
  <si>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</si>
  <si>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</si>
  <si>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</si>
  <si>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</si>
  <si>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</si>
  <si>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</si>
  <si>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</si>
  <si>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</si>
  <si>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</si>
  <si>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</si>
  <si>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</si>
  <si>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</si>
  <si>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</si>
  <si>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</si>
  <si>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</si>
  <si>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</si>
  <si>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</si>
  <si>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</si>
  <si>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</si>
  <si>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</si>
  <si>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</si>
  <si>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</si>
  <si>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</si>
  <si>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</si>
  <si>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</si>
  <si>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</si>
  <si>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</si>
  <si>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</si>
  <si>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</si>
  <si>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</si>
  <si>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</si>
  <si>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</si>
  <si>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</si>
  <si>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</si>
  <si>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</si>
  <si>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</si>
  <si>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</si>
  <si>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</si>
  <si>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</si>
  <si>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</si>
  <si>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</si>
  <si>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</si>
  <si>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</si>
  <si>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</si>
  <si>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</si>
  <si>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</si>
  <si>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</si>
  <si>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</si>
  <si>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</si>
  <si>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</si>
  <si>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</si>
  <si>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</si>
  <si>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</si>
  <si>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</si>
  <si>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</si>
  <si>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</si>
  <si>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</si>
  <si>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</si>
  <si>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</si>
  <si>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</si>
  <si>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</si>
  <si>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</si>
  <si>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</si>
  <si>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</si>
  <si>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</si>
  <si>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</si>
  <si>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</si>
  <si>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</si>
  <si>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</si>
  <si>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</si>
  <si>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</si>
  <si>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</si>
  <si>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</si>
  <si>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</si>
  <si>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</si>
  <si>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</si>
  <si>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</si>
  <si>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</si>
  <si>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</si>
  <si>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</si>
  <si>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</si>
  <si>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</si>
  <si>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</si>
  <si>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</si>
  <si>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</si>
  <si>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</si>
  <si>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</si>
  <si>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</si>
  <si>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</si>
  <si>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</si>
  <si>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</si>
  <si>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</si>
  <si>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</si>
  <si>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</si>
  <si>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</si>
  <si>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</si>
  <si>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</si>
  <si>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</si>
  <si>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</si>
  <si>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</si>
  <si>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</si>
  <si>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</si>
  <si>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</si>
  <si>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</si>
  <si>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</si>
  <si>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</si>
  <si>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</si>
  <si>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</si>
  <si>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</si>
  <si>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</si>
  <si>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</si>
  <si>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</si>
  <si>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</si>
  <si>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</si>
  <si>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</si>
  <si>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</si>
  <si>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</si>
  <si>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</si>
  <si>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</si>
  <si>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</si>
  <si>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</si>
  <si>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</si>
  <si>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</si>
  <si>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</si>
  <si>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</si>
  <si>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</si>
  <si>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</si>
  <si>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</si>
  <si>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</si>
  <si>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</si>
  <si>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</si>
  <si>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</si>
  <si>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</si>
  <si>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</si>
  <si>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</si>
  <si>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</si>
  <si>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</si>
  <si>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</si>
  <si>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</si>
  <si>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</si>
  <si>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</si>
  <si>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</si>
  <si>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</si>
  <si>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</si>
  <si>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</si>
  <si>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</si>
  <si>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</si>
  <si>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</si>
  <si>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</si>
  <si>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</si>
  <si>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</si>
  <si>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</si>
  <si>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</si>
  <si>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</si>
  <si>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</si>
  <si>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</si>
  <si>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</si>
  <si>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</si>
  <si>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</si>
  <si>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</si>
  <si>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</si>
  <si>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</si>
  <si>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</si>
  <si>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</si>
  <si>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</si>
  <si>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</si>
  <si>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</si>
  <si>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</si>
  <si>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</si>
  <si>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</si>
  <si>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</si>
  <si>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</si>
  <si>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</si>
  <si>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</si>
  <si>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</si>
  <si>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</si>
  <si>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</si>
  <si>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</si>
  <si>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</si>
  <si>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</si>
  <si>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</si>
  <si>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</si>
  <si>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</si>
  <si>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</si>
  <si>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</si>
  <si>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</si>
  <si>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</si>
  <si>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</si>
  <si>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</si>
  <si>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</si>
  <si>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</si>
  <si>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</si>
  <si>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</si>
  <si>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</si>
  <si>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</si>
  <si>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</si>
  <si>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</si>
  <si>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</si>
  <si>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</si>
  <si>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</si>
  <si>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</si>
  <si>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</si>
  <si>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</si>
  <si>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</si>
  <si>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</si>
  <si>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</si>
  <si>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</si>
  <si>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</si>
  <si>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</si>
  <si>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</si>
  <si>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</si>
  <si>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</si>
  <si>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</si>
  <si>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</si>
  <si>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</si>
  <si>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</si>
  <si>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</si>
  <si>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</si>
  <si>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</si>
  <si>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</si>
  <si>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</si>
  <si>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</si>
  <si>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</si>
  <si>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</si>
  <si>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</si>
  <si>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</si>
  <si>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</si>
  <si>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</si>
  <si>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</si>
  <si>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</si>
  <si>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</si>
  <si>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</si>
  <si>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</si>
  <si>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</si>
  <si>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</si>
  <si>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</si>
  <si>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</si>
  <si>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</si>
  <si>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</si>
  <si>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</si>
  <si>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</si>
  <si>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</si>
  <si>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</si>
  <si>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</si>
  <si>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</si>
  <si>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</si>
  <si>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</si>
  <si>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</si>
  <si>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</si>
  <si>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</si>
  <si>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</si>
  <si>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</si>
  <si>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</si>
  <si>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</si>
  <si>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</si>
  <si>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</si>
  <si>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</si>
  <si>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</si>
  <si>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</si>
  <si>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</si>
  <si>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</si>
  <si>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</si>
  <si>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</si>
  <si>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</si>
  <si>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</si>
  <si>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</si>
  <si>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</si>
  <si>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</si>
  <si>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</si>
  <si>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</si>
  <si>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</si>
  <si>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</si>
  <si>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</si>
  <si>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</si>
  <si>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</si>
  <si>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</si>
  <si>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</si>
  <si>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</si>
  <si>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</si>
  <si>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</si>
  <si>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</si>
  <si>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</si>
  <si>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</si>
  <si>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</si>
  <si>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</si>
  <si>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</si>
  <si>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</si>
  <si>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</si>
  <si>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</si>
  <si>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</si>
  <si>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</si>
  <si>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</si>
  <si>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</si>
  <si>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</si>
  <si>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</si>
  <si>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</si>
  <si>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</si>
  <si>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</si>
  <si>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</si>
  <si>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</si>
  <si>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</si>
  <si>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</si>
  <si>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</si>
  <si>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</si>
  <si>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</si>
  <si>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</si>
  <si>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</si>
  <si>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</si>
  <si>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</si>
  <si>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</si>
  <si>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</si>
  <si>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</si>
  <si>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</si>
  <si>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</si>
  <si>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</si>
  <si>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</si>
  <si>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</si>
  <si>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</si>
  <si>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</si>
  <si>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</si>
  <si>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</si>
  <si>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</si>
  <si>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</si>
  <si>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</si>
  <si>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</si>
  <si>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</si>
  <si>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</si>
  <si>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</si>
  <si>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</si>
  <si>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</si>
  <si>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</si>
  <si>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</si>
  <si>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</si>
  <si>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</si>
  <si>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</si>
  <si>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</si>
  <si>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</si>
  <si>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</si>
  <si>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</si>
  <si>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</si>
  <si>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</si>
  <si>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</si>
  <si>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</si>
  <si>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</si>
  <si>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</si>
  <si>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</si>
  <si>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</si>
  <si>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</si>
  <si>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</si>
  <si>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</si>
  <si>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</si>
  <si>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</si>
  <si>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</si>
  <si>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</si>
  <si>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</si>
  <si>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</si>
  <si>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</si>
  <si>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</si>
  <si>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</si>
  <si>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</si>
  <si>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</si>
  <si>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</si>
  <si>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</si>
  <si>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</si>
  <si>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</si>
  <si>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</si>
  <si>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</si>
  <si>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</si>
  <si>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</si>
  <si>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</si>
  <si>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</si>
  <si>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</si>
  <si>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</si>
  <si>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</si>
  <si>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</si>
  <si>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</si>
  <si>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</si>
  <si>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</si>
  <si>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</si>
  <si>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</si>
  <si>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</si>
  <si>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</si>
  <si>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</si>
  <si>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</si>
  <si>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</si>
  <si>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</si>
  <si>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</si>
  <si>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</si>
  <si>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</si>
  <si>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</si>
  <si>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</si>
  <si>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</si>
  <si>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</si>
  <si>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</si>
  <si>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</si>
  <si>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</si>
  <si>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</si>
  <si>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</si>
  <si>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</si>
  <si>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</si>
  <si>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</si>
  <si>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</si>
  <si>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</si>
  <si>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</si>
  <si>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</si>
  <si>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</si>
  <si>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</si>
  <si>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</si>
  <si>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</si>
  <si>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</si>
  <si>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</si>
  <si>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</si>
  <si>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</si>
  <si>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</si>
  <si>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</si>
  <si>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</si>
  <si>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</si>
  <si>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</si>
  <si>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</si>
  <si>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</si>
  <si>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</si>
  <si>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</si>
  <si>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</si>
  <si>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</si>
  <si>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</si>
  <si>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</si>
  <si>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</si>
  <si>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</si>
  <si>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</si>
  <si>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</si>
  <si>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</si>
  <si>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</si>
  <si>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</si>
  <si>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</si>
  <si>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</si>
  <si>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</si>
  <si>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</si>
  <si>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</si>
  <si>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</si>
  <si>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</si>
  <si>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</si>
  <si>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</si>
  <si>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</si>
  <si>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</si>
  <si>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</si>
  <si>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</si>
  <si>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</si>
  <si>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</si>
  <si>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</si>
  <si>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</si>
  <si>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</si>
  <si>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</si>
  <si>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</si>
  <si>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</si>
  <si>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</si>
  <si>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</si>
  <si>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</si>
  <si>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</si>
  <si>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</si>
  <si>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</si>
  <si>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</si>
  <si>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</si>
  <si>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</si>
  <si>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</si>
  <si>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</si>
  <si>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</si>
  <si>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</si>
  <si>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</si>
  <si>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</si>
  <si>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</si>
  <si>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</si>
  <si>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</si>
  <si>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</si>
  <si>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</si>
  <si>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</si>
  <si>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</si>
  <si>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</si>
  <si>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</si>
  <si>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</si>
  <si>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</si>
  <si>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</si>
  <si>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</si>
  <si>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</si>
  <si>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</si>
  <si>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</si>
  <si>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</si>
  <si>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</si>
  <si>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</si>
  <si>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</si>
  <si>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</si>
  <si>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</si>
  <si>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</si>
  <si>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</si>
  <si>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</si>
  <si>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</si>
  <si>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</si>
  <si>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</si>
  <si>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</si>
  <si>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</si>
  <si>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</si>
  <si>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</si>
  <si>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</si>
  <si>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</si>
  <si>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</si>
  <si>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</si>
  <si>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</si>
  <si>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</si>
  <si>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</si>
  <si>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</si>
  <si>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</si>
  <si>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</si>
  <si>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</si>
  <si>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</si>
  <si>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</si>
  <si>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</si>
  <si>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</si>
  <si>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</si>
  <si>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</si>
  <si>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</si>
  <si>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</si>
  <si>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</si>
  <si>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</si>
  <si>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</si>
  <si>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</si>
  <si>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</si>
  <si>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</si>
  <si>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</si>
  <si>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</si>
  <si>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</si>
  <si>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</si>
  <si>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</si>
  <si>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</si>
  <si>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</si>
  <si>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</si>
  <si>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</si>
  <si>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</si>
  <si>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</si>
  <si>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</si>
  <si>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</si>
  <si>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</si>
  <si>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</si>
  <si>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</si>
  <si>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</si>
  <si>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</si>
  <si>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</si>
  <si>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</si>
  <si>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</si>
  <si>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</si>
  <si>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</si>
  <si>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</si>
  <si>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</si>
  <si>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</si>
  <si>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</si>
  <si>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</si>
  <si>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</si>
  <si>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</si>
  <si>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</si>
  <si>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</si>
  <si>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</si>
  <si>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</si>
  <si>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</si>
  <si>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</si>
  <si>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</si>
  <si>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</si>
  <si>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</si>
  <si>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</si>
  <si>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</si>
  <si>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</si>
  <si>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</si>
  <si>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</si>
  <si>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</si>
  <si>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</si>
  <si>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</si>
  <si>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</si>
  <si>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</si>
  <si>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</si>
  <si>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</si>
  <si>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</si>
  <si>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</si>
  <si>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</si>
  <si>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</si>
  <si>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</si>
  <si>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</si>
  <si>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</si>
  <si>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</si>
  <si>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</si>
  <si>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</si>
  <si>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</si>
  <si>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</si>
  <si>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</si>
  <si>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</si>
  <si>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</si>
  <si>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</si>
  <si>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</si>
  <si>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</si>
  <si>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</si>
  <si>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</si>
  <si>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</si>
  <si>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</si>
  <si>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</si>
  <si>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</si>
  <si>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</si>
  <si>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</si>
  <si>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</si>
  <si>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</si>
  <si>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</si>
  <si>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</si>
  <si>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</si>
  <si>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</si>
  <si>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</si>
  <si>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</si>
  <si>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</si>
  <si>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</si>
  <si>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</si>
  <si>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</si>
  <si>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</si>
  <si>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</si>
  <si>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</si>
  <si>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</si>
  <si>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</si>
  <si>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</si>
  <si>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</si>
  <si>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</si>
  <si>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</si>
  <si>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</si>
  <si>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</si>
  <si>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</si>
  <si>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</si>
  <si>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</si>
  <si>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</si>
  <si>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</si>
  <si>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</si>
  <si>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</si>
  <si>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</si>
  <si>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</si>
  <si>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</si>
  <si>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</si>
  <si>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</si>
  <si>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</si>
  <si>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</si>
  <si>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</si>
  <si>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</si>
  <si>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</si>
  <si>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</si>
  <si>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</si>
  <si>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</si>
  <si>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</si>
  <si>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</si>
  <si>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</si>
  <si>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</si>
  <si>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</si>
  <si>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</si>
  <si>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</si>
  <si>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</si>
  <si>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</si>
  <si>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</si>
  <si>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</si>
  <si>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</si>
  <si>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</si>
  <si>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</si>
  <si>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</si>
  <si>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</si>
  <si>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</si>
  <si>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</si>
  <si>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</si>
  <si>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</si>
  <si>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</si>
  <si>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</si>
  <si>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</si>
  <si>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</si>
  <si>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</si>
  <si>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</si>
  <si>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</si>
  <si>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</si>
  <si>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</si>
  <si>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</si>
  <si>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</si>
  <si>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</si>
  <si>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</si>
  <si>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</si>
  <si>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</si>
  <si>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</si>
  <si>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</si>
  <si>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</si>
  <si>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</si>
  <si>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</si>
  <si>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</si>
  <si>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</si>
  <si>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</si>
  <si>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</si>
  <si>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</si>
  <si>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</si>
  <si>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</si>
  <si>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</si>
  <si>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</si>
  <si>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</si>
  <si>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</si>
  <si>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</si>
  <si>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</si>
  <si>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</si>
  <si>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</si>
  <si>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</si>
  <si>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</si>
  <si>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</si>
  <si>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</si>
  <si>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</si>
  <si>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</si>
  <si>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</si>
  <si>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</si>
  <si>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</si>
  <si>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</si>
  <si>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</si>
  <si>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</si>
  <si>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</si>
  <si>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</si>
  <si>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</si>
  <si>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</si>
  <si>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</si>
  <si>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</si>
  <si>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</si>
  <si>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</si>
  <si>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</si>
  <si>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</si>
  <si>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</si>
  <si>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</si>
  <si>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</si>
  <si>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</si>
  <si>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</si>
  <si>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</si>
  <si>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</si>
  <si>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</si>
  <si>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</si>
  <si>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</si>
  <si>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</si>
  <si>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</si>
  <si>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</si>
  <si>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</si>
  <si>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</si>
  <si>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</si>
  <si>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</si>
  <si>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</si>
  <si>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</si>
  <si>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</si>
  <si>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</si>
  <si>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</si>
  <si>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</si>
  <si>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</si>
  <si>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</si>
  <si>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</si>
  <si>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</si>
  <si>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</si>
  <si>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</si>
  <si>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</si>
  <si>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</si>
  <si>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</si>
  <si>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</si>
  <si>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</si>
  <si>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</si>
  <si>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</si>
  <si>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</si>
  <si>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</si>
  <si>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</si>
  <si>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</si>
  <si>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</si>
  <si>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</si>
  <si>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</si>
  <si>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</si>
  <si>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</si>
  <si>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</si>
  <si>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</si>
  <si>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</si>
  <si>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</si>
  <si>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</si>
  <si>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</si>
  <si>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</si>
  <si>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</si>
  <si>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</si>
  <si>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</si>
  <si>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</si>
  <si>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</si>
  <si>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</si>
  <si>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</si>
  <si>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</si>
  <si>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</si>
  <si>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</si>
  <si>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</si>
  <si>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</si>
  <si>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</si>
  <si>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</si>
  <si>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</si>
  <si>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</si>
  <si>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</si>
  <si>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</si>
  <si>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</si>
  <si>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</si>
  <si>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</si>
  <si>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</si>
  <si>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</si>
  <si>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</si>
  <si>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</si>
  <si>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</si>
  <si>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</si>
  <si>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</si>
  <si>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</si>
  <si>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</si>
  <si>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</si>
  <si>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</si>
  <si>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</si>
  <si>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</si>
  <si>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</si>
  <si>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</si>
  <si>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</si>
  <si>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</si>
  <si>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</si>
  <si>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</si>
  <si>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</si>
  <si>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</si>
  <si>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</si>
  <si>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</si>
  <si>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</si>
  <si>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</si>
  <si>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</si>
  <si>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</si>
  <si>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</si>
  <si>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</si>
  <si>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</si>
  <si>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</si>
  <si>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</si>
  <si>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</si>
  <si>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</si>
  <si>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</si>
  <si>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</si>
  <si>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</si>
  <si>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</si>
  <si>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</si>
  <si>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</si>
  <si>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</si>
  <si>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</si>
  <si>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</si>
  <si>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</si>
  <si>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</si>
  <si>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</si>
  <si>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</si>
  <si>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</si>
  <si>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</si>
  <si>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</si>
  <si>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</si>
  <si>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</si>
  <si>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</si>
  <si>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</si>
  <si>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</si>
  <si>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</si>
  <si>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</si>
  <si>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</si>
  <si>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</si>
  <si>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</si>
  <si>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</si>
  <si>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</si>
  <si>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</si>
  <si>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</si>
  <si>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</si>
  <si>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</si>
  <si>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</si>
  <si>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</si>
  <si>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</si>
  <si>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</si>
  <si>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</si>
  <si>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</si>
  <si>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</si>
  <si>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</si>
  <si>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</si>
  <si>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</si>
  <si>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</si>
  <si>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</si>
  <si>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</si>
  <si>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</si>
  <si>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</si>
  <si>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</si>
  <si>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</si>
  <si>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</si>
  <si>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</si>
  <si>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</si>
  <si>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</si>
  <si>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</si>
  <si>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</si>
  <si>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</si>
  <si>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</si>
  <si>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</si>
  <si>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</si>
  <si>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</si>
  <si>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</si>
  <si>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</si>
  <si>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</si>
  <si>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</si>
  <si>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</si>
  <si>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</si>
  <si>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</si>
  <si>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</si>
  <si>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</si>
  <si>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</si>
  <si>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</si>
  <si>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</si>
  <si>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</si>
  <si>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</si>
  <si>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</si>
  <si>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</si>
  <si>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</si>
  <si>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</si>
  <si>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</si>
  <si>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</si>
  <si>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</si>
  <si>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</si>
  <si>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</si>
  <si>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</si>
  <si>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</si>
  <si>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</si>
  <si>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</si>
  <si>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</si>
  <si>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</si>
  <si>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</si>
  <si>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</si>
  <si>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</si>
  <si>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</si>
  <si>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</si>
  <si>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</si>
  <si>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</si>
  <si>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</si>
  <si>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</si>
  <si>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</si>
  <si>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</si>
  <si>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</si>
  <si>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</si>
  <si>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</si>
  <si>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</si>
  <si>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</si>
  <si>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</si>
  <si>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</si>
  <si>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</si>
  <si>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</si>
  <si>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</si>
  <si>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</si>
  <si>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</si>
  <si>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</si>
  <si>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</si>
  <si>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</si>
  <si>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</si>
  <si>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</si>
  <si>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</si>
  <si>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</si>
  <si>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</si>
  <si>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</si>
  <si>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</si>
  <si>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</si>
  <si>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</si>
  <si>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</si>
  <si>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</si>
  <si>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</si>
  <si>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</si>
  <si>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</si>
  <si>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</si>
  <si>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</si>
  <si>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</si>
  <si>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</si>
  <si>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</si>
  <si>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</si>
  <si>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</si>
  <si>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</si>
  <si>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</si>
  <si>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</si>
  <si>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</si>
  <si>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</si>
  <si>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</si>
  <si>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</si>
  <si>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</si>
  <si>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</si>
  <si>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</si>
  <si>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</si>
  <si>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</si>
  <si>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</si>
  <si>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</si>
  <si>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</si>
  <si>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</si>
  <si>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</si>
  <si>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</si>
  <si>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</si>
  <si>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</si>
  <si>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</si>
  <si>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</si>
  <si>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</si>
  <si>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</si>
  <si>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</si>
  <si>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</si>
  <si>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</si>
  <si>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</si>
  <si>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</si>
  <si>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</si>
  <si>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</si>
  <si>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</si>
  <si>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</si>
  <si>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</si>
  <si>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</si>
  <si>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</si>
  <si>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</si>
  <si>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</si>
  <si>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</si>
  <si>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</si>
  <si>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</si>
  <si>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</si>
  <si>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</si>
  <si>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</si>
  <si>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</si>
  <si>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</si>
  <si>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</si>
  <si>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</si>
  <si>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</si>
  <si>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</si>
  <si>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</si>
  <si>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</si>
  <si>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</si>
  <si>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</si>
  <si>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</si>
  <si>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</si>
  <si>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</si>
  <si>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</si>
  <si>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</si>
  <si>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</si>
  <si>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</si>
  <si>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</si>
  <si>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</si>
  <si>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</si>
  <si>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</si>
  <si>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</si>
  <si>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</si>
  <si>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</si>
  <si>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</si>
  <si>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</si>
  <si>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</si>
  <si>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</si>
  <si>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</si>
  <si>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</si>
  <si>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</si>
  <si>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</si>
  <si>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</si>
  <si>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</si>
  <si>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</si>
  <si>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</si>
  <si>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</si>
  <si>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</si>
  <si>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</si>
  <si>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</si>
  <si>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</si>
  <si>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</si>
  <si>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</si>
  <si>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</si>
  <si>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</si>
  <si>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</si>
  <si>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</si>
  <si>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</si>
  <si>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</si>
  <si>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</si>
  <si>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</si>
  <si>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</si>
  <si>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</si>
  <si>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</si>
  <si>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</si>
  <si>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</si>
  <si>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</si>
  <si>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</si>
  <si>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</si>
  <si>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</si>
  <si>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</si>
  <si>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</si>
  <si>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</si>
  <si>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</si>
  <si>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</si>
  <si>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</si>
  <si>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</si>
  <si>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</si>
  <si>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</si>
  <si>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</si>
  <si>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</si>
  <si>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</si>
  <si>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</si>
  <si>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</si>
  <si>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</si>
  <si>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</si>
  <si>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</si>
  <si>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</si>
  <si>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</si>
  <si>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</si>
  <si>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</si>
  <si>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</si>
  <si>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</si>
  <si>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</si>
  <si>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</si>
  <si>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</si>
  <si>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</si>
  <si>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</si>
  <si>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</si>
  <si>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</si>
  <si>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</si>
  <si>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</si>
  <si>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</si>
  <si>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</si>
  <si>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</si>
  <si>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</si>
  <si>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</si>
  <si>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</si>
  <si>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</si>
  <si>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</si>
  <si>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</si>
  <si>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</si>
  <si>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</si>
  <si>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</si>
  <si>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</si>
  <si>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</si>
  <si>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</si>
  <si>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</si>
  <si>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</si>
  <si>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</si>
  <si>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</si>
  <si>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</si>
  <si>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</si>
  <si>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</si>
  <si>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</si>
  <si>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</si>
  <si>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</si>
  <si>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</si>
  <si>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</si>
  <si>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</si>
  <si>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</si>
  <si>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</si>
  <si>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</si>
  <si>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</si>
  <si>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</si>
  <si>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</si>
  <si>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</si>
  <si>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</si>
  <si>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</si>
  <si>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</si>
  <si>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</si>
  <si>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</si>
  <si>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</si>
  <si>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</si>
  <si>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</si>
  <si>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</si>
  <si>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</si>
  <si>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</si>
  <si>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</si>
  <si>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</si>
  <si>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</si>
  <si>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</si>
  <si>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</si>
  <si>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</si>
  <si>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</si>
  <si>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</si>
  <si>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</si>
  <si>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</si>
  <si>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</si>
  <si>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</si>
  <si>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</si>
  <si>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</si>
  <si>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</si>
  <si>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</si>
  <si>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</si>
  <si>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</si>
  <si>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</si>
  <si>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</si>
  <si>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</si>
  <si>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</si>
  <si>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</si>
  <si>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</si>
  <si>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</si>
  <si>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</si>
  <si>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</si>
  <si>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</si>
  <si>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</si>
  <si>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</si>
  <si>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</si>
  <si>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</si>
  <si>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</si>
  <si>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</si>
  <si>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</si>
  <si>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</si>
  <si>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</si>
  <si>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</si>
  <si>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</si>
  <si>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</si>
  <si>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</si>
  <si>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</si>
  <si>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</si>
  <si>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</si>
  <si>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</si>
  <si>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</si>
  <si>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</si>
  <si>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</si>
  <si>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</si>
  <si>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</si>
  <si>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</si>
  <si>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</si>
  <si>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</si>
  <si>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</si>
  <si>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</si>
  <si>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</si>
  <si>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</si>
  <si>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</si>
  <si>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</si>
  <si>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</si>
  <si>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</si>
  <si>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</si>
  <si>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</si>
  <si>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</si>
  <si>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</si>
  <si>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</si>
  <si>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</si>
  <si>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</si>
  <si>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</si>
  <si>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</si>
  <si>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</si>
  <si>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</si>
  <si>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</si>
  <si>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</si>
  <si>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</si>
  <si>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</si>
  <si>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</si>
  <si>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</si>
  <si>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</si>
  <si>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</si>
  <si>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</si>
  <si>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</si>
  <si>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</si>
  <si>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</si>
  <si>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</si>
  <si>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</si>
  <si>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</si>
  <si>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</si>
  <si>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</si>
  <si>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</si>
  <si>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</si>
  <si>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</si>
  <si>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</si>
  <si>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</si>
  <si>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</si>
  <si>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</si>
  <si>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</si>
  <si>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</si>
  <si>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</si>
  <si>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</si>
  <si>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</si>
  <si>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</si>
  <si>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</si>
  <si>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</si>
  <si>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</si>
  <si>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</si>
  <si>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</si>
  <si>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</si>
  <si>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</si>
  <si>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</si>
  <si>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</si>
  <si>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</si>
  <si>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</si>
  <si>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</si>
  <si>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</si>
  <si>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</si>
  <si>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</si>
  <si>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</si>
  <si>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</si>
  <si>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</si>
  <si>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</si>
  <si>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</si>
  <si>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</si>
  <si>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</si>
  <si>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</si>
  <si>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</si>
  <si>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</si>
  <si>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</si>
  <si>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</si>
  <si>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</si>
  <si>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</si>
  <si>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</si>
  <si>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</si>
  <si>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</si>
  <si>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</si>
  <si>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</si>
  <si>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</si>
  <si>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</si>
  <si>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</si>
  <si>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</si>
  <si>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</si>
  <si>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</si>
  <si>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</si>
  <si>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</si>
  <si>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</si>
  <si>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</si>
  <si>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</si>
  <si>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</si>
  <si>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</si>
  <si>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</si>
  <si>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</si>
  <si>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</si>
  <si>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</si>
  <si>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</si>
  <si>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</si>
  <si>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</si>
  <si>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</si>
  <si>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</si>
  <si>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</si>
  <si>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</si>
  <si>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</si>
  <si>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</si>
  <si>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</si>
  <si>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</si>
  <si>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</si>
  <si>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</si>
  <si>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</si>
  <si>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</si>
  <si>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</si>
  <si>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</si>
  <si>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</si>
  <si>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</si>
  <si>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</si>
  <si>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</si>
  <si>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</si>
  <si>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</si>
  <si>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</si>
  <si>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</si>
  <si>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</si>
  <si>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</si>
  <si>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</si>
  <si>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</si>
  <si>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</si>
  <si>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</si>
  <si>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</si>
  <si>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</si>
  <si>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</si>
  <si>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</si>
  <si>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</si>
  <si>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</si>
  <si>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</si>
  <si>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</si>
  <si>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</si>
  <si>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</si>
  <si>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</si>
  <si>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</si>
  <si>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</si>
  <si>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</si>
  <si>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</si>
  <si>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</si>
  <si>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</si>
  <si>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</si>
  <si>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</si>
  <si>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</si>
  <si>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</si>
  <si>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</si>
  <si>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</si>
  <si>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</si>
  <si>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</si>
  <si>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</si>
  <si>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</si>
  <si>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</si>
  <si>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</si>
  <si>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</si>
  <si>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</si>
  <si>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</si>
  <si>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</si>
  <si>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</si>
  <si>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</si>
  <si>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</si>
  <si>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</si>
  <si>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</si>
  <si>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</si>
  <si>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</si>
  <si>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</si>
  <si>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</si>
  <si>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</si>
  <si>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</si>
  <si>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</si>
  <si>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</si>
  <si>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</si>
  <si>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</si>
  <si>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</si>
  <si>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</si>
  <si>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</si>
  <si>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</si>
  <si>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</si>
  <si>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</si>
  <si>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</si>
  <si>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</si>
  <si>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</si>
  <si>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</si>
  <si>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</si>
  <si>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</si>
  <si>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</si>
  <si>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</si>
  <si>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</si>
  <si>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</si>
  <si>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</si>
  <si>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</si>
  <si>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</si>
  <si>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</si>
  <si>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</si>
  <si>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</si>
  <si>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</si>
  <si>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</si>
  <si>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</si>
  <si>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</si>
  <si>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</si>
  <si>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</si>
  <si>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</si>
  <si>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</si>
  <si>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</si>
  <si>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</si>
  <si>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</si>
  <si>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</si>
  <si>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</si>
  <si>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</si>
  <si>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</si>
  <si>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</si>
  <si>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</si>
  <si>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</si>
  <si>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</si>
  <si>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</si>
  <si>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</si>
  <si>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</si>
  <si>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</si>
  <si>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</si>
  <si>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</si>
  <si>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</si>
  <si>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</si>
  <si>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</si>
  <si>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</si>
  <si>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</si>
  <si>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</si>
  <si>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</si>
  <si>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</si>
  <si>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</si>
  <si>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</si>
  <si>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</si>
  <si>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</si>
  <si>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</si>
  <si>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</si>
  <si>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</si>
  <si>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</si>
  <si>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</si>
  <si>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</si>
  <si>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</si>
  <si>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</si>
  <si>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</si>
  <si>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</si>
  <si>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</si>
  <si>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</si>
  <si>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</si>
  <si>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</si>
  <si>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</si>
  <si>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</si>
  <si>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</si>
  <si>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</si>
  <si>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</si>
  <si>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</si>
  <si>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</si>
  <si>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</si>
  <si>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</si>
  <si>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</si>
  <si>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</si>
  <si>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</si>
  <si>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</si>
  <si>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</si>
  <si>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</si>
  <si>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</si>
  <si>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</si>
  <si>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</si>
  <si>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</si>
  <si>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</si>
  <si>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</si>
  <si>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</si>
  <si>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</si>
  <si>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</si>
  <si>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</si>
  <si>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</si>
  <si>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</si>
  <si>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</si>
  <si>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</si>
  <si>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</si>
  <si>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</si>
  <si>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</si>
  <si>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</si>
  <si>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</si>
  <si>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</si>
  <si>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</si>
  <si>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</si>
  <si>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</si>
  <si>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</si>
  <si>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</si>
  <si>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</si>
  <si>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</si>
  <si>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</si>
  <si>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</si>
  <si>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</si>
  <si>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</si>
  <si>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</si>
  <si>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</si>
  <si>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</si>
  <si>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</si>
  <si>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</si>
  <si>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</si>
  <si>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</si>
  <si>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</si>
  <si>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</si>
  <si>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</si>
  <si>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</si>
  <si>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</si>
  <si>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</si>
  <si>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</si>
  <si>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</si>
  <si>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</si>
  <si>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</si>
  <si>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</si>
  <si>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</si>
  <si>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</si>
  <si>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</si>
  <si>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</si>
  <si>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</si>
  <si>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</si>
  <si>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</si>
  <si>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</si>
  <si>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</si>
  <si>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</si>
  <si>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</si>
  <si>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</si>
  <si>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</si>
  <si>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</si>
  <si>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</si>
  <si>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</si>
  <si>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</si>
  <si>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</si>
  <si>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</si>
  <si>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</si>
  <si>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</si>
  <si>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</si>
  <si>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</si>
  <si>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</si>
  <si>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</si>
  <si>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</si>
  <si>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</si>
  <si>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</si>
  <si>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</si>
  <si>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</si>
  <si>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</si>
  <si>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</si>
  <si>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</si>
  <si>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</si>
  <si>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</si>
  <si>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</si>
  <si>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</si>
  <si>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</si>
  <si>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</si>
  <si>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</si>
  <si>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</si>
  <si>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</si>
  <si>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</si>
  <si>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</si>
  <si>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</si>
  <si>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</si>
  <si>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</si>
  <si>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</si>
  <si>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</si>
  <si>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</si>
  <si>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</si>
  <si>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</si>
  <si>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</si>
  <si>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</si>
  <si>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</si>
  <si>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</si>
  <si>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</si>
  <si>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</si>
  <si>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</si>
  <si>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</si>
  <si>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</si>
  <si>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</si>
  <si>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</si>
  <si>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</si>
  <si>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</si>
  <si>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</si>
  <si>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</si>
  <si>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</si>
  <si>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</si>
  <si>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</si>
  <si>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</si>
  <si>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</si>
  <si>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</si>
  <si>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</si>
  <si>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</si>
  <si>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</si>
  <si>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</si>
  <si>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</si>
  <si>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</si>
  <si>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</si>
  <si>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</si>
  <si>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</si>
  <si>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</si>
  <si>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</si>
  <si>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</si>
  <si>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</si>
  <si>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</si>
  <si>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</si>
  <si>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</si>
  <si>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</si>
  <si>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</si>
  <si>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</si>
  <si>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</si>
  <si>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</si>
  <si>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</si>
  <si>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</si>
  <si>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</si>
  <si>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</si>
  <si>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</si>
  <si>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</si>
  <si>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</si>
  <si>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</si>
  <si>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</si>
  <si>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</si>
  <si>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</si>
  <si>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</si>
  <si>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</si>
  <si>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</si>
  <si>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</si>
  <si>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</si>
  <si>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</si>
  <si>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</si>
  <si>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</si>
  <si>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</si>
  <si>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</si>
  <si>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</si>
  <si>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</si>
  <si>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</si>
  <si>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</si>
  <si>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</si>
  <si>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</si>
  <si>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</si>
  <si>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</si>
  <si>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</si>
  <si>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</si>
  <si>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</si>
  <si>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</si>
  <si>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</si>
  <si>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</si>
  <si>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</si>
  <si>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</si>
  <si>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</si>
  <si>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</si>
  <si>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</si>
  <si>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</si>
  <si>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</si>
  <si>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</si>
  <si>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</si>
  <si>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</si>
  <si>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</si>
  <si>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</si>
  <si>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</si>
  <si>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</si>
  <si>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</si>
  <si>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</si>
  <si>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</si>
  <si>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</si>
  <si>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</si>
  <si>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</si>
  <si>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</si>
  <si>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</si>
  <si>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</si>
  <si>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</si>
  <si>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</si>
  <si>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</si>
  <si>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</si>
  <si>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</si>
  <si>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</si>
  <si>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</si>
  <si>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</si>
  <si>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</si>
  <si>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</si>
  <si>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</si>
  <si>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</si>
  <si>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</si>
  <si>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</si>
  <si>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</si>
  <si>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</si>
  <si>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</si>
  <si>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</si>
  <si>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</si>
  <si>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</si>
  <si>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</si>
  <si>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</si>
  <si>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</si>
  <si>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</si>
  <si>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</si>
  <si>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</si>
  <si>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</si>
  <si>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</si>
  <si>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</si>
  <si>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</si>
  <si>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</si>
  <si>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</si>
  <si>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</si>
  <si>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</si>
  <si>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</si>
  <si>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</si>
  <si>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</si>
  <si>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</si>
  <si>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</si>
  <si>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</si>
  <si>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</si>
  <si>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</si>
  <si>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</si>
  <si>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</si>
  <si>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</si>
  <si>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</si>
  <si>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</si>
  <si>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</si>
  <si>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</si>
  <si>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</si>
  <si>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</si>
  <si>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</si>
  <si>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</si>
  <si>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</si>
  <si>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</si>
  <si>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</si>
  <si>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</si>
  <si>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</si>
  <si>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</si>
  <si>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</si>
  <si>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</si>
  <si>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</si>
  <si>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</si>
  <si>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</si>
  <si>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</si>
  <si>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</si>
  <si>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</si>
  <si>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</si>
  <si>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</si>
  <si>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</si>
  <si>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</si>
  <si>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</si>
  <si>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</si>
  <si>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</si>
  <si>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</si>
  <si>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</si>
  <si>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</si>
  <si>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</si>
  <si>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</si>
  <si>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</si>
  <si>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</si>
  <si>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</si>
  <si>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</si>
  <si>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</si>
  <si>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</si>
  <si>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</si>
  <si>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</si>
  <si>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</si>
  <si>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</si>
  <si>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</si>
  <si>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</si>
  <si>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</si>
  <si>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</si>
  <si>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</si>
  <si>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</si>
  <si>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</si>
  <si>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</si>
  <si>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</si>
  <si>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</si>
  <si>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</si>
  <si>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</si>
  <si>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</si>
  <si>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</si>
  <si>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</si>
  <si>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</si>
  <si>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</si>
  <si>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</si>
  <si>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</si>
  <si>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</si>
  <si>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</si>
  <si>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</si>
  <si>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</si>
  <si>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</si>
  <si>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</si>
  <si>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</si>
  <si>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</si>
  <si>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</si>
  <si>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</si>
  <si>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</si>
  <si>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</si>
  <si>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</si>
  <si>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</si>
  <si>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</si>
  <si>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</si>
  <si>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</si>
  <si>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</si>
  <si>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</si>
  <si>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</si>
  <si>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</si>
  <si>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</si>
  <si>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</si>
  <si>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</si>
  <si>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</si>
  <si>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</si>
  <si>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</si>
  <si>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</si>
  <si>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</si>
  <si>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</si>
  <si>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</si>
  <si>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</si>
  <si>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</si>
  <si>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</si>
  <si>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</si>
  <si>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</si>
  <si>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</si>
  <si>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</si>
  <si>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</si>
  <si>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</si>
  <si>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</si>
  <si>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</si>
  <si>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</si>
  <si>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</si>
  <si>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</si>
  <si>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</si>
  <si>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</si>
  <si>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</si>
  <si>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</si>
  <si>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</si>
  <si>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</si>
  <si>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</si>
  <si>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</si>
  <si>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</si>
  <si>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</si>
  <si>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</si>
  <si>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</si>
  <si>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</si>
  <si>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</si>
  <si>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</si>
  <si>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</si>
  <si>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</si>
  <si>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</si>
  <si>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</si>
  <si>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</si>
  <si>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</si>
  <si>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</si>
  <si>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</si>
  <si>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</si>
  <si>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</si>
  <si>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</si>
  <si>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</si>
  <si>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</si>
  <si>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</si>
  <si>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</si>
  <si>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</si>
  <si>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</si>
  <si>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</si>
  <si>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</si>
  <si>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</si>
  <si>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</si>
  <si>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</si>
  <si>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</si>
  <si>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</si>
  <si>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</si>
  <si>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</si>
  <si>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</si>
  <si>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</si>
  <si>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</si>
  <si>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</si>
  <si>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</si>
  <si>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</si>
  <si>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</si>
  <si>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</si>
  <si>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</si>
  <si>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</si>
  <si>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</si>
  <si>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</si>
  <si>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</si>
  <si>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</si>
  <si>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</si>
  <si>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</si>
  <si>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</si>
  <si>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</si>
  <si>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</si>
  <si>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</si>
  <si>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</si>
  <si>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</si>
  <si>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</si>
  <si>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</si>
  <si>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</si>
  <si>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</si>
  <si>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</si>
  <si>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</si>
  <si>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</si>
  <si>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</si>
  <si>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</si>
  <si>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</si>
  <si>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</si>
  <si>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</si>
  <si>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</si>
  <si>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</si>
  <si>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</si>
  <si>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</si>
  <si>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</si>
  <si>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</si>
  <si>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</si>
  <si>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</si>
  <si>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</si>
  <si>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</si>
  <si>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</si>
  <si>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</si>
  <si>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</si>
  <si>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</si>
  <si>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</si>
  <si>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</si>
  <si>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</si>
  <si>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</si>
  <si>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</si>
  <si>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</si>
  <si>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</si>
  <si>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</si>
  <si>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</si>
  <si>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</si>
  <si>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</si>
  <si>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</si>
  <si>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</si>
  <si>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</si>
  <si>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</si>
  <si>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</si>
  <si>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</si>
  <si>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</si>
  <si>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</si>
  <si>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</si>
  <si>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</si>
  <si>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</si>
  <si>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</si>
  <si>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</si>
  <si>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</si>
  <si>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</si>
  <si>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</si>
  <si>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</si>
  <si>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</si>
  <si>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</si>
  <si>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</si>
  <si>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</si>
  <si>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</si>
  <si>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</si>
  <si>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</si>
  <si>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</si>
  <si>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</si>
  <si>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</si>
  <si>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</si>
  <si>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</si>
  <si>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</si>
  <si>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</si>
  <si>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</si>
  <si>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</si>
  <si>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</si>
  <si>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</si>
  <si>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</si>
  <si>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</si>
  <si>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</si>
  <si>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</si>
  <si>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</si>
  <si>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</si>
  <si>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</si>
  <si>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</si>
  <si>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</si>
  <si>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</si>
  <si>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</si>
  <si>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</si>
  <si>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</si>
  <si>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</si>
  <si>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</si>
  <si>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</si>
  <si>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</si>
  <si>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</si>
  <si>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</si>
  <si>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</si>
  <si>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</si>
  <si>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</si>
  <si>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</si>
  <si>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</si>
  <si>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</si>
  <si>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</si>
  <si>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</si>
  <si>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</si>
  <si>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</si>
  <si>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</si>
  <si>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</si>
  <si>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</si>
  <si>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</si>
  <si>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</si>
  <si>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</si>
  <si>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</si>
  <si>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</si>
  <si>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</si>
  <si>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</si>
  <si>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</si>
  <si>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</si>
  <si>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</si>
  <si>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</si>
  <si>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</si>
  <si>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</si>
  <si>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</si>
  <si>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</si>
  <si>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</si>
  <si>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</si>
  <si>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</si>
  <si>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</si>
  <si>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</si>
  <si>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</si>
  <si>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</si>
  <si>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</si>
  <si>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</si>
  <si>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</si>
  <si>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</si>
  <si>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</si>
  <si>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</si>
  <si>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</si>
  <si>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</si>
  <si>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</si>
  <si>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</si>
  <si>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</si>
  <si>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</si>
  <si>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</si>
  <si>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</si>
  <si>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</si>
  <si>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</si>
  <si>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</si>
  <si>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</si>
  <si>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</si>
  <si>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</si>
  <si>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</si>
  <si>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</si>
  <si>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</si>
  <si>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</si>
  <si>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</si>
  <si>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</si>
  <si>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</si>
  <si>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</si>
  <si>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</si>
  <si>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</si>
  <si>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</si>
  <si>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</si>
  <si>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</si>
  <si>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</si>
  <si>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</si>
  <si>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</si>
  <si>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</si>
  <si>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</si>
  <si>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</si>
  <si>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</si>
  <si>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</si>
  <si>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</si>
  <si>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</si>
  <si>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</si>
  <si>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</si>
  <si>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</si>
  <si>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</si>
  <si>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</si>
  <si>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</si>
  <si>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</si>
  <si>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</si>
  <si>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</si>
  <si>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</si>
  <si>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</si>
  <si>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</si>
  <si>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</si>
  <si>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</si>
  <si>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</si>
  <si>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</si>
  <si>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</si>
  <si>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</si>
  <si>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</si>
  <si>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</si>
  <si>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</si>
  <si>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</si>
  <si>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</si>
  <si>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</si>
  <si>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</si>
  <si>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</si>
  <si>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</si>
  <si>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</si>
  <si>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</si>
  <si>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</si>
  <si>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</si>
  <si>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</si>
  <si>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</si>
  <si>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</si>
  <si>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</si>
  <si>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</si>
  <si>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</si>
  <si>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</si>
  <si>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</si>
  <si>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</si>
  <si>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</si>
  <si>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</si>
  <si>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</si>
  <si>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</si>
  <si>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</si>
  <si>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</si>
  <si>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</si>
  <si>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</si>
  <si>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</si>
  <si>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</si>
  <si>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</si>
  <si>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</si>
  <si>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</si>
  <si>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</si>
  <si>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</si>
  <si>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</si>
  <si>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</si>
  <si>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</si>
  <si>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</si>
  <si>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</si>
  <si>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</si>
  <si>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</si>
  <si>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</si>
  <si>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</si>
  <si>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</si>
  <si>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</si>
  <si>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</si>
  <si>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</si>
  <si>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</si>
  <si>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</si>
  <si>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</si>
  <si>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</si>
  <si>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</si>
  <si>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</si>
  <si>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</si>
  <si>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</si>
  <si>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</si>
  <si>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</si>
  <si>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</si>
  <si>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</si>
  <si>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</si>
  <si>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</si>
  <si>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</si>
  <si>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</si>
  <si>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</si>
  <si>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</si>
  <si>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</si>
  <si>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</si>
  <si>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</si>
  <si>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</si>
  <si>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</si>
  <si>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</si>
  <si>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</si>
  <si>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</si>
  <si>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</si>
  <si>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</si>
  <si>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</si>
  <si>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</si>
  <si>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</si>
  <si>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</si>
  <si>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</si>
  <si>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</si>
  <si>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</si>
  <si>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</si>
  <si>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</si>
  <si>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</si>
  <si>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</si>
  <si>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</si>
  <si>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</si>
  <si>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</si>
  <si>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</si>
  <si>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</si>
  <si>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</si>
  <si>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</si>
  <si>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</si>
  <si>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</si>
  <si>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</si>
  <si>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</si>
  <si>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</si>
  <si>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</si>
  <si>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</si>
  <si>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</si>
  <si>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</si>
  <si>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</si>
  <si>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</si>
  <si>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</si>
  <si>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</si>
  <si>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</si>
  <si>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</si>
  <si>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</si>
  <si>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</si>
  <si>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</si>
  <si>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</si>
  <si>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</si>
  <si>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</si>
  <si>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</si>
  <si>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</si>
  <si>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</si>
  <si>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</si>
  <si>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</si>
  <si>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</si>
  <si>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</si>
  <si>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</si>
  <si>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</si>
  <si>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</si>
  <si>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</si>
  <si>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</si>
  <si>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</si>
  <si>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</si>
  <si>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</si>
  <si>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</si>
  <si>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</si>
  <si>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</si>
  <si>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</si>
  <si>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</si>
  <si>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</si>
  <si>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</si>
  <si>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</si>
  <si>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</si>
  <si>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</si>
  <si>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</si>
  <si>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</si>
  <si>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</si>
  <si>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</si>
  <si>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</si>
  <si>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</si>
  <si>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</si>
  <si>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</si>
  <si>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</si>
  <si>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</si>
  <si>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</si>
  <si>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</si>
  <si>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</si>
  <si>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</si>
  <si>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</si>
  <si>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</si>
  <si>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</si>
  <si>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</si>
  <si>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</si>
  <si>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</si>
  <si>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</si>
  <si>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</si>
  <si>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</si>
  <si>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</si>
  <si>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</si>
  <si>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</si>
  <si>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</si>
  <si>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</si>
  <si>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</si>
  <si>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</si>
  <si>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</si>
  <si>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</si>
  <si>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</si>
  <si>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</si>
  <si>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</si>
  <si>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</si>
  <si>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</si>
  <si>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</si>
  <si>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</si>
  <si>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</si>
  <si>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</si>
  <si>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</si>
  <si>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</si>
  <si>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</si>
  <si>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</si>
  <si>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</si>
  <si>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</si>
  <si>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</si>
  <si>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</si>
  <si>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</si>
  <si>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</si>
  <si>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</si>
  <si>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</si>
  <si>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</si>
  <si>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</si>
  <si>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</si>
  <si>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</si>
  <si>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</si>
  <si>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</si>
  <si>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</si>
  <si>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</si>
  <si>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</si>
  <si>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</si>
  <si>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</si>
  <si>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</si>
  <si>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</si>
  <si>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</si>
  <si>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</si>
  <si>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</si>
  <si>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</si>
  <si>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</si>
  <si>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</si>
  <si>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</si>
  <si>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</si>
  <si>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</si>
  <si>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</si>
  <si>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</si>
  <si>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</si>
  <si>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</si>
  <si>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</si>
  <si>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</si>
  <si>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</si>
  <si>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</si>
  <si>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</si>
  <si>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</si>
  <si>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</si>
  <si>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</si>
  <si>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</si>
  <si>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</si>
  <si>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</si>
  <si>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</si>
  <si>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</si>
  <si>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</si>
  <si>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</si>
  <si>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</si>
  <si>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</si>
  <si>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</si>
  <si>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</si>
  <si>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</si>
  <si>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</si>
  <si>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</si>
  <si>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</si>
  <si>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</si>
  <si>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</si>
  <si>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</si>
  <si>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</si>
  <si>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</si>
  <si>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</si>
  <si>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</si>
  <si>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</si>
  <si>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</si>
  <si>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</si>
  <si>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</si>
  <si>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</si>
  <si>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</si>
  <si>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</si>
  <si>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</si>
  <si>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</si>
  <si>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</si>
  <si>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</si>
  <si>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</si>
  <si>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</si>
  <si>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</si>
  <si>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</si>
  <si>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</si>
  <si>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</si>
  <si>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</si>
  <si>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</si>
  <si>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</si>
  <si>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</si>
  <si>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</si>
  <si>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</si>
  <si>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</si>
  <si>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</si>
  <si>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</si>
  <si>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</si>
  <si>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</si>
  <si>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</si>
  <si>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</si>
  <si>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</si>
  <si>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</si>
  <si>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</si>
  <si>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</si>
  <si>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</si>
  <si>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</si>
  <si>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</si>
  <si>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</si>
  <si>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</si>
  <si>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</si>
  <si>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</si>
  <si>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</si>
  <si>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</si>
  <si>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</si>
  <si>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</si>
  <si>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</si>
  <si>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</si>
  <si>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</si>
  <si>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</si>
  <si>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</si>
  <si>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</si>
  <si>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</si>
  <si>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</si>
  <si>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</si>
  <si>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</si>
  <si>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</si>
  <si>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</si>
  <si>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</si>
  <si>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</si>
  <si>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</si>
  <si>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</si>
  <si>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</si>
  <si>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</si>
  <si>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</si>
  <si>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</si>
  <si>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</si>
  <si>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</si>
  <si>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</si>
  <si>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</si>
  <si>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</si>
  <si>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</si>
  <si>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</si>
  <si>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</si>
  <si>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</si>
  <si>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</si>
  <si>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</si>
  <si>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</si>
  <si>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</si>
  <si>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</si>
  <si>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</si>
  <si>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</si>
  <si>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</si>
  <si>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</si>
  <si>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</si>
  <si>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</si>
  <si>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</si>
  <si>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</si>
  <si>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</si>
  <si>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</si>
  <si>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</si>
  <si>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</si>
  <si>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</si>
  <si>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</si>
  <si>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</si>
  <si>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</si>
  <si>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</si>
  <si>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</si>
  <si>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</si>
  <si>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</si>
  <si>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</si>
  <si>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</si>
  <si>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</si>
  <si>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</si>
  <si>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</si>
  <si>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</si>
  <si>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</si>
  <si>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</si>
  <si>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</si>
  <si>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</si>
  <si>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</si>
  <si>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</si>
  <si>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</si>
  <si>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</si>
  <si>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</si>
  <si>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</si>
  <si>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</si>
  <si>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</si>
  <si>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</si>
  <si>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</si>
  <si>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</si>
  <si>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</si>
  <si>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</si>
  <si>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</si>
  <si>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</si>
  <si>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</si>
  <si>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</si>
  <si>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</si>
  <si>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</si>
  <si>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</si>
  <si>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</si>
  <si>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</si>
  <si>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</si>
  <si>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</si>
  <si>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</si>
  <si>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</si>
  <si>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</si>
  <si>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</si>
  <si>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</si>
  <si>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</si>
  <si>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</si>
  <si>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</si>
  <si>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</si>
  <si>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</si>
  <si>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</si>
  <si>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</si>
  <si>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</si>
  <si>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</si>
  <si>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</si>
  <si>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</si>
  <si>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</si>
  <si>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</si>
  <si>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</si>
  <si>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</si>
  <si>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</si>
  <si>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</si>
  <si>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</si>
  <si>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</si>
  <si>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</si>
  <si>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</si>
  <si>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</si>
  <si>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</si>
  <si>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</si>
  <si>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</si>
  <si>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</si>
  <si>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</si>
  <si>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</si>
  <si>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</si>
  <si>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</si>
  <si>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</si>
  <si>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</si>
  <si>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</si>
  <si>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</si>
  <si>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</si>
  <si>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</si>
  <si>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</si>
  <si>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</si>
  <si>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</si>
  <si>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</si>
  <si>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</si>
  <si>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</si>
  <si>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</si>
  <si>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</si>
  <si>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</si>
  <si>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</si>
  <si>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</si>
  <si>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</si>
  <si>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</si>
  <si>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</si>
  <si>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</si>
  <si>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</si>
  <si>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</si>
  <si>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</si>
  <si>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</si>
  <si>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</si>
  <si>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</si>
  <si>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</si>
  <si>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</si>
  <si>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</si>
  <si>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</si>
  <si>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</si>
  <si>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</si>
  <si>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</si>
  <si>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</si>
  <si>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</si>
  <si>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</si>
  <si>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</si>
  <si>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</si>
  <si>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</si>
  <si>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</si>
  <si>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</si>
  <si>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</si>
  <si>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</si>
  <si>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</si>
  <si>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</si>
  <si>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</si>
  <si>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</si>
  <si>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</si>
  <si>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</si>
  <si>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</si>
  <si>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</si>
  <si>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</si>
  <si>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</si>
  <si>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</si>
  <si>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</si>
  <si>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</si>
  <si>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</si>
  <si>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</si>
  <si>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</si>
  <si>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</si>
  <si>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</si>
  <si>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</si>
  <si>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</si>
  <si>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</si>
  <si>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</si>
  <si>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</si>
  <si>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</si>
  <si>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</si>
  <si>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</si>
  <si>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</si>
  <si>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</si>
  <si>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</si>
  <si>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</si>
  <si>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</si>
  <si>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</si>
  <si>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</si>
  <si>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</si>
  <si>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</si>
  <si>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</si>
  <si>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</si>
  <si>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</si>
  <si>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</si>
  <si>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</si>
  <si>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</si>
  <si>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</si>
  <si>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</si>
  <si>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</si>
  <si>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</si>
  <si>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</si>
  <si>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</si>
  <si>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</si>
  <si>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</si>
  <si>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</si>
  <si>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</si>
  <si>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</si>
  <si>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</si>
  <si>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</si>
  <si>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</si>
  <si>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</si>
  <si>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</si>
  <si>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</si>
  <si>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</si>
  <si>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</si>
  <si>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</si>
  <si>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</si>
  <si>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</si>
  <si>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</si>
  <si>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</si>
  <si>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</si>
  <si>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</si>
  <si>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</si>
  <si>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</si>
  <si>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</si>
  <si>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</si>
  <si>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</si>
  <si>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</si>
  <si>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</si>
  <si>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</si>
  <si>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</si>
  <si>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</si>
  <si>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</si>
  <si>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</si>
  <si>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</si>
  <si>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</si>
  <si>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</si>
  <si>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</si>
  <si>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</si>
  <si>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</si>
  <si>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</si>
  <si>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</si>
  <si>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</si>
  <si>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</si>
  <si>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</si>
  <si>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</si>
  <si>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</si>
  <si>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</si>
  <si>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</si>
  <si>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</si>
  <si>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</si>
  <si>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</si>
  <si>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</si>
  <si>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</si>
  <si>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</si>
  <si>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</si>
  <si>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</si>
  <si>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</si>
  <si>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</si>
  <si>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</si>
  <si>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</si>
  <si>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</si>
  <si>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</si>
  <si>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</si>
  <si>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</si>
  <si>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</si>
  <si>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</si>
  <si>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</si>
  <si>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</si>
  <si>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</si>
  <si>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</si>
  <si>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</si>
  <si>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</si>
  <si>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</si>
  <si>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</si>
  <si>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</si>
  <si>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</si>
  <si>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</si>
  <si>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</si>
  <si>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</si>
  <si>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</si>
  <si>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</si>
  <si>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</si>
  <si>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</si>
  <si>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</si>
  <si>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</si>
  <si>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</si>
  <si>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</si>
  <si>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</si>
  <si>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</si>
  <si>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</si>
  <si>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</si>
  <si>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</si>
  <si>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</si>
  <si>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</si>
  <si>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</si>
  <si>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</si>
  <si>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</si>
  <si>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</si>
  <si>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</si>
  <si>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</si>
  <si>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</si>
  <si>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</si>
  <si>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</si>
  <si>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</si>
  <si>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</si>
  <si>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</si>
  <si>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</si>
  <si>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</si>
  <si>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</si>
  <si>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</si>
  <si>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</si>
  <si>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</si>
  <si>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</si>
  <si>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</si>
  <si>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</si>
  <si>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</si>
  <si>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</si>
  <si>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</si>
  <si>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</si>
  <si>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</si>
  <si>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</si>
  <si>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</si>
  <si>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</si>
  <si>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</si>
  <si>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</si>
  <si>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</si>
  <si>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</si>
  <si>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</si>
  <si>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</si>
  <si>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</si>
  <si>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</si>
  <si>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</si>
  <si>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</si>
  <si>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</si>
  <si>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</si>
  <si>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</si>
  <si>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</si>
  <si>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</si>
  <si>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</si>
  <si>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</si>
  <si>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</si>
  <si>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</si>
  <si>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</si>
  <si>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</si>
  <si>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</si>
  <si>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</si>
  <si>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</si>
  <si>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</si>
  <si>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</si>
  <si>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</si>
  <si>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</si>
  <si>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</si>
  <si>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</si>
  <si>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</si>
  <si>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</si>
  <si>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</si>
  <si>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</si>
  <si>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</si>
  <si>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</si>
  <si>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</si>
  <si>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</si>
  <si>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</si>
  <si>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</si>
  <si>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</si>
  <si>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</si>
  <si>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</si>
  <si>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</si>
  <si>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</si>
  <si>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</si>
  <si>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</si>
  <si>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</si>
  <si>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</si>
  <si>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</si>
  <si>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</si>
  <si>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</si>
  <si>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</si>
  <si>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</si>
  <si>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</si>
  <si>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</si>
  <si>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</si>
  <si>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</si>
  <si>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</si>
  <si>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</si>
  <si>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</si>
  <si>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</si>
  <si>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</si>
  <si>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</si>
  <si>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</si>
  <si>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</si>
  <si>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</si>
  <si>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</si>
  <si>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</si>
  <si>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</si>
  <si>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</si>
  <si>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</si>
  <si>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</si>
  <si>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</si>
  <si>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</si>
  <si>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</si>
  <si>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</si>
  <si>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</si>
  <si>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</si>
  <si>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</si>
  <si>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</si>
  <si>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</si>
  <si>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</si>
  <si>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</si>
  <si>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</si>
  <si>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</si>
  <si>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</si>
  <si>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</si>
  <si>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</si>
  <si>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</si>
  <si>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</si>
  <si>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</si>
  <si>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</si>
  <si>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</si>
  <si>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</si>
  <si>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</si>
  <si>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</si>
  <si>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</si>
  <si>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</si>
  <si>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</si>
  <si>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</si>
  <si>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</si>
  <si>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</si>
  <si>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</si>
  <si>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</si>
  <si>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</si>
  <si>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</si>
  <si>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</si>
  <si>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</si>
  <si>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</si>
  <si>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</si>
  <si>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</si>
  <si>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</si>
  <si>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</si>
  <si>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</si>
  <si>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</si>
  <si>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</si>
  <si>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</si>
  <si>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</si>
  <si>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</si>
  <si>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</si>
  <si>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</si>
  <si>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</si>
  <si>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</si>
  <si>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</si>
  <si>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</si>
  <si>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</si>
  <si>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</si>
  <si>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</si>
  <si>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</si>
  <si>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</si>
  <si>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</si>
  <si>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</si>
  <si>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</si>
  <si>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</si>
  <si>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</si>
  <si>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</si>
  <si>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</si>
  <si>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</si>
  <si>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</si>
  <si>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</si>
  <si>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</si>
  <si>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</si>
  <si>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</si>
  <si>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</si>
  <si>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</si>
  <si>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</si>
  <si>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</si>
  <si>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</si>
  <si>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</si>
  <si>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</si>
  <si>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</si>
  <si>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</si>
  <si>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</si>
  <si>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</si>
  <si>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</si>
  <si>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</si>
  <si>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</si>
  <si>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</si>
  <si>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</si>
  <si>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</si>
  <si>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</si>
  <si>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</si>
  <si>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</si>
  <si>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</si>
  <si>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</si>
  <si>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</si>
  <si>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</si>
  <si>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</si>
  <si>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</si>
  <si>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</si>
  <si>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</si>
  <si>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</si>
  <si>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</si>
  <si>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</si>
  <si>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</si>
  <si>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</si>
  <si>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</si>
  <si>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</si>
  <si>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</si>
  <si>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</si>
  <si>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</si>
  <si>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</si>
  <si>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</si>
  <si>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</si>
  <si>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</si>
  <si>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</si>
  <si>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</si>
  <si>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</si>
  <si>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</si>
  <si>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</si>
  <si>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</si>
  <si>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</si>
  <si>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</si>
  <si>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</si>
  <si>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</si>
  <si>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</si>
  <si>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</si>
  <si>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</si>
  <si>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</si>
  <si>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</si>
  <si>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</si>
  <si>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</si>
  <si>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</si>
  <si>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</si>
  <si>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</si>
  <si>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</si>
  <si>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</si>
  <si>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</si>
  <si>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</si>
  <si>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</si>
  <si>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</si>
  <si>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</si>
  <si>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</si>
  <si>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</si>
  <si>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</si>
  <si>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</si>
  <si>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</si>
  <si>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</si>
  <si>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</si>
  <si>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</si>
  <si>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</si>
  <si>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</si>
  <si>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</si>
  <si>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</si>
  <si>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</si>
  <si>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</si>
  <si>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</si>
  <si>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</si>
  <si>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</si>
  <si>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</si>
  <si>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</si>
  <si>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</si>
  <si>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</si>
  <si>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</si>
  <si>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</si>
  <si>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</si>
  <si>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</si>
  <si>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</si>
  <si>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</si>
  <si>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</si>
  <si>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</si>
  <si>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</si>
  <si>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</si>
  <si>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</si>
  <si>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</si>
  <si>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</si>
  <si>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</si>
  <si>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</si>
  <si>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</si>
  <si>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</si>
  <si>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</si>
  <si>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</si>
  <si>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</si>
  <si>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</si>
  <si>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</si>
  <si>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</si>
  <si>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</si>
  <si>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</si>
  <si>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</si>
  <si>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</si>
  <si>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</si>
  <si>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</si>
  <si>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</si>
  <si>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</si>
  <si>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</si>
  <si>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</si>
  <si>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</si>
  <si>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</si>
  <si>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</si>
  <si>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</si>
  <si>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</si>
  <si>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</si>
  <si>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</si>
  <si>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</si>
  <si>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</si>
  <si>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</si>
  <si>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</si>
  <si>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</si>
  <si>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</si>
  <si>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</si>
  <si>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</si>
  <si>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</si>
  <si>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</si>
  <si>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</si>
  <si>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</si>
  <si>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</si>
  <si>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</si>
  <si>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</si>
  <si>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</si>
  <si>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</si>
  <si>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</si>
  <si>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</si>
  <si>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</si>
  <si>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</si>
  <si>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</si>
  <si>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</si>
  <si>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</si>
  <si>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</si>
  <si>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</si>
  <si>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</si>
  <si>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</si>
  <si>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</si>
  <si>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</si>
  <si>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</si>
  <si>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</si>
  <si>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</si>
  <si>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</si>
  <si>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</si>
  <si>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</si>
  <si>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</si>
  <si>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</si>
  <si>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</si>
  <si>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</si>
  <si>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</si>
  <si>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</si>
  <si>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</si>
  <si>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</si>
  <si>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</si>
  <si>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</si>
  <si>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</si>
  <si>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</si>
  <si>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</si>
  <si>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</si>
  <si>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</si>
  <si>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</si>
  <si>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</si>
  <si>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</si>
  <si>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</si>
  <si>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</si>
  <si>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</si>
  <si>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</si>
  <si>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</si>
  <si>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</si>
  <si>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</si>
  <si>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</si>
  <si>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</si>
  <si>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</si>
  <si>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</si>
  <si>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</si>
  <si>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</si>
  <si>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</si>
  <si>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</si>
  <si>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</si>
  <si>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</si>
  <si>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</si>
  <si>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</si>
  <si>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</si>
  <si>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</si>
  <si>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</si>
  <si>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</si>
  <si>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</si>
  <si>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</si>
  <si>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</si>
  <si>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</si>
  <si>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</si>
  <si>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</si>
  <si>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</si>
  <si>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</si>
  <si>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</si>
  <si>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</si>
  <si>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</si>
  <si>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</si>
  <si>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</si>
  <si>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</si>
  <si>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</si>
  <si>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</si>
  <si>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</si>
  <si>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</si>
  <si>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</si>
  <si>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</si>
  <si>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</si>
  <si>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</si>
  <si>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</si>
  <si>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</si>
  <si>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</si>
  <si>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</si>
  <si>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</si>
  <si>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</si>
  <si>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</si>
  <si>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</si>
  <si>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</si>
  <si>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</si>
  <si>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</si>
  <si>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</si>
  <si>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</si>
  <si>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</si>
  <si>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</si>
  <si>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</si>
  <si>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</si>
  <si>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</si>
  <si>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</si>
  <si>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</si>
  <si>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</si>
  <si>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</si>
  <si>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</si>
  <si>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</si>
  <si>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</si>
  <si>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</si>
  <si>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</si>
  <si>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</si>
  <si>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</si>
  <si>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</si>
  <si>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</si>
  <si>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</si>
  <si>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</si>
  <si>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</si>
  <si>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</si>
  <si>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</si>
  <si>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</si>
  <si>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</si>
  <si>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</si>
  <si>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</si>
  <si>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</si>
  <si>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</si>
  <si>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</si>
  <si>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</si>
  <si>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</si>
  <si>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</si>
  <si>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</si>
  <si>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</si>
  <si>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</si>
  <si>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</si>
  <si>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</si>
  <si>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</si>
  <si>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</si>
  <si>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</si>
  <si>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</si>
  <si>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</si>
  <si>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</si>
  <si>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</si>
  <si>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</si>
  <si>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</si>
  <si>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</si>
  <si>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</si>
  <si>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</si>
  <si>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</si>
  <si>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</si>
  <si>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</si>
  <si>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</si>
  <si>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</si>
  <si>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</si>
  <si>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</si>
  <si>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</si>
  <si>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</si>
  <si>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</si>
  <si>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</si>
  <si>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</si>
  <si>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</si>
  <si>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</si>
  <si>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</si>
  <si>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</si>
  <si>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</si>
  <si>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</si>
  <si>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</si>
  <si>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</si>
  <si>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</si>
  <si>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</si>
  <si>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</si>
  <si>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</si>
  <si>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</si>
  <si>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</si>
  <si>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</si>
  <si>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</si>
  <si>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</si>
  <si>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</si>
  <si>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</si>
  <si>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</si>
  <si>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</si>
  <si>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</si>
  <si>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</si>
  <si>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</si>
  <si>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</si>
  <si>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</si>
  <si>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</si>
  <si>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</si>
  <si>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</si>
  <si>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</si>
  <si>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</si>
  <si>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</si>
  <si>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</si>
  <si>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</si>
  <si>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</si>
  <si>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</si>
  <si>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</si>
  <si>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</si>
  <si>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</si>
  <si>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</si>
  <si>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</si>
  <si>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</si>
  <si>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</si>
  <si>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</si>
  <si>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</si>
  <si>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</si>
  <si>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</si>
  <si>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</si>
  <si>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</si>
  <si>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</si>
  <si>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</si>
  <si>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</si>
  <si>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</si>
  <si>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</si>
  <si>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</si>
  <si>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</si>
  <si>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</si>
  <si>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</si>
  <si>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</si>
  <si>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</si>
  <si>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</si>
  <si>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</si>
  <si>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</si>
  <si>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</si>
  <si>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</si>
  <si>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</si>
  <si>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</si>
  <si>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</si>
  <si>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</si>
  <si>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</si>
  <si>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</si>
  <si>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</si>
  <si>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</si>
  <si>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</si>
  <si>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</si>
  <si>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</si>
  <si>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</si>
  <si>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</si>
  <si>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</si>
  <si>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</si>
  <si>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</si>
  <si>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</si>
  <si>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</si>
  <si>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</si>
  <si>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</si>
  <si>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</si>
  <si>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</si>
  <si>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</si>
  <si>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</si>
  <si>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</si>
  <si>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</si>
  <si>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</si>
  <si>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</si>
  <si>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</si>
  <si>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</si>
  <si>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</si>
  <si>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</si>
  <si>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</si>
  <si>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</si>
  <si>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</si>
  <si>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</si>
  <si>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</si>
  <si>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</si>
  <si>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</si>
  <si>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</si>
  <si>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</si>
  <si>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</si>
  <si>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</si>
  <si>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</si>
  <si>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</si>
  <si>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</si>
  <si>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</si>
  <si>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</si>
  <si>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</si>
  <si>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</si>
  <si>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</si>
  <si>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</si>
  <si>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</si>
  <si>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</si>
  <si>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</si>
  <si>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</si>
  <si>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</si>
  <si>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</si>
  <si>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</si>
  <si>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</si>
  <si>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</si>
  <si>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</si>
  <si>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</si>
  <si>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</si>
  <si>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</si>
  <si>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</si>
  <si>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</si>
  <si>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</si>
  <si>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</si>
  <si>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</si>
  <si>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</si>
  <si>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</si>
  <si>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</si>
  <si>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</si>
  <si>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</si>
  <si>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</si>
  <si>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</si>
  <si>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</si>
  <si>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</si>
  <si>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</si>
  <si>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</si>
  <si>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</si>
  <si>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</si>
  <si>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</si>
  <si>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</si>
  <si>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</si>
  <si>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</si>
  <si>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</si>
  <si>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</si>
  <si>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</si>
  <si>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</si>
  <si>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</si>
  <si>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</si>
  <si>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</si>
  <si>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</si>
  <si>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</si>
  <si>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</si>
  <si>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</si>
  <si>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</si>
  <si>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</si>
  <si>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</si>
  <si>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</si>
  <si>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</si>
  <si>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</si>
  <si>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</si>
  <si>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</si>
  <si>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</si>
  <si>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</si>
  <si>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</si>
  <si>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</si>
  <si>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</si>
  <si>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</si>
  <si>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</si>
  <si>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</si>
  <si>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</si>
  <si>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</si>
  <si>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</si>
  <si>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</si>
  <si>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</si>
  <si>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</si>
  <si>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</si>
  <si>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</si>
  <si>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</si>
  <si>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</si>
  <si>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</si>
  <si>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</si>
  <si>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</si>
  <si>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</si>
  <si>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</si>
  <si>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</si>
  <si>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</si>
  <si>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</si>
  <si>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</si>
  <si>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</si>
  <si>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</si>
  <si>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</si>
  <si>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</si>
  <si>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</si>
  <si>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</si>
  <si>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</si>
  <si>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</si>
  <si>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</si>
  <si>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</si>
  <si>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</si>
  <si>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</si>
  <si>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</si>
  <si>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</si>
  <si>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</si>
  <si>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</si>
  <si>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</si>
  <si>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</si>
  <si>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</si>
  <si>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</si>
  <si>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</si>
  <si>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</si>
  <si>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</si>
  <si>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</si>
  <si>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</si>
  <si>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</si>
  <si>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</si>
  <si>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</si>
  <si>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</si>
  <si>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</si>
  <si>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</si>
  <si>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</si>
  <si>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</si>
  <si>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</si>
  <si>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</si>
  <si>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</si>
  <si>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</si>
  <si>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</si>
  <si>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</si>
  <si>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</si>
  <si>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</si>
  <si>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</si>
  <si>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</si>
  <si>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</si>
  <si>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</si>
  <si>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</si>
  <si>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</si>
  <si>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</si>
  <si>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</si>
  <si>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</si>
  <si>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</si>
  <si>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</si>
  <si>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</si>
  <si>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</si>
  <si>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</si>
  <si>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</si>
  <si>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</si>
  <si>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</si>
  <si>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</si>
  <si>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</si>
  <si>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</si>
  <si>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</si>
  <si>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</si>
  <si>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</si>
  <si>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</si>
  <si>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</si>
  <si>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</si>
  <si>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</si>
  <si>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</si>
  <si>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</si>
  <si>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</si>
  <si>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</si>
  <si>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</si>
  <si>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</si>
  <si>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</si>
  <si>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</si>
  <si>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</si>
  <si>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</si>
  <si>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</si>
  <si>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</si>
  <si>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</si>
  <si>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</si>
  <si>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</si>
  <si>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</si>
  <si>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</si>
  <si>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</si>
  <si>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</si>
  <si>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</si>
  <si>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</si>
  <si>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</si>
  <si>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</si>
  <si>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</si>
  <si>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</si>
  <si>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</si>
  <si>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</si>
  <si>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</si>
  <si>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</si>
  <si>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</si>
  <si>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</si>
  <si>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</si>
  <si>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</si>
  <si>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</si>
  <si>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</si>
  <si>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</si>
  <si>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</si>
  <si>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</si>
  <si>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</si>
  <si>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</si>
  <si>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</si>
  <si>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</si>
  <si>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</si>
  <si>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</si>
  <si>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</si>
  <si>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</si>
  <si>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</si>
  <si>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</si>
  <si>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</si>
  <si>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</si>
  <si>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</si>
  <si>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</si>
  <si>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</si>
  <si>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</si>
  <si>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</si>
  <si>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</si>
  <si>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</si>
  <si>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</si>
  <si>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</si>
  <si>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</si>
  <si>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</si>
  <si>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</si>
  <si>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</si>
  <si>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</si>
  <si>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</si>
  <si>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</si>
  <si>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</si>
  <si>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</si>
  <si>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</si>
  <si>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</si>
  <si>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</si>
  <si>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</si>
  <si>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</si>
  <si>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</si>
  <si>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</si>
  <si>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</si>
  <si>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</si>
  <si>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</si>
  <si>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</si>
  <si>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</si>
  <si>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</si>
  <si>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</si>
  <si>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</si>
  <si>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</si>
  <si>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</si>
  <si>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</si>
  <si>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</si>
  <si>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</si>
  <si>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</si>
  <si>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</si>
  <si>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</si>
  <si>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</si>
  <si>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</si>
  <si>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</si>
  <si>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</si>
  <si>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</si>
  <si>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</si>
  <si>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</si>
  <si>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</si>
  <si>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</si>
  <si>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</si>
  <si>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</si>
  <si>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</si>
  <si>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</si>
  <si>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</si>
  <si>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</si>
  <si>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</si>
  <si>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</si>
  <si>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</si>
  <si>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</si>
  <si>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</si>
  <si>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</si>
  <si>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</si>
  <si>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</si>
  <si>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</si>
  <si>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</si>
  <si>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</si>
  <si>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</si>
  <si>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</si>
  <si>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</si>
  <si>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</si>
  <si>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</si>
  <si>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</si>
  <si>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</si>
  <si>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</si>
  <si>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</si>
  <si>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</si>
  <si>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</si>
  <si>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</si>
  <si>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</si>
  <si>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</si>
  <si>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</si>
  <si>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</si>
  <si>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</si>
  <si>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</si>
  <si>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</si>
  <si>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</si>
  <si>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</si>
  <si>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</si>
  <si>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</si>
  <si>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</si>
  <si>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</si>
  <si>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</si>
  <si>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</si>
  <si>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</si>
  <si>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</si>
  <si>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</si>
  <si>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</si>
  <si>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</si>
  <si>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</si>
  <si>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</si>
  <si>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</si>
  <si>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</si>
  <si>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</si>
  <si>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</si>
  <si>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</si>
  <si>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</si>
  <si>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</si>
  <si>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</si>
  <si>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</si>
  <si>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</si>
  <si>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</si>
  <si>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</si>
  <si>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</si>
  <si>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</si>
  <si>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</si>
  <si>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</si>
  <si>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</si>
  <si>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</si>
  <si>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</si>
  <si>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</si>
  <si>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</si>
  <si>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</si>
  <si>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</si>
  <si>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</si>
  <si>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</si>
  <si>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</si>
  <si>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</si>
  <si>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</si>
  <si>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</si>
  <si>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</si>
  <si>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</si>
  <si>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</si>
  <si>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</si>
  <si>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</si>
  <si>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</si>
  <si>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</si>
  <si>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</si>
  <si>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</si>
  <si>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</si>
  <si>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</si>
  <si>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</si>
  <si>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</si>
  <si>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</si>
  <si>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</si>
  <si>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</si>
  <si>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</si>
  <si>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</si>
  <si>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</si>
  <si>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</si>
  <si>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</si>
  <si>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</si>
  <si>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</si>
  <si>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</si>
  <si>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</si>
  <si>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</si>
  <si>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</si>
  <si>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</si>
  <si>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</si>
  <si>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</si>
  <si>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</si>
  <si>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</si>
  <si>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</si>
  <si>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</si>
  <si>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</si>
  <si>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</si>
  <si>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</si>
  <si>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</si>
  <si>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</si>
  <si>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</si>
  <si>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</si>
  <si>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</si>
  <si>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</si>
  <si>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</si>
  <si>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</si>
  <si>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</si>
  <si>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</si>
  <si>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</si>
  <si>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</si>
  <si>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</si>
  <si>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</si>
  <si>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</si>
  <si>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</si>
  <si>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</si>
  <si>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</si>
  <si>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</si>
  <si>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</si>
  <si>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</si>
  <si>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</si>
  <si>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</si>
  <si>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</si>
  <si>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</si>
  <si>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</si>
  <si>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</si>
  <si>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</si>
  <si>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</si>
  <si>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</si>
  <si>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</si>
  <si>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</si>
  <si>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</si>
  <si>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</si>
  <si>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</si>
  <si>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</si>
  <si>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</si>
  <si>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</si>
  <si>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</si>
  <si>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</si>
  <si>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</si>
  <si>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</si>
  <si>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</si>
  <si>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</si>
  <si>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</si>
  <si>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</si>
  <si>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</si>
  <si>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</si>
  <si>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</si>
  <si>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</si>
  <si>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</si>
  <si>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</si>
  <si>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</si>
  <si>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</si>
  <si>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</si>
  <si>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</si>
  <si>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</si>
  <si>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</si>
  <si>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</si>
  <si>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</si>
  <si>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</si>
  <si>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</si>
  <si>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</si>
  <si>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</si>
  <si>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</si>
  <si>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</si>
  <si>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</si>
  <si>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</si>
  <si>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</si>
  <si>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</si>
  <si>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</si>
  <si>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</si>
  <si>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</si>
  <si>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</si>
  <si>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</si>
  <si>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</si>
  <si>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</si>
  <si>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</si>
  <si>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</si>
  <si>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</si>
  <si>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</si>
  <si>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</si>
  <si>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</si>
  <si>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</si>
  <si>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</si>
  <si>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</si>
  <si>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</si>
  <si>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</si>
  <si>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</si>
  <si>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</si>
  <si>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</si>
  <si>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</si>
  <si>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</si>
  <si>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</si>
  <si>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</si>
  <si>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</si>
  <si>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</si>
  <si>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</si>
  <si>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</si>
  <si>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</si>
  <si>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</si>
  <si>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</si>
  <si>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</si>
  <si>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</si>
  <si>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</si>
  <si>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</si>
  <si>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</si>
  <si>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</si>
  <si>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</si>
  <si>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</si>
  <si>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</si>
  <si>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</si>
  <si>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</si>
  <si>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</si>
  <si>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</si>
  <si>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</si>
  <si>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</si>
  <si>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</si>
  <si>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</si>
  <si>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</si>
  <si>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</si>
  <si>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</si>
  <si>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</si>
  <si>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</si>
  <si>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</si>
  <si>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</si>
  <si>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</si>
  <si>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</si>
  <si>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</si>
  <si>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</si>
  <si>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</si>
  <si>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</si>
  <si>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</si>
  <si>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</si>
  <si>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</si>
  <si>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</si>
  <si>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</si>
  <si>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</si>
  <si>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</si>
  <si>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</si>
  <si>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</si>
  <si>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</si>
  <si>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</si>
  <si>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</si>
  <si>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</si>
  <si>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</si>
  <si>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</si>
  <si>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</si>
  <si>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</si>
  <si>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</si>
  <si>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</si>
  <si>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</si>
  <si>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</si>
  <si>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</si>
  <si>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</si>
  <si>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</si>
  <si>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</si>
  <si>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</si>
  <si>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</si>
  <si>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</si>
  <si>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</si>
  <si>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</si>
  <si>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</si>
  <si>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</si>
  <si>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</si>
  <si>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</si>
  <si>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</si>
  <si>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</si>
  <si>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</si>
  <si>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</si>
  <si>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</si>
  <si>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</si>
  <si>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</si>
  <si>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</si>
  <si>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</si>
  <si>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</si>
  <si>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</si>
  <si>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</si>
  <si>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</si>
  <si>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</si>
  <si>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</si>
  <si>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</si>
  <si>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</si>
  <si>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</si>
  <si>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</si>
  <si>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</si>
  <si>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</si>
  <si>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</si>
  <si>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</si>
  <si>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</si>
  <si>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</si>
  <si>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</si>
  <si>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</si>
  <si>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</si>
  <si>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</si>
  <si>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</si>
  <si>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</si>
  <si>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</si>
  <si>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</si>
  <si>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</si>
  <si>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</si>
  <si>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</si>
  <si>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</si>
  <si>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</si>
  <si>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</si>
  <si>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</si>
  <si>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</si>
  <si>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</si>
  <si>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</si>
  <si>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</si>
  <si>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</si>
  <si>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</si>
  <si>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</si>
  <si>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</si>
  <si>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</si>
  <si>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</si>
  <si>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</si>
  <si>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</si>
  <si>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</si>
  <si>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</si>
  <si>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</si>
  <si>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</si>
  <si>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</si>
  <si>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</si>
  <si>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</si>
  <si>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</si>
  <si>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</si>
  <si>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</si>
  <si>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</si>
  <si>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</si>
  <si>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</si>
  <si>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</si>
  <si>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</si>
  <si>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</si>
  <si>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</si>
  <si>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</si>
  <si>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</si>
  <si>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</si>
  <si>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</si>
  <si>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</si>
  <si>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</si>
  <si>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</si>
  <si>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</si>
  <si>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</si>
  <si>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</si>
  <si>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</si>
  <si>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</si>
  <si>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</si>
  <si>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</si>
  <si>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</si>
  <si>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</si>
  <si>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</si>
  <si>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</si>
  <si>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</si>
  <si>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</si>
  <si>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</si>
  <si>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</si>
  <si>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</si>
  <si>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</si>
  <si>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</si>
  <si>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</si>
  <si>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</si>
  <si>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</si>
  <si>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</si>
  <si>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</si>
  <si>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</si>
  <si>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</si>
  <si>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</si>
  <si>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</si>
  <si>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</si>
  <si>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</si>
  <si>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</si>
  <si>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</si>
  <si>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</si>
  <si>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</si>
  <si>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</si>
  <si>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</si>
  <si>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</si>
  <si>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</si>
  <si>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</si>
  <si>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</si>
  <si>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</si>
  <si>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</si>
  <si>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</si>
  <si>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</si>
  <si>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</si>
  <si>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</si>
  <si>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</si>
  <si>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</si>
  <si>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</si>
  <si>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</si>
  <si>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</si>
  <si>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</si>
  <si>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</si>
  <si>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</si>
  <si>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</si>
  <si>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</si>
  <si>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</si>
  <si>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</si>
  <si>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</si>
  <si>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</si>
  <si>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</si>
  <si>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</si>
  <si>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</si>
  <si>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</si>
  <si>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</si>
  <si>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</si>
  <si>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</si>
  <si>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</si>
  <si>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</si>
  <si>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</si>
  <si>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</si>
  <si>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</si>
  <si>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</si>
  <si>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</si>
  <si>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</si>
  <si>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</si>
  <si>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</si>
  <si>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</si>
  <si>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</si>
  <si>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</si>
  <si>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</si>
  <si>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</si>
  <si>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</si>
  <si>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</si>
  <si>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</si>
  <si>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</si>
  <si>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</si>
  <si>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</si>
  <si>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</si>
  <si>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</si>
  <si>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</si>
  <si>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</si>
  <si>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</si>
  <si>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</si>
  <si>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</si>
  <si>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</si>
  <si>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</si>
  <si>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</si>
  <si>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</si>
  <si>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</si>
  <si>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</si>
  <si>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</si>
  <si>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</si>
  <si>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</si>
  <si>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</si>
  <si>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</si>
  <si>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</si>
  <si>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</si>
  <si>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</si>
  <si>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</si>
  <si>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</si>
  <si>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</si>
  <si>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</si>
  <si>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</si>
  <si>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</si>
  <si>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</si>
  <si>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</si>
  <si>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</si>
  <si>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</si>
  <si>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</si>
  <si>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</si>
  <si>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</si>
  <si>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</si>
  <si>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</si>
  <si>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</si>
  <si>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</si>
  <si>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</si>
  <si>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</si>
  <si>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</si>
  <si>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</si>
  <si>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</si>
  <si>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</si>
  <si>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</si>
  <si>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</si>
  <si>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</si>
  <si>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</si>
  <si>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</si>
  <si>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</si>
  <si>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</si>
  <si>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</si>
  <si>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</si>
  <si>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</si>
  <si>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</si>
  <si>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</si>
  <si>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</si>
  <si>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</si>
  <si>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</si>
  <si>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</si>
  <si>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</si>
  <si>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</si>
  <si>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</si>
  <si>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</si>
  <si>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</si>
  <si>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</si>
  <si>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</si>
  <si>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</si>
  <si>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</si>
  <si>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</si>
  <si>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</si>
  <si>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</si>
  <si>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</si>
  <si>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</si>
  <si>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</si>
  <si>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</si>
  <si>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</si>
  <si>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</si>
  <si>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</si>
  <si>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</si>
  <si>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</si>
  <si>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</si>
  <si>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</si>
  <si>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</si>
  <si>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</si>
  <si>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</si>
  <si>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</si>
  <si>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</si>
  <si>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</si>
  <si>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</si>
  <si>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</si>
  <si>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</si>
  <si>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</si>
  <si>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</si>
  <si>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</si>
  <si>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</si>
  <si>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</si>
  <si>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</si>
  <si>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</si>
  <si>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</si>
  <si>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</si>
  <si>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</si>
  <si>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</si>
  <si>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</si>
  <si>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</si>
  <si>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</si>
  <si>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</si>
  <si>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</si>
  <si>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</si>
  <si>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</si>
  <si>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</si>
  <si>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</si>
  <si>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</si>
  <si>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</si>
  <si>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</si>
  <si>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</si>
  <si>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</si>
  <si>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</si>
  <si>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</si>
  <si>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</si>
  <si>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</si>
  <si>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</si>
  <si>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</si>
  <si>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</si>
  <si>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</si>
  <si>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</si>
  <si>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</si>
  <si>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</si>
  <si>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</si>
  <si>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</si>
  <si>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</si>
  <si>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</si>
  <si>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</si>
  <si>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</si>
  <si>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</si>
  <si>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</si>
  <si>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</si>
  <si>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</si>
  <si>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</si>
  <si>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</si>
  <si>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</si>
  <si>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</si>
  <si>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</si>
  <si>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</si>
  <si>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</si>
  <si>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</si>
  <si>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</si>
  <si>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</si>
  <si>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</si>
  <si>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</si>
  <si>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</si>
  <si>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</si>
  <si>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</si>
  <si>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</si>
  <si>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</si>
  <si>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</si>
  <si>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</si>
  <si>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</si>
  <si>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</si>
  <si>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</si>
  <si>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</si>
  <si>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</si>
  <si>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</si>
  <si>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</si>
  <si>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</si>
  <si>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</si>
  <si>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</si>
  <si>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</si>
  <si>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</si>
  <si>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</si>
  <si>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</si>
  <si>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</si>
  <si>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</si>
  <si>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</si>
  <si>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</si>
  <si>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</si>
  <si>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</si>
  <si>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</si>
  <si>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</si>
  <si>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</si>
  <si>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</si>
  <si>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</si>
  <si>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</si>
  <si>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</si>
  <si>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</si>
  <si>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</si>
  <si>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</si>
  <si>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</si>
  <si>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</si>
  <si>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</si>
  <si>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</si>
  <si>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</si>
  <si>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</si>
  <si>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</si>
  <si>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</si>
  <si>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</si>
  <si>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</si>
  <si>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</si>
  <si>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</si>
  <si>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</si>
  <si>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</si>
  <si>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</si>
  <si>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</si>
  <si>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</si>
  <si>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</si>
  <si>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</si>
  <si>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</si>
  <si>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</si>
  <si>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</si>
  <si>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</si>
  <si>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</si>
  <si>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</si>
  <si>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</si>
  <si>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</si>
  <si>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</si>
  <si>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</si>
  <si>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</si>
  <si>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</si>
  <si>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</si>
  <si>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</si>
  <si>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</si>
  <si>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</si>
  <si>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</si>
  <si>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</si>
  <si>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</si>
  <si>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</si>
  <si>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</si>
  <si>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</si>
  <si>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</si>
  <si>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</si>
  <si>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</si>
  <si>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</si>
  <si>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</si>
  <si>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</si>
  <si>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</si>
  <si>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</si>
  <si>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</si>
  <si>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</si>
  <si>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</si>
  <si>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</si>
  <si>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</si>
  <si>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</si>
  <si>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</si>
  <si>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</si>
  <si>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</si>
  <si>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</si>
  <si>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</si>
  <si>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</si>
  <si>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</si>
  <si>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</si>
  <si>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</si>
  <si>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</si>
  <si>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</si>
  <si>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</si>
  <si>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</si>
  <si>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</si>
  <si>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</si>
  <si>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</si>
  <si>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</si>
  <si>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</si>
  <si>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</si>
  <si>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</si>
  <si>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</si>
  <si>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</si>
  <si>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</si>
  <si>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</si>
  <si>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</si>
  <si>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</si>
  <si>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</si>
  <si>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</si>
  <si>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</si>
  <si>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</si>
  <si>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</si>
  <si>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</si>
  <si>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</si>
  <si>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</si>
  <si>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</si>
  <si>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</si>
  <si>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</si>
  <si>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</si>
  <si>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</si>
  <si>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</si>
  <si>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</si>
  <si>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</si>
  <si>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</si>
  <si>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</si>
  <si>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</si>
  <si>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</si>
  <si>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</si>
  <si>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</si>
  <si>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</si>
  <si>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</si>
  <si>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</si>
  <si>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</si>
  <si>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</si>
  <si>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</si>
  <si>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</si>
  <si>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</si>
  <si>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</si>
  <si>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</si>
  <si>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</si>
  <si>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</si>
  <si>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</si>
  <si>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</si>
  <si>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</si>
  <si>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</si>
  <si>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</si>
  <si>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</si>
  <si>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</si>
  <si>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</si>
  <si>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</si>
  <si>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</si>
  <si>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</si>
  <si>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</si>
  <si>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</si>
  <si>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</si>
  <si>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</si>
  <si>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</si>
  <si>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</si>
  <si>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</si>
  <si>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</si>
  <si>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</si>
  <si>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</si>
  <si>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</si>
  <si>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</si>
  <si>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</si>
  <si>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</si>
  <si>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</si>
  <si>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</si>
  <si>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</si>
  <si>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</si>
  <si>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</si>
  <si>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</si>
  <si>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</si>
  <si>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</si>
  <si>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</si>
  <si>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</si>
  <si>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</si>
  <si>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</si>
  <si>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</si>
  <si>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</si>
  <si>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</si>
  <si>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</si>
  <si>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</si>
  <si>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</si>
  <si>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</si>
  <si>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</si>
  <si>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</si>
  <si>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</si>
  <si>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</si>
  <si>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</si>
  <si>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</si>
  <si>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</si>
  <si>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</si>
  <si>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</si>
  <si>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</si>
  <si>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</si>
  <si>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</si>
  <si>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</si>
  <si>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</si>
  <si>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</si>
  <si>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</si>
  <si>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</si>
  <si>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</si>
  <si>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</si>
  <si>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</si>
  <si>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</si>
  <si>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</si>
  <si>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</si>
  <si>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</si>
  <si>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</si>
  <si>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</si>
  <si>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</si>
  <si>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</si>
  <si>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</si>
  <si>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</si>
  <si>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</si>
  <si>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</si>
  <si>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</si>
  <si>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</si>
  <si>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</si>
  <si>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</si>
  <si>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</si>
  <si>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</si>
  <si>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</si>
  <si>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</si>
  <si>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</si>
  <si>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</si>
  <si>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</si>
  <si>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</si>
  <si>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</si>
  <si>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</si>
  <si>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</si>
  <si>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</si>
  <si>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</si>
  <si>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</si>
  <si>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</si>
  <si>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</si>
  <si>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</si>
  <si>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</si>
  <si>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</si>
  <si>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</si>
  <si>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</si>
  <si>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</si>
  <si>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</si>
  <si>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</si>
  <si>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</si>
  <si>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</si>
  <si>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</si>
  <si>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</si>
  <si>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</si>
  <si>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</si>
  <si>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</si>
  <si>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</si>
  <si>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</si>
  <si>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</si>
  <si>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</si>
  <si>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</si>
  <si>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</si>
  <si>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</si>
  <si>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</si>
  <si>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</si>
  <si>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</si>
  <si>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</si>
  <si>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</si>
  <si>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</si>
  <si>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</si>
  <si>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</si>
  <si>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</si>
  <si>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</si>
  <si>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</si>
  <si>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</si>
  <si>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</si>
  <si>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</si>
  <si>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</si>
  <si>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</si>
  <si>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</si>
  <si>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</si>
  <si>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</si>
  <si>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</si>
  <si>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</si>
  <si>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</si>
  <si>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</si>
  <si>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</si>
  <si>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</si>
  <si>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</si>
  <si>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</si>
  <si>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</si>
  <si>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</si>
  <si>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</si>
  <si>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</si>
  <si>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</si>
  <si>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</si>
  <si>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</si>
  <si>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</si>
  <si>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</si>
  <si>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</si>
  <si>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</si>
  <si>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</si>
  <si>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</si>
  <si>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</si>
  <si>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</si>
  <si>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</si>
  <si>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</si>
  <si>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</si>
  <si>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</si>
  <si>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</si>
  <si>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</si>
  <si>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</si>
  <si>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</si>
  <si>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</si>
  <si>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</si>
  <si>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</si>
  <si>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</si>
  <si>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</si>
  <si>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</si>
  <si>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</si>
  <si>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</si>
  <si>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</si>
  <si>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</si>
  <si>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</si>
  <si>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</si>
  <si>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</si>
  <si>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</si>
  <si>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</si>
  <si>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</si>
  <si>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</si>
  <si>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</si>
  <si>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</si>
  <si>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</si>
  <si>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</si>
  <si>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</si>
  <si>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</si>
  <si>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</si>
  <si>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</si>
  <si>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</si>
  <si>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</si>
  <si>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</si>
  <si>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</si>
  <si>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</si>
  <si>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</si>
  <si>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</si>
  <si>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</si>
  <si>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</si>
  <si>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</si>
  <si>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</si>
  <si>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</si>
  <si>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</si>
  <si>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</si>
  <si>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</si>
  <si>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</si>
  <si>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</si>
  <si>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</si>
  <si>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</si>
  <si>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</si>
  <si>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</si>
  <si>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</si>
  <si>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</si>
  <si>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</si>
  <si>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</si>
  <si>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</si>
  <si>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</si>
  <si>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</si>
  <si>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</si>
  <si>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</si>
  <si>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</si>
  <si>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</si>
  <si>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</si>
  <si>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</si>
  <si>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</si>
  <si>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</si>
  <si>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</si>
  <si>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</si>
  <si>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</si>
  <si>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</si>
  <si>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</si>
  <si>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</si>
  <si>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</si>
  <si>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</si>
  <si>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</si>
  <si>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</si>
  <si>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</si>
  <si>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</si>
  <si>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</si>
  <si>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</si>
  <si>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</si>
  <si>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</si>
  <si>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</si>
  <si>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</si>
  <si>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</si>
  <si>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</si>
  <si>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</si>
  <si>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</si>
  <si>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</si>
  <si>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</si>
  <si>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</si>
  <si>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</si>
  <si>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</si>
  <si>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</si>
  <si>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</si>
  <si>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</si>
  <si>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</si>
  <si>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</si>
  <si>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</si>
  <si>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</si>
  <si>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</si>
  <si>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</si>
  <si>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</si>
  <si>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</si>
  <si>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</si>
  <si>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</si>
  <si>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</si>
  <si>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</si>
  <si>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</si>
  <si>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</si>
  <si>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</si>
  <si>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</si>
  <si>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</si>
  <si>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</si>
  <si>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</si>
  <si>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</si>
  <si>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</si>
  <si>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</si>
  <si>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</si>
  <si>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</si>
  <si>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</si>
  <si>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</si>
  <si>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</si>
  <si>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</si>
  <si>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</si>
  <si>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</si>
  <si>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</si>
  <si>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</si>
  <si>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</si>
  <si>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</si>
  <si>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</si>
  <si>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</si>
  <si>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</si>
  <si>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</si>
  <si>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</si>
  <si>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</si>
  <si>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</si>
  <si>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</si>
  <si>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</si>
  <si>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</si>
  <si>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</si>
  <si>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</si>
  <si>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</si>
  <si>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</si>
  <si>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</si>
  <si>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</si>
  <si>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</si>
  <si>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</si>
  <si>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</si>
  <si>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</si>
  <si>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</si>
  <si>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</si>
  <si>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</si>
  <si>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</si>
  <si>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</si>
  <si>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</si>
  <si>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</si>
  <si>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</si>
  <si>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</si>
  <si>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</si>
  <si>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</si>
  <si>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</si>
  <si>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</si>
  <si>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</si>
  <si>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</si>
  <si>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</si>
  <si>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</si>
  <si>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</si>
  <si>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</si>
  <si>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</si>
  <si>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</si>
  <si>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</si>
  <si>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</si>
  <si>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</si>
  <si>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</si>
  <si>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</si>
  <si>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</si>
  <si>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</si>
  <si>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</si>
  <si>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</si>
  <si>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</si>
  <si>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</si>
  <si>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</si>
  <si>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</si>
  <si>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</si>
  <si>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</si>
  <si>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</si>
  <si>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</si>
  <si>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</si>
  <si>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</si>
  <si>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</si>
  <si>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</si>
  <si>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</si>
  <si>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</si>
  <si>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</si>
  <si>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</si>
  <si>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</si>
  <si>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</si>
  <si>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</si>
  <si>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</si>
  <si>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</si>
  <si>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</si>
  <si>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</si>
  <si>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</si>
  <si>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</si>
  <si>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</si>
  <si>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</si>
  <si>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</si>
  <si>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</si>
  <si>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</si>
  <si>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</si>
  <si>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</si>
  <si>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</si>
  <si>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</si>
  <si>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</si>
  <si>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</si>
  <si>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</si>
  <si>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</si>
  <si>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</si>
  <si>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</si>
  <si>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</si>
  <si>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</si>
  <si>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</si>
  <si>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</si>
  <si>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</si>
  <si>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</si>
  <si>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</si>
  <si>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</si>
  <si>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</si>
  <si>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</si>
  <si>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</si>
  <si>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</si>
  <si>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</si>
  <si>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</si>
  <si>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</si>
  <si>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</si>
  <si>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</si>
  <si>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</si>
  <si>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</si>
  <si>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</si>
  <si>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</si>
  <si>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</si>
  <si>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</si>
  <si>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</si>
  <si>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</si>
  <si>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</si>
  <si>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</si>
  <si>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</si>
  <si>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</si>
  <si>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</si>
  <si>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</si>
  <si>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</si>
  <si>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</si>
  <si>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</si>
  <si>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</si>
  <si>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</si>
  <si>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</si>
  <si>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</si>
  <si>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</si>
  <si>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</si>
  <si>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</si>
  <si>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</si>
  <si>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</si>
  <si>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</si>
  <si>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</si>
  <si>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</si>
  <si>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</si>
  <si>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</si>
  <si>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</si>
  <si>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</si>
  <si>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</si>
  <si>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</si>
  <si>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</si>
  <si>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</si>
  <si>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</si>
  <si>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</si>
  <si>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</si>
  <si>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</si>
  <si>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</si>
  <si>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</si>
  <si>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</si>
  <si>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</si>
  <si>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</si>
  <si>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</si>
  <si>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</si>
  <si>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</si>
  <si>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</si>
  <si>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</si>
  <si>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</si>
  <si>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</si>
  <si>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</si>
  <si>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</si>
  <si>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</si>
  <si>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</si>
  <si>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</si>
  <si>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</si>
  <si>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</si>
  <si>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</si>
  <si>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</si>
  <si>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</si>
  <si>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</si>
  <si>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</si>
  <si>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</si>
  <si>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</si>
  <si>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</si>
  <si>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</si>
  <si>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</si>
  <si>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</si>
  <si>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</si>
  <si>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</si>
  <si>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</si>
  <si>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</si>
  <si>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</si>
  <si>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</si>
  <si>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</si>
  <si>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</si>
  <si>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</si>
  <si>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</si>
  <si>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</si>
  <si>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</si>
  <si>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</si>
  <si>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</si>
  <si>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</si>
  <si>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</si>
  <si>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</si>
  <si>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</si>
  <si>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</si>
  <si>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</si>
  <si>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</si>
  <si>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</si>
  <si>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</si>
  <si>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</si>
  <si>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</si>
  <si>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</si>
  <si>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</si>
  <si>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</si>
  <si>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</si>
  <si>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</si>
  <si>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</si>
  <si>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</si>
  <si>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</si>
  <si>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</si>
  <si>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</si>
  <si>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</si>
  <si>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</si>
  <si>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</si>
  <si>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</si>
  <si>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</si>
  <si>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</si>
  <si>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</si>
  <si>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</si>
  <si>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</si>
  <si>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</si>
  <si>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</si>
  <si>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</si>
  <si>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</si>
  <si>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</si>
  <si>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</si>
  <si>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</si>
  <si>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</si>
  <si>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</si>
  <si>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</si>
  <si>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</si>
  <si>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</si>
  <si>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</si>
  <si>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</si>
  <si>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</si>
  <si>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</si>
  <si>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</si>
  <si>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</si>
  <si>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</si>
  <si>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</si>
  <si>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</si>
  <si>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</si>
  <si>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</si>
  <si>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</si>
  <si>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</si>
  <si>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</si>
  <si>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</si>
  <si>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</si>
  <si>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</si>
  <si>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</si>
  <si>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</si>
  <si>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</si>
  <si>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</si>
  <si>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</si>
  <si>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</si>
  <si>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</si>
  <si>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</si>
  <si>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</si>
  <si>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</si>
  <si>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</si>
  <si>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</si>
  <si>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</si>
  <si>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</si>
  <si>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</si>
  <si>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</si>
  <si>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</si>
  <si>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</si>
  <si>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</si>
  <si>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</si>
  <si>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</si>
  <si>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</si>
  <si>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</si>
  <si>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</si>
  <si>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</si>
  <si>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</si>
  <si>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</si>
  <si>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</si>
  <si>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</si>
  <si>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</si>
  <si>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</si>
  <si>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</si>
  <si>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</si>
  <si>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</si>
  <si>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</si>
  <si>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</si>
  <si>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</si>
  <si>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</si>
  <si>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</si>
  <si>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</si>
  <si>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</si>
  <si>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</si>
  <si>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</si>
  <si>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</si>
  <si>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</si>
  <si>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</si>
  <si>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</si>
  <si>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</si>
  <si>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</si>
  <si>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</si>
  <si>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</si>
  <si>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</si>
  <si>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</si>
  <si>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</si>
  <si>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</si>
  <si>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</si>
  <si>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</si>
  <si>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</si>
  <si>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</si>
  <si>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</si>
  <si>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</si>
  <si>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</si>
  <si>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</si>
  <si>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</si>
  <si>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</si>
  <si>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</si>
  <si>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</si>
  <si>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</si>
  <si>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</si>
  <si>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</si>
  <si>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</si>
  <si>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</si>
  <si>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</si>
  <si>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</si>
  <si>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</si>
  <si>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</si>
  <si>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</si>
  <si>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</si>
  <si>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</si>
  <si>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</si>
  <si>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</si>
  <si>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</si>
  <si>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</si>
  <si>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</si>
  <si>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</si>
  <si>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</si>
  <si>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</si>
  <si>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</si>
  <si>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</si>
  <si>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</si>
  <si>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</si>
  <si>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</si>
  <si>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</si>
  <si>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</si>
  <si>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</si>
  <si>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</si>
  <si>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</si>
  <si>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</si>
  <si>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</si>
  <si>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</si>
  <si>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</si>
  <si>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</si>
  <si>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</si>
  <si>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</si>
  <si>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</si>
  <si>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</si>
  <si>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</si>
  <si>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</si>
  <si>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</si>
  <si>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</si>
  <si>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</si>
  <si>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</si>
  <si>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</si>
  <si>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</si>
  <si>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</si>
  <si>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</si>
  <si>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</si>
  <si>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</si>
  <si>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</si>
  <si>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</si>
  <si>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</si>
  <si>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</si>
  <si>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</si>
  <si>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</si>
  <si>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</si>
  <si>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</si>
  <si>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</si>
  <si>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</si>
  <si>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</si>
  <si>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</si>
  <si>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</si>
  <si>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</si>
  <si>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</si>
  <si>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</si>
  <si>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</si>
  <si>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</si>
  <si>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</si>
  <si>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</si>
  <si>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</si>
  <si>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</si>
  <si>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</si>
  <si>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</si>
  <si>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</si>
  <si>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</si>
  <si>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</si>
  <si>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</si>
  <si>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</si>
  <si>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</si>
  <si>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</si>
  <si>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</si>
  <si>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</si>
  <si>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</si>
  <si>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</si>
  <si>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</si>
  <si>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</si>
  <si>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</si>
  <si>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</si>
  <si>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</si>
  <si>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</si>
  <si>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</si>
  <si>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</si>
  <si>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</si>
  <si>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</si>
  <si>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</si>
  <si>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</si>
  <si>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</si>
  <si>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</si>
  <si>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</si>
  <si>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</si>
  <si>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</si>
  <si>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</si>
  <si>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</si>
  <si>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</si>
  <si>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</si>
  <si>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</si>
  <si>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</si>
  <si>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</si>
  <si>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</si>
  <si>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</si>
  <si>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</si>
  <si>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</si>
  <si>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</si>
  <si>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</si>
  <si>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</si>
  <si>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</si>
  <si>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</si>
  <si>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</si>
  <si>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</si>
  <si>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</si>
  <si>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</si>
  <si>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</si>
  <si>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</si>
  <si>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</si>
  <si>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</si>
  <si>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</si>
  <si>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</si>
  <si>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</si>
  <si>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</si>
  <si>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</si>
  <si>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</si>
  <si>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</si>
  <si>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</si>
  <si>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</si>
  <si>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</si>
  <si>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</si>
  <si>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</si>
  <si>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</si>
  <si>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</si>
  <si>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</si>
  <si>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</si>
  <si>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</si>
  <si>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</si>
  <si>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</si>
  <si>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</si>
  <si>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</si>
  <si>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</si>
  <si>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</si>
  <si>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</si>
  <si>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</si>
  <si>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</si>
  <si>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</si>
  <si>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</si>
  <si>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</si>
  <si>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</si>
  <si>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</si>
  <si>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</si>
  <si>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</si>
  <si>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</si>
  <si>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</si>
  <si>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</si>
  <si>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</si>
  <si>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</si>
  <si>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</si>
  <si>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</si>
  <si>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</si>
  <si>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</si>
  <si>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</si>
  <si>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</si>
  <si>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</si>
  <si>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</si>
  <si>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</si>
  <si>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</si>
  <si>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</si>
  <si>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</si>
  <si>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</si>
  <si>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</si>
  <si>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</si>
  <si>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</si>
  <si>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</si>
  <si>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</si>
  <si>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</si>
  <si>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</si>
  <si>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</si>
  <si>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</si>
  <si>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</si>
  <si>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</si>
  <si>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</si>
  <si>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</si>
  <si>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</si>
  <si>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</si>
  <si>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</si>
  <si>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</si>
  <si>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</si>
  <si>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</si>
  <si>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</si>
  <si>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</si>
  <si>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</si>
  <si>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</si>
  <si>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</si>
  <si>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</si>
  <si>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</si>
  <si>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</si>
  <si>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</si>
  <si>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</si>
  <si>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</si>
  <si>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</si>
  <si>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</si>
  <si>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</si>
  <si>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</si>
  <si>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</si>
  <si>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</si>
  <si>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</si>
  <si>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</si>
  <si>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</si>
  <si>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</si>
  <si>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</si>
  <si>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</si>
  <si>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</si>
  <si>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</si>
  <si>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</si>
  <si>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</si>
  <si>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</si>
  <si>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</si>
  <si>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</si>
  <si>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</si>
  <si>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</si>
  <si>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</si>
  <si>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</si>
  <si>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</si>
  <si>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</si>
  <si>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</si>
  <si>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</si>
  <si>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</si>
  <si>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</si>
  <si>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</si>
  <si>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</si>
  <si>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</si>
  <si>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</si>
  <si>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</si>
  <si>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</si>
  <si>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</si>
  <si>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</si>
  <si>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</si>
  <si>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</si>
  <si>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</si>
  <si>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</si>
  <si>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</si>
  <si>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</si>
  <si>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</si>
  <si>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</si>
  <si>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</si>
  <si>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</si>
  <si>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</si>
  <si>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</si>
  <si>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</si>
  <si>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</si>
  <si>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</si>
  <si>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</si>
  <si>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</si>
  <si>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</si>
  <si>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</si>
  <si>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</si>
  <si>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</si>
  <si>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</si>
  <si>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</si>
  <si>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</si>
  <si>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</si>
  <si>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</si>
  <si>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</si>
  <si>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</si>
  <si>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</si>
  <si>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</si>
  <si>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</si>
  <si>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</si>
  <si>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</si>
  <si>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</si>
  <si>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</si>
  <si>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</si>
  <si>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</si>
  <si>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</si>
  <si>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</si>
  <si>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</si>
  <si>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</si>
  <si>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</si>
  <si>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</si>
  <si>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</si>
  <si>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</si>
  <si>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</si>
  <si>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</si>
  <si>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</si>
  <si>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</si>
  <si>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</si>
  <si>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</si>
  <si>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</si>
  <si>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</si>
  <si>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</si>
  <si>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</si>
  <si>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</si>
  <si>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</si>
  <si>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</si>
  <si>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</si>
  <si>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</si>
  <si>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</si>
  <si>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</si>
  <si>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</si>
  <si>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</si>
  <si>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</si>
  <si>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</si>
  <si>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</si>
  <si>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</si>
  <si>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</si>
  <si>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</si>
  <si>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</si>
  <si>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</si>
  <si>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</si>
  <si>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</si>
  <si>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</si>
  <si>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</si>
  <si>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</si>
  <si>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</si>
  <si>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</si>
  <si>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</si>
  <si>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</si>
  <si>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</si>
  <si>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</si>
  <si>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</si>
  <si>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</si>
  <si>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</si>
  <si>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</si>
  <si>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</si>
  <si>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</si>
  <si>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</si>
  <si>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</si>
  <si>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</si>
  <si>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</si>
  <si>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</si>
  <si>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</si>
  <si>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</si>
  <si>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</si>
  <si>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</si>
  <si>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</si>
  <si>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</si>
  <si>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</si>
  <si>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</si>
  <si>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</si>
  <si>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</si>
  <si>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</si>
  <si>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</si>
  <si>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</si>
  <si>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</si>
  <si>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</si>
  <si>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</si>
  <si>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</si>
  <si>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</si>
  <si>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</si>
  <si>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</si>
  <si>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</si>
  <si>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</si>
  <si>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</si>
  <si>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</si>
  <si>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</si>
  <si>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</si>
  <si>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</si>
  <si>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</si>
  <si>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</si>
  <si>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</si>
  <si>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</si>
  <si>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</si>
  <si>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</si>
  <si>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</si>
  <si>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</si>
  <si>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</si>
  <si>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</si>
  <si>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</si>
  <si>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</si>
  <si>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</si>
  <si>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</si>
  <si>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</si>
  <si>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</si>
  <si>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</si>
  <si>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</si>
  <si>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</si>
  <si>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</si>
  <si>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</si>
  <si>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</si>
  <si>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</si>
  <si>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</si>
  <si>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</si>
  <si>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</si>
  <si>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</si>
  <si>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</si>
  <si>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</si>
  <si>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</si>
  <si>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</si>
  <si>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</si>
  <si>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</si>
  <si>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</si>
  <si>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</si>
  <si>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</si>
  <si>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</si>
  <si>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</si>
  <si>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</si>
  <si>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</si>
  <si>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</si>
  <si>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</si>
  <si>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</si>
  <si>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</si>
  <si>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</si>
  <si>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</si>
  <si>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</si>
  <si>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</si>
  <si>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</si>
  <si>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</si>
  <si>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</si>
  <si>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</si>
  <si>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</si>
  <si>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</si>
  <si>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</si>
  <si>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</si>
  <si>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</si>
  <si>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</si>
  <si>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</si>
  <si>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</si>
  <si>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</si>
  <si>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</si>
  <si>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</si>
  <si>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</si>
  <si>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</si>
  <si>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</si>
  <si>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</si>
  <si>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</si>
  <si>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</si>
  <si>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</si>
  <si>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</si>
  <si>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</si>
  <si>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</si>
  <si>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</si>
  <si>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</si>
  <si>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</si>
  <si>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</si>
  <si>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</si>
  <si>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</si>
  <si>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</si>
  <si>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</si>
  <si>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</si>
  <si>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</si>
  <si>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</si>
  <si>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</si>
  <si>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</si>
  <si>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</si>
  <si>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</si>
  <si>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</si>
  <si>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</si>
  <si>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</si>
  <si>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</si>
  <si>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</si>
  <si>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</si>
  <si>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</si>
  <si>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</si>
  <si>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</si>
  <si>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</si>
  <si>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</si>
  <si>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</si>
  <si>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</si>
  <si>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</si>
  <si>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</si>
  <si>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</si>
  <si>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</si>
  <si>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</si>
  <si>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</si>
  <si>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</si>
  <si>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</si>
  <si>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</si>
  <si>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</si>
  <si>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</si>
  <si>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</si>
  <si>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</si>
  <si>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</si>
  <si>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</si>
  <si>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</si>
  <si>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</si>
  <si>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</si>
  <si>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</si>
  <si>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</si>
  <si>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</si>
  <si>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</si>
  <si>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</si>
  <si>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</si>
  <si>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</si>
  <si>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</si>
  <si>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</si>
  <si>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</si>
  <si>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</si>
  <si>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</si>
  <si>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</si>
  <si>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</si>
  <si>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</si>
  <si>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</si>
  <si>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</si>
  <si>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</si>
  <si>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</si>
  <si>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</si>
  <si>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</si>
  <si>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</si>
  <si>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</si>
  <si>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</si>
  <si>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</si>
  <si>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</si>
  <si>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</si>
  <si>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</si>
  <si>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</si>
  <si>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</si>
  <si>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</si>
  <si>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</si>
  <si>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</si>
  <si>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</si>
  <si>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</si>
  <si>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</si>
  <si>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</si>
  <si>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</si>
  <si>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</si>
  <si>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</si>
  <si>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</si>
  <si>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</si>
  <si>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</si>
  <si>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</si>
  <si>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</si>
  <si>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</si>
  <si>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</si>
  <si>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</si>
  <si>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</si>
  <si>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</si>
  <si>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</si>
  <si>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</si>
  <si>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</si>
  <si>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</si>
  <si>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</si>
  <si>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</si>
  <si>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</si>
  <si>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</si>
  <si>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</si>
  <si>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</si>
  <si>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</si>
  <si>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</si>
  <si>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</si>
  <si>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</si>
  <si>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</si>
  <si>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</si>
  <si>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</si>
  <si>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</si>
  <si>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</si>
  <si>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</si>
  <si>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</si>
  <si>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</si>
  <si>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</si>
  <si>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</si>
  <si>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</si>
  <si>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</si>
  <si>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</si>
  <si>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</si>
  <si>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</si>
  <si>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</si>
  <si>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</si>
  <si>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</si>
  <si>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</si>
  <si>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</si>
  <si>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</si>
  <si>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</si>
  <si>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</si>
  <si>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</si>
  <si>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</si>
  <si>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</si>
  <si>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</si>
  <si>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</si>
  <si>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</si>
  <si>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</si>
  <si>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</si>
  <si>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</si>
  <si>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</si>
  <si>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</si>
  <si>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</si>
  <si>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</si>
  <si>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</si>
  <si>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</si>
  <si>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</si>
  <si>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</si>
  <si>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</si>
  <si>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</si>
  <si>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</si>
  <si>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</si>
  <si>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</si>
  <si>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</si>
  <si>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</si>
  <si>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</si>
  <si>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</si>
  <si>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</si>
  <si>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</si>
  <si>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</si>
  <si>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</si>
  <si>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</si>
  <si>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</si>
  <si>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</si>
  <si>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</si>
  <si>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</si>
  <si>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</si>
  <si>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</si>
  <si>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</si>
  <si>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</si>
  <si>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</si>
  <si>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</si>
  <si>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</si>
  <si>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</si>
  <si>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</si>
  <si>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</si>
  <si>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</si>
  <si>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</si>
  <si>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</si>
  <si>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</si>
  <si>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</si>
  <si>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</si>
  <si>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</si>
  <si>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</si>
  <si>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</si>
  <si>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</si>
  <si>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</si>
  <si>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</si>
  <si>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</si>
  <si>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</si>
  <si>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</si>
  <si>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</si>
  <si>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</si>
  <si>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</si>
  <si>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</si>
  <si>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</si>
  <si>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</si>
  <si>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</si>
  <si>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</si>
  <si>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</si>
  <si>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</si>
  <si>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</si>
  <si>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</si>
  <si>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</si>
  <si>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</si>
  <si>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</si>
  <si>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</si>
  <si>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</si>
  <si>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</si>
  <si>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</si>
  <si>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</si>
  <si>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</si>
  <si>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</si>
  <si>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</si>
  <si>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</si>
  <si>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</si>
  <si>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</si>
  <si>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</si>
  <si>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</si>
  <si>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</si>
  <si>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</si>
  <si>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</si>
  <si>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</si>
  <si>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</si>
  <si>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</si>
  <si>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</si>
  <si>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</si>
  <si>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</si>
  <si>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</si>
  <si>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</si>
  <si>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</si>
  <si>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</si>
  <si>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</si>
  <si>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</si>
  <si>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</si>
  <si>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</si>
  <si>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</si>
  <si>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</si>
  <si>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</si>
  <si>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</si>
  <si>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</si>
  <si>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</si>
  <si>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</si>
  <si>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</si>
  <si>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</si>
  <si>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</si>
  <si>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</si>
  <si>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</si>
  <si>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</si>
  <si>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</si>
  <si>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</si>
  <si>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</si>
  <si>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</si>
  <si>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</si>
  <si>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</si>
  <si>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</si>
  <si>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</si>
  <si>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</si>
  <si>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</si>
  <si>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</si>
  <si>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</si>
  <si>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</si>
  <si>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</si>
  <si>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</si>
  <si>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</si>
  <si>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</si>
  <si>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</si>
  <si>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</si>
  <si>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</si>
  <si>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</si>
  <si>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</si>
  <si>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</si>
  <si>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</si>
  <si>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</si>
  <si>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</si>
  <si>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</si>
  <si>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</si>
  <si>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</si>
  <si>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</si>
  <si>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</si>
  <si>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</si>
  <si>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</si>
  <si>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</si>
  <si>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</si>
  <si>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</si>
  <si>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</si>
  <si>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</si>
  <si>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</si>
  <si>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</si>
  <si>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</si>
  <si>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</si>
  <si>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</si>
  <si>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</si>
  <si>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</si>
  <si>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</si>
  <si>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</si>
  <si>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</si>
  <si>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</si>
  <si>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</si>
  <si>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</si>
  <si>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</si>
  <si>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</si>
  <si>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</si>
  <si>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</si>
  <si>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</si>
  <si>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</si>
  <si>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</si>
  <si>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</si>
  <si>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</si>
  <si>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</si>
  <si>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</si>
  <si>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</si>
  <si>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</si>
  <si>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</si>
  <si>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</si>
  <si>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</si>
  <si>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</si>
  <si>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</si>
  <si>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</si>
  <si>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</si>
  <si>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</si>
  <si>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</si>
  <si>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</si>
  <si>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</si>
  <si>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</si>
  <si>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</si>
  <si>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</si>
  <si>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</si>
  <si>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</si>
  <si>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</si>
  <si>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</si>
  <si>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</si>
  <si>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</si>
  <si>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</si>
  <si>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</si>
  <si>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</si>
  <si>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</si>
  <si>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</si>
  <si>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</si>
  <si>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</si>
  <si>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</si>
  <si>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</si>
  <si>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</si>
  <si>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</si>
  <si>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</si>
  <si>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</si>
  <si>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</si>
  <si>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</si>
  <si>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</si>
  <si>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</si>
  <si>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</si>
  <si>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</si>
  <si>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</si>
  <si>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</si>
  <si>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</si>
  <si>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</si>
  <si>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</si>
  <si>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</si>
  <si>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</si>
  <si>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</si>
  <si>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</si>
  <si>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</si>
  <si>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</si>
  <si>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</si>
  <si>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</si>
  <si>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</si>
  <si>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</si>
  <si>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</si>
  <si>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</si>
  <si>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</si>
  <si>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</si>
  <si>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</si>
  <si>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</si>
  <si>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</si>
  <si>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</si>
  <si>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</si>
  <si>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</si>
  <si>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</si>
  <si>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</si>
  <si>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</si>
  <si>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</si>
  <si>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</si>
  <si>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</si>
  <si>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</si>
  <si>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</si>
  <si>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</si>
  <si>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</si>
  <si>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</si>
  <si>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</si>
  <si>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</si>
  <si>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</si>
  <si>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</si>
  <si>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</si>
  <si>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</si>
  <si>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</si>
  <si>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</si>
  <si>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</si>
  <si>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</si>
  <si>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</si>
  <si>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</si>
  <si>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</si>
  <si>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</si>
  <si>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</si>
  <si>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</si>
  <si>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</si>
  <si>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</si>
  <si>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</si>
  <si>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</si>
  <si>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</si>
  <si>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</si>
  <si>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</si>
  <si>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</si>
  <si>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</si>
  <si>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</si>
  <si>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</si>
  <si>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</si>
  <si>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</si>
  <si>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</si>
  <si>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</si>
  <si>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</si>
  <si>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</si>
  <si>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</si>
  <si>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</si>
  <si>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</si>
  <si>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</si>
  <si>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</si>
  <si>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</si>
  <si>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</si>
  <si>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</si>
  <si>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</si>
  <si>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</si>
  <si>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</si>
  <si>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</si>
  <si>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</si>
  <si>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</si>
  <si>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</si>
  <si>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</si>
  <si>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</si>
  <si>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</si>
  <si>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</si>
  <si>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</si>
  <si>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</si>
  <si>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</si>
  <si>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</si>
  <si>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</si>
  <si>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</si>
  <si>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</si>
  <si>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</si>
  <si>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</si>
  <si>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</si>
  <si>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</si>
  <si>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</si>
  <si>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</si>
  <si>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</si>
  <si>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</si>
  <si>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</si>
  <si>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</si>
  <si>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</si>
  <si>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</si>
  <si>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</si>
  <si>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</si>
  <si>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</si>
  <si>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</si>
  <si>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</si>
  <si>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</si>
  <si>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</si>
  <si>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</si>
  <si>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</si>
  <si>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</si>
  <si>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</si>
  <si>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</si>
  <si>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</si>
  <si>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</si>
  <si>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</si>
  <si>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</si>
  <si>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</si>
  <si>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</si>
  <si>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</si>
  <si>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</si>
  <si>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</si>
  <si>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</si>
  <si>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</si>
  <si>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</si>
  <si>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</si>
  <si>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</si>
  <si>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</si>
  <si>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</si>
  <si>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</si>
  <si>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</si>
  <si>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</si>
  <si>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</si>
  <si>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</si>
  <si>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</si>
  <si>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</si>
  <si>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</si>
  <si>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</si>
  <si>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</si>
  <si>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</si>
  <si>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</si>
  <si>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</si>
  <si>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</si>
  <si>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</si>
  <si>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</si>
  <si>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</si>
  <si>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</si>
  <si>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</si>
  <si>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</si>
  <si>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</si>
  <si>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</si>
  <si>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</si>
  <si>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</si>
  <si>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</si>
  <si>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</si>
  <si>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</si>
  <si>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</si>
  <si>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</si>
  <si>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</si>
  <si>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</si>
  <si>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</si>
  <si>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</si>
  <si>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</si>
  <si>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</si>
  <si>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</si>
  <si>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</si>
  <si>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</si>
  <si>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</si>
  <si>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</si>
  <si>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</si>
  <si>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</si>
  <si>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</si>
  <si>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</si>
  <si>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</si>
  <si>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</si>
  <si>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</si>
  <si>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</si>
  <si>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</si>
  <si>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</si>
  <si>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</si>
  <si>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</si>
  <si>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</si>
  <si>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</si>
  <si>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</si>
  <si>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</si>
  <si>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</si>
  <si>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</si>
  <si>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</si>
  <si>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</si>
  <si>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</si>
  <si>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</si>
  <si>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</si>
  <si>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</si>
  <si>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</si>
  <si>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</si>
  <si>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</si>
  <si>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</si>
  <si>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</si>
  <si>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</si>
  <si>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</si>
  <si>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</si>
  <si>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</si>
  <si>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</si>
  <si>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</si>
  <si>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</si>
  <si>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</si>
  <si>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</si>
  <si>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</si>
  <si>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</si>
  <si>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</si>
  <si>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</si>
  <si>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</si>
  <si>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</si>
  <si>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</si>
  <si>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</si>
  <si>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</si>
  <si>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</si>
  <si>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</si>
  <si>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</si>
  <si>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</si>
  <si>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</si>
  <si>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</si>
  <si>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</si>
  <si>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</si>
  <si>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</si>
  <si>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</si>
  <si>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</si>
  <si>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</si>
  <si>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</si>
  <si>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</si>
  <si>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</si>
  <si>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</si>
  <si>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</si>
  <si>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</si>
  <si>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</si>
  <si>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</si>
  <si>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</si>
  <si>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</si>
  <si>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</si>
  <si>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</si>
  <si>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</si>
  <si>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</si>
  <si>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</si>
  <si>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</si>
  <si>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</si>
  <si>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</si>
  <si>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</si>
  <si>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</si>
  <si>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</si>
  <si>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</si>
  <si>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</si>
  <si>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</si>
  <si>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</si>
  <si>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</si>
  <si>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</si>
  <si>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</si>
  <si>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</si>
  <si>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</si>
  <si>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</si>
  <si>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</si>
  <si>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</si>
  <si>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</si>
  <si>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</si>
  <si>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</si>
  <si>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</si>
  <si>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</si>
  <si>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</si>
  <si>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</si>
  <si>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</si>
  <si>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</si>
  <si>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</si>
  <si>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</si>
  <si>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</si>
  <si>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</si>
  <si>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</si>
  <si>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</si>
  <si>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</si>
  <si>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</si>
  <si>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</si>
  <si>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</si>
  <si>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</si>
  <si>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</si>
  <si>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</si>
  <si>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</si>
  <si>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</si>
  <si>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</si>
  <si>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</si>
  <si>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</si>
  <si>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</si>
  <si>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</si>
  <si>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</si>
  <si>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</si>
  <si>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</si>
  <si>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</si>
  <si>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</si>
  <si>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</si>
  <si>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</si>
  <si>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</si>
  <si>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</si>
  <si>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</si>
  <si>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</si>
  <si>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</si>
  <si>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</si>
  <si>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</si>
  <si>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</si>
  <si>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</si>
  <si>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</si>
  <si>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</si>
  <si>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</si>
  <si>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</si>
  <si>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</si>
  <si>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</si>
  <si>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</si>
  <si>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</si>
  <si>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</si>
  <si>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</si>
  <si>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</si>
  <si>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</si>
  <si>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</si>
  <si>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</si>
  <si>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</si>
  <si>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</si>
  <si>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</si>
  <si>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</si>
  <si>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</si>
  <si>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</si>
  <si>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</si>
  <si>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</si>
  <si>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</si>
  <si>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</si>
  <si>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</si>
  <si>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</si>
  <si>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</si>
  <si>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</si>
  <si>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</si>
  <si>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</si>
  <si>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</si>
  <si>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</si>
  <si>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</si>
  <si>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</si>
  <si>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</si>
  <si>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</si>
  <si>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</si>
  <si>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</si>
  <si>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</si>
  <si>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</si>
  <si>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</si>
  <si>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</si>
  <si>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</si>
  <si>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</si>
  <si>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</si>
  <si>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</si>
  <si>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</si>
  <si>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</si>
  <si>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</si>
  <si>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</si>
  <si>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</si>
  <si>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</si>
  <si>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</si>
  <si>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</si>
  <si>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</si>
  <si>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</si>
  <si>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</si>
  <si>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</si>
  <si>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</si>
  <si>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</si>
  <si>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</si>
  <si>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</si>
  <si>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</si>
  <si>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</si>
  <si>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</si>
  <si>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</si>
  <si>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</si>
  <si>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</si>
  <si>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</si>
  <si>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</si>
  <si>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</si>
  <si>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</si>
  <si>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</si>
  <si>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</si>
  <si>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</si>
  <si>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</si>
  <si>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</si>
  <si>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</si>
  <si>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</si>
  <si>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</si>
  <si>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</si>
  <si>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</si>
  <si>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</si>
  <si>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</si>
  <si>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</si>
  <si>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</si>
  <si>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</si>
  <si>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</si>
  <si>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</si>
  <si>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</si>
  <si>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</si>
  <si>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</si>
  <si>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</si>
  <si>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</si>
  <si>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</si>
  <si>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</si>
  <si>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</si>
  <si>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</si>
  <si>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</si>
  <si>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</si>
  <si>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</si>
  <si>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</si>
  <si>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</si>
  <si>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</si>
  <si>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</si>
  <si>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</si>
  <si>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</si>
  <si>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</si>
  <si>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</si>
  <si>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</si>
  <si>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</si>
  <si>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</si>
  <si>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</si>
  <si>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</si>
  <si>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</si>
  <si>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</si>
  <si>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</si>
  <si>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</si>
  <si>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</si>
  <si>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</si>
  <si>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</si>
  <si>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</si>
  <si>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</si>
  <si>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</si>
  <si>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</si>
  <si>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</si>
  <si>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</si>
  <si>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</si>
  <si>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</si>
  <si>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</si>
  <si>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</si>
  <si>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</si>
  <si>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</si>
  <si>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</si>
  <si>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</si>
  <si>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</si>
  <si>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</si>
  <si>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</si>
  <si>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</si>
  <si>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</si>
  <si>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</si>
  <si>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</si>
  <si>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</si>
  <si>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</si>
  <si>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</si>
  <si>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</si>
  <si>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</si>
  <si>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</si>
  <si>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</si>
  <si>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</si>
  <si>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</si>
  <si>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</si>
  <si>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</si>
  <si>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</si>
  <si>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</si>
  <si>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</si>
  <si>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</si>
  <si>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</si>
  <si>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</si>
  <si>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</si>
  <si>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</si>
  <si>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</si>
  <si>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</si>
  <si>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</si>
  <si>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</si>
  <si>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</si>
  <si>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</si>
  <si>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</si>
  <si>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</si>
  <si>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</si>
  <si>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</si>
  <si>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</si>
  <si>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</si>
  <si>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</si>
  <si>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</si>
  <si>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</si>
  <si>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</si>
  <si>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</si>
  <si>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</si>
  <si>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</si>
  <si>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</si>
  <si>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</si>
  <si>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</si>
  <si>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</si>
  <si>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</si>
  <si>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</si>
  <si>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</si>
  <si>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</si>
  <si>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</si>
  <si>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</si>
  <si>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</si>
  <si>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</si>
  <si>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</si>
  <si>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</si>
  <si>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</si>
  <si>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</si>
  <si>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</si>
  <si>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</si>
  <si>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</si>
  <si>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</si>
  <si>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</si>
  <si>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</si>
  <si>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</si>
  <si>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</si>
  <si>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</si>
  <si>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</si>
  <si>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</si>
  <si>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</si>
  <si>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</si>
  <si>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</si>
  <si>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</si>
  <si>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</si>
  <si>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</si>
  <si>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</si>
  <si>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</si>
  <si>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</si>
  <si>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</si>
  <si>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</si>
  <si>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</si>
  <si>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</si>
  <si>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</si>
  <si>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</si>
  <si>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</si>
  <si>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</si>
  <si>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</si>
  <si>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</si>
  <si>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</si>
  <si>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</si>
  <si>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</si>
  <si>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</si>
  <si>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</si>
  <si>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</si>
  <si>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</si>
  <si>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</si>
  <si>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</si>
  <si>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</si>
  <si>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</si>
  <si>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</si>
  <si>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</si>
  <si>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</si>
  <si>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</si>
  <si>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</si>
  <si>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</si>
  <si>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</si>
  <si>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</si>
  <si>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</si>
  <si>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</si>
  <si>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</si>
  <si>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</si>
  <si>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</si>
  <si>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</si>
  <si>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</si>
  <si>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</si>
  <si>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</si>
  <si>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</si>
  <si>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</si>
  <si>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</si>
  <si>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</si>
  <si>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</si>
  <si>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</si>
  <si>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</si>
  <si>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</si>
  <si>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</si>
  <si>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</si>
  <si>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</si>
  <si>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</si>
  <si>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</si>
  <si>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</si>
  <si>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</si>
  <si>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</si>
  <si>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</si>
  <si>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</si>
  <si>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</si>
  <si>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</si>
  <si>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</si>
  <si>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</si>
  <si>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</si>
  <si>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</si>
  <si>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</si>
  <si>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</si>
  <si>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</si>
  <si>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</si>
  <si>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</si>
  <si>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</si>
  <si>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</si>
  <si>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</si>
  <si>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</si>
  <si>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</si>
  <si>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</si>
  <si>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</si>
  <si>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</si>
  <si>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</si>
  <si>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</si>
  <si>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</si>
  <si>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</si>
  <si>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</si>
  <si>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</si>
  <si>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</si>
  <si>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</si>
  <si>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</si>
  <si>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</si>
  <si>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</si>
  <si>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</si>
  <si>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</si>
  <si>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</si>
  <si>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</si>
  <si>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</si>
  <si>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</si>
  <si>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</si>
  <si>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</si>
  <si>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</si>
  <si>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</si>
  <si>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</si>
  <si>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</si>
  <si>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</si>
  <si>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</si>
  <si>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</si>
  <si>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</si>
  <si>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</si>
  <si>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</si>
  <si>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</si>
  <si>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</si>
  <si>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</si>
  <si>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</si>
  <si>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</si>
  <si>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</si>
  <si>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</si>
  <si>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</si>
  <si>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</si>
  <si>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</si>
  <si>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</si>
  <si>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</si>
  <si>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</si>
  <si>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</si>
  <si>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</si>
  <si>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</si>
  <si>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</si>
  <si>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</si>
  <si>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</si>
  <si>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</si>
  <si>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</si>
  <si>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</si>
  <si>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</si>
  <si>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</si>
  <si>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</si>
  <si>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</si>
  <si>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</si>
  <si>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</si>
  <si>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</si>
  <si>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</si>
  <si>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</si>
  <si>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</si>
  <si>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</si>
  <si>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</si>
  <si>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</si>
  <si>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</si>
  <si>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</si>
  <si>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</si>
  <si>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</si>
  <si>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</si>
  <si>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</si>
  <si>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</si>
  <si>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</si>
  <si>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</si>
  <si>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</si>
  <si>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</si>
  <si>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</si>
  <si>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</si>
  <si>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</si>
  <si>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</si>
  <si>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</si>
  <si>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</si>
  <si>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</si>
  <si>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</si>
  <si>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</si>
  <si>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</si>
  <si>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</si>
  <si>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</si>
  <si>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</si>
  <si>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</si>
  <si>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</si>
  <si>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</si>
  <si>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</si>
  <si>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</si>
  <si>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</si>
  <si>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</si>
  <si>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</si>
  <si>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</si>
  <si>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</si>
  <si>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</si>
  <si>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</si>
  <si>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</si>
  <si>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</si>
  <si>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</si>
  <si>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</si>
  <si>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</si>
  <si>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</si>
  <si>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</si>
  <si>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</si>
  <si>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</si>
  <si>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</si>
  <si>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</si>
  <si>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</si>
  <si>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</si>
  <si>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</si>
  <si>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</si>
  <si>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</si>
  <si>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</si>
  <si>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</si>
  <si>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</si>
  <si>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</si>
  <si>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</si>
  <si>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</si>
  <si>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</si>
  <si>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</si>
  <si>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</si>
  <si>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</si>
  <si>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</si>
  <si>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</si>
  <si>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</si>
  <si>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</si>
  <si>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</si>
  <si>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</si>
  <si>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</si>
  <si>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</si>
  <si>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</si>
  <si>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</si>
  <si>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</si>
  <si>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</si>
  <si>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</si>
  <si>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</si>
  <si>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</si>
  <si>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</si>
  <si>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</si>
  <si>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</si>
  <si>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</si>
  <si>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</si>
  <si>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</si>
  <si>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</si>
  <si>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</si>
  <si>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</si>
  <si>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</si>
  <si>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</si>
  <si>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</si>
  <si>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</si>
  <si>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</si>
  <si>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</si>
  <si>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</si>
  <si>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</si>
  <si>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</si>
  <si>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</si>
  <si>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</si>
  <si>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</si>
  <si>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</si>
  <si>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</si>
  <si>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</si>
  <si>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</si>
  <si>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</si>
  <si>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</si>
  <si>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</si>
  <si>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</si>
  <si>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</si>
  <si>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</si>
  <si>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</si>
  <si>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</si>
  <si>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</si>
  <si>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</si>
  <si>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</si>
  <si>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</si>
  <si>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</si>
  <si>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</si>
  <si>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</si>
  <si>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</si>
  <si>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</si>
  <si>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</si>
  <si>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</si>
  <si>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</si>
  <si>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</si>
  <si>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</si>
  <si>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</si>
  <si>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</si>
  <si>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</si>
  <si>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</si>
  <si>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</si>
  <si>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</si>
  <si>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</si>
  <si>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</si>
  <si>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</si>
  <si>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</si>
  <si>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</si>
  <si>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</si>
  <si>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</si>
  <si>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</si>
  <si>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</si>
  <si>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</si>
  <si>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</si>
  <si>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</si>
  <si>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</si>
  <si>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</si>
  <si>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</si>
  <si>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</si>
  <si>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</si>
  <si>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</si>
  <si>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</si>
  <si>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</si>
  <si>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</si>
  <si>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</si>
  <si>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</si>
  <si>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</si>
  <si>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</si>
  <si>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</si>
  <si>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</si>
  <si>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</si>
  <si>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</si>
  <si>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</si>
  <si>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</si>
  <si>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</si>
  <si>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</si>
  <si>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</si>
  <si>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</si>
  <si>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</si>
  <si>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</si>
  <si>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</si>
  <si>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</si>
  <si>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</si>
  <si>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</si>
  <si>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</si>
  <si>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</si>
  <si>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</si>
  <si>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</si>
  <si>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</si>
  <si>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</si>
  <si>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</si>
  <si>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</si>
  <si>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</si>
  <si>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</si>
  <si>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</si>
  <si>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</si>
  <si>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</si>
  <si>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</si>
  <si>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</si>
  <si>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</si>
  <si>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</si>
  <si>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</si>
  <si>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</si>
  <si>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</si>
  <si>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</si>
  <si>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</si>
  <si>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</si>
  <si>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</si>
  <si>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</si>
  <si>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</si>
  <si>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</si>
  <si>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</si>
  <si>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</si>
  <si>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</si>
  <si>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</si>
  <si>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</si>
  <si>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</si>
  <si>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</si>
  <si>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</si>
  <si>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</si>
  <si>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</si>
  <si>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</si>
  <si>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</si>
  <si>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</si>
  <si>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</si>
  <si>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</si>
  <si>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</si>
  <si>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</si>
  <si>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</si>
  <si>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</si>
  <si>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</si>
  <si>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</si>
  <si>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</si>
  <si>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</si>
  <si>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</si>
  <si>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</si>
  <si>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</si>
  <si>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</si>
  <si>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</si>
  <si>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</si>
  <si>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</si>
  <si>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</si>
  <si>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</si>
  <si>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</si>
  <si>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</si>
  <si>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</si>
  <si>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</si>
  <si>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</si>
  <si>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</si>
  <si>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</si>
  <si>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</si>
  <si>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</si>
  <si>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</si>
  <si>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</si>
  <si>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</si>
  <si>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</si>
  <si>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</si>
  <si>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</si>
  <si>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</si>
  <si>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</si>
  <si>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</si>
  <si>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</si>
  <si>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</si>
  <si>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</si>
  <si>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</si>
  <si>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</si>
  <si>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</si>
  <si>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</si>
  <si>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</si>
  <si>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</si>
  <si>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</si>
  <si>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</si>
  <si>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</si>
  <si>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</si>
  <si>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</si>
  <si>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</si>
  <si>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</si>
  <si>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</si>
  <si>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</si>
  <si>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</si>
  <si>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</si>
  <si>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</si>
  <si>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</si>
  <si>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</si>
  <si>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</si>
  <si>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</si>
  <si>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</si>
  <si>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</si>
  <si>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</si>
  <si>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</si>
  <si>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</si>
  <si>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</si>
  <si>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</si>
  <si>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</si>
  <si>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</si>
  <si>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</si>
  <si>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</si>
  <si>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</si>
  <si>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</si>
  <si>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</si>
  <si>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</si>
  <si>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</si>
  <si>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</si>
  <si>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</si>
  <si>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</si>
  <si>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</si>
  <si>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</si>
  <si>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</si>
  <si>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</si>
  <si>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</si>
  <si>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</si>
  <si>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</si>
  <si>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</si>
  <si>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</si>
  <si>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</si>
  <si>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</si>
  <si>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</si>
  <si>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</si>
  <si>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</si>
  <si>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</si>
  <si>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</si>
  <si>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</si>
  <si>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</si>
  <si>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</si>
  <si>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</si>
  <si>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</si>
  <si>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</si>
  <si>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</si>
  <si>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</si>
  <si>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</si>
  <si>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</si>
  <si>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</si>
  <si>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</si>
  <si>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</si>
  <si>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</si>
  <si>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</si>
  <si>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</si>
  <si>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</si>
  <si>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</si>
  <si>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</si>
  <si>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</si>
  <si>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</si>
  <si>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</si>
  <si>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</si>
  <si>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</si>
  <si>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</si>
  <si>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</si>
  <si>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</si>
  <si>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</si>
  <si>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</si>
  <si>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</si>
  <si>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</si>
  <si>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</si>
  <si>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</si>
  <si>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</si>
  <si>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</si>
  <si>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</si>
  <si>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</si>
  <si>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</si>
  <si>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</si>
  <si>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</si>
  <si>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</si>
  <si>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</si>
  <si>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</si>
  <si>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</si>
  <si>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</si>
  <si>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</si>
  <si>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</si>
  <si>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</si>
  <si>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</si>
  <si>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</si>
  <si>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</si>
  <si>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</si>
  <si>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</si>
  <si>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</si>
  <si>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</si>
  <si>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</si>
  <si>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</si>
  <si>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</si>
  <si>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</si>
  <si>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</si>
  <si>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</si>
  <si>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</si>
  <si>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</si>
  <si>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</si>
  <si>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</si>
  <si>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</si>
  <si>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</si>
  <si>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</si>
  <si>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</si>
  <si>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</si>
  <si>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</si>
  <si>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</si>
  <si>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</si>
  <si>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</si>
  <si>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</si>
  <si>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</si>
  <si>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</si>
  <si>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</si>
  <si>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</si>
  <si>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</si>
  <si>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</si>
  <si>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</si>
  <si>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</si>
  <si>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</si>
  <si>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</si>
  <si>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</si>
  <si>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</si>
  <si>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</si>
  <si>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</si>
  <si>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</si>
  <si>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</si>
  <si>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</si>
  <si>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</si>
  <si>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</si>
  <si>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</si>
  <si>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</si>
  <si>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</si>
  <si>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</si>
  <si>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</si>
  <si>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</si>
  <si>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</si>
  <si>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</si>
  <si>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</si>
  <si>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</si>
  <si>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</si>
  <si>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</si>
  <si>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</si>
  <si>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</si>
  <si>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</si>
  <si>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</si>
  <si>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</si>
  <si>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</si>
  <si>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</si>
  <si>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</si>
  <si>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</si>
  <si>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</si>
  <si>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</si>
  <si>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</si>
  <si>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</si>
  <si>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</si>
  <si>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</si>
  <si>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</si>
  <si>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</si>
  <si>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</si>
  <si>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</si>
  <si>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</si>
  <si>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</si>
  <si>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</si>
  <si>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</si>
  <si>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</si>
  <si>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</si>
  <si>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</si>
  <si>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</si>
  <si>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</si>
  <si>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</si>
  <si>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</si>
  <si>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</si>
  <si>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</si>
  <si>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</si>
  <si>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</si>
  <si>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</si>
  <si>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</si>
  <si>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</si>
  <si>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</si>
  <si>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</si>
  <si>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</si>
  <si>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</si>
  <si>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</si>
  <si>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</si>
  <si>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</si>
  <si>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</si>
  <si>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</si>
  <si>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</si>
  <si>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</si>
  <si>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</si>
  <si>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</si>
  <si>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</si>
  <si>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</si>
  <si>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</si>
  <si>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</si>
  <si>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</si>
  <si>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</si>
  <si>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</si>
  <si>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</si>
  <si>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</si>
  <si>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</si>
  <si>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</si>
  <si>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</si>
  <si>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</si>
  <si>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</si>
  <si>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</si>
  <si>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</si>
  <si>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</si>
  <si>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</si>
  <si>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</si>
  <si>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</si>
  <si>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</si>
  <si>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</si>
  <si>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</si>
  <si>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</si>
  <si>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</si>
  <si>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</si>
  <si>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</si>
  <si>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</si>
  <si>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</si>
  <si>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</si>
  <si>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</si>
  <si>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</si>
  <si>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</si>
  <si>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</si>
  <si>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</si>
  <si>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</si>
  <si>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</si>
  <si>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</si>
  <si>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</si>
  <si>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</si>
  <si>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</si>
  <si>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</si>
  <si>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</si>
  <si>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</si>
  <si>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</si>
  <si>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</si>
  <si>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</si>
  <si>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</si>
  <si>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</si>
  <si>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</si>
  <si>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</si>
  <si>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</si>
  <si>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</si>
  <si>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</si>
  <si>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</si>
  <si>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</si>
  <si>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</si>
  <si>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</si>
  <si>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</si>
  <si>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</si>
  <si>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</si>
  <si>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</si>
  <si>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</si>
  <si>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</si>
  <si>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</si>
  <si>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</si>
  <si>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</si>
  <si>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</si>
  <si>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</si>
  <si>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</si>
  <si>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</si>
  <si>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</si>
  <si>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</si>
  <si>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</si>
  <si>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</si>
  <si>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</si>
  <si>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</si>
  <si>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</si>
  <si>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</si>
  <si>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</si>
  <si>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</si>
  <si>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</si>
  <si>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</si>
  <si>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</si>
  <si>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</si>
  <si>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</si>
  <si>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</si>
  <si>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</si>
  <si>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</si>
  <si>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</si>
  <si>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</si>
  <si>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</si>
  <si>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</si>
  <si>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</si>
  <si>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</si>
  <si>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</si>
  <si>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</si>
  <si>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</si>
  <si>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</si>
  <si>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</si>
  <si>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</si>
  <si>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</si>
  <si>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</si>
  <si>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</si>
  <si>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</si>
  <si>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</si>
  <si>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</si>
  <si>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</si>
  <si>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</si>
  <si>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</si>
  <si>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</si>
  <si>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</si>
  <si>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</si>
  <si>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</si>
  <si>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</si>
  <si>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</si>
  <si>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</si>
  <si>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</si>
  <si>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</si>
  <si>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</si>
  <si>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</si>
  <si>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</si>
  <si>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</si>
  <si>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</si>
  <si>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</si>
  <si>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</si>
  <si>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</si>
  <si>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</si>
  <si>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</si>
  <si>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</si>
  <si>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</si>
  <si>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</si>
  <si>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</si>
  <si>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</si>
  <si>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</si>
  <si>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</si>
  <si>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</si>
  <si>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</si>
  <si>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</si>
  <si>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</si>
  <si>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</si>
  <si>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</si>
  <si>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</si>
  <si>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</si>
  <si>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</si>
  <si>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</si>
  <si>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</si>
  <si>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</si>
  <si>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</si>
  <si>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</si>
  <si>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</si>
  <si>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</si>
  <si>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</si>
  <si>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</si>
  <si>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</si>
  <si>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</si>
  <si>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</si>
  <si>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</si>
  <si>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</si>
  <si>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</si>
  <si>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</si>
  <si>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</si>
  <si>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</si>
  <si>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</si>
  <si>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</si>
  <si>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</si>
  <si>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</si>
  <si>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</si>
  <si>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</si>
  <si>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</si>
  <si>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</si>
  <si>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</si>
  <si>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</si>
  <si>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</si>
  <si>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</si>
  <si>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</si>
  <si>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</si>
  <si>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</si>
  <si>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</si>
  <si>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</si>
  <si>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</si>
  <si>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</si>
  <si>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</si>
  <si>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</si>
  <si>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</si>
  <si>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</si>
  <si>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</si>
  <si>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</si>
  <si>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</si>
  <si>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</si>
  <si>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</si>
  <si>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</si>
  <si>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</si>
  <si>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</si>
  <si>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</si>
  <si>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</si>
  <si>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</si>
  <si>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</si>
  <si>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</si>
  <si>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</si>
  <si>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</si>
  <si>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</si>
  <si>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</si>
  <si>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</si>
  <si>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</si>
  <si>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</si>
  <si>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</si>
  <si>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</si>
  <si>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</si>
  <si>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</si>
  <si>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</si>
  <si>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</si>
  <si>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</si>
  <si>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</si>
  <si>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</si>
  <si>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</si>
  <si>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</si>
  <si>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</si>
  <si>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</si>
  <si>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</si>
  <si>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</si>
  <si>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</si>
  <si>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</si>
  <si>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</si>
  <si>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</si>
  <si>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</si>
  <si>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</si>
  <si>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</si>
  <si>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</si>
  <si>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</si>
  <si>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</si>
  <si>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</si>
  <si>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</si>
  <si>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</si>
  <si>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</si>
  <si>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</si>
  <si>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</si>
  <si>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</si>
  <si>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</si>
  <si>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</si>
  <si>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</si>
  <si>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</si>
  <si>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</si>
  <si>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</si>
  <si>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</si>
  <si>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</si>
  <si>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</si>
  <si>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</si>
  <si>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</si>
  <si>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</si>
  <si>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</si>
  <si>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</si>
  <si>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</si>
  <si>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</si>
  <si>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</si>
  <si>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</si>
  <si>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</si>
  <si>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</si>
  <si>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</si>
  <si>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</si>
  <si>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</si>
  <si>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</si>
  <si>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</si>
  <si>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</si>
  <si>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</si>
  <si>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</si>
  <si>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</si>
  <si>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</si>
  <si>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</si>
  <si>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</si>
  <si>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</si>
  <si>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</si>
  <si>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</si>
  <si>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</si>
  <si>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</si>
  <si>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</si>
  <si>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</si>
  <si>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</si>
  <si>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</si>
  <si>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</si>
  <si>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</si>
  <si>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</si>
  <si>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</si>
  <si>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</si>
  <si>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</si>
  <si>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</si>
  <si>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</si>
  <si>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</si>
  <si>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</si>
  <si>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</si>
  <si>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</si>
  <si>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</si>
  <si>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</si>
  <si>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</si>
  <si>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</si>
  <si>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</si>
  <si>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</si>
  <si>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</si>
  <si>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</si>
  <si>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</si>
  <si>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</si>
  <si>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</si>
  <si>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</si>
  <si>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</si>
  <si>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</si>
  <si>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</si>
  <si>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</si>
  <si>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</si>
  <si>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</si>
  <si>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</si>
  <si>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</si>
  <si>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</si>
  <si>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</si>
  <si>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</si>
  <si>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</si>
  <si>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</si>
  <si>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</si>
  <si>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</si>
  <si>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</si>
  <si>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</si>
  <si>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</si>
  <si>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</si>
  <si>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</si>
  <si>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</si>
  <si>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</si>
  <si>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</si>
  <si>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</si>
  <si>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</si>
  <si>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</si>
  <si>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</si>
  <si>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</si>
  <si>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</si>
  <si>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</si>
  <si>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</si>
  <si>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</si>
  <si>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</si>
  <si>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</si>
  <si>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</si>
  <si>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</si>
  <si>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</si>
  <si>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</si>
  <si>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</si>
  <si>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</si>
  <si>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</si>
  <si>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</si>
  <si>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</si>
  <si>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</si>
  <si>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</si>
  <si>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</si>
  <si>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</si>
  <si>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</si>
  <si>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</si>
  <si>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</si>
  <si>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</si>
  <si>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</si>
  <si>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</si>
  <si>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</si>
  <si>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</si>
  <si>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</si>
  <si>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</si>
  <si>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</si>
  <si>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</si>
  <si>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</si>
  <si>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</si>
  <si>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</si>
  <si>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</si>
  <si>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</si>
  <si>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</si>
  <si>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</si>
  <si>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</si>
  <si>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</si>
  <si>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</si>
  <si>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</si>
  <si>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</si>
  <si>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</si>
  <si>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</si>
  <si>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</si>
  <si>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</si>
  <si>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</si>
  <si>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</si>
  <si>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</si>
  <si>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</si>
  <si>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</si>
  <si>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</si>
  <si>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</si>
  <si>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</si>
  <si>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</si>
  <si>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</si>
  <si>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</si>
  <si>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</si>
  <si>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</si>
  <si>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</si>
  <si>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</si>
  <si>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</si>
  <si>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</si>
  <si>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</si>
  <si>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</si>
  <si>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</si>
  <si>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</si>
  <si>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</si>
  <si>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</si>
  <si>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</si>
  <si>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</si>
  <si>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</si>
  <si>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</si>
  <si>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</si>
  <si>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</si>
  <si>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</si>
  <si>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</si>
  <si>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</si>
  <si>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</si>
  <si>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</si>
  <si>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</si>
  <si>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</si>
  <si>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</si>
  <si>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</si>
  <si>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</si>
  <si>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</si>
  <si>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</si>
  <si>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</si>
  <si>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</si>
  <si>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</si>
  <si>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</si>
  <si>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</si>
  <si>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</si>
  <si>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</si>
  <si>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</si>
  <si>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</si>
  <si>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</si>
  <si>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</si>
  <si>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</si>
  <si>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</si>
  <si>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</si>
  <si>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</si>
  <si>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</si>
  <si>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</si>
  <si>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</si>
  <si>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</si>
  <si>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</si>
  <si>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</si>
  <si>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</si>
  <si>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</si>
  <si>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</si>
  <si>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</si>
  <si>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</si>
  <si>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</si>
  <si>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</si>
  <si>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</si>
  <si>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</si>
  <si>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</si>
  <si>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</si>
  <si>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</si>
  <si>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</si>
  <si>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</si>
  <si>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</si>
  <si>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</si>
  <si>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</si>
  <si>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</si>
  <si>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</si>
  <si>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</si>
  <si>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</si>
  <si>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</si>
  <si>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</si>
  <si>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</si>
  <si>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</si>
  <si>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</si>
  <si>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</si>
  <si>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</si>
  <si>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</si>
  <si>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</si>
  <si>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</si>
  <si>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</si>
  <si>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</si>
  <si>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</si>
  <si>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</si>
  <si>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</si>
  <si>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</si>
  <si>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</si>
  <si>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</si>
  <si>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</si>
  <si>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</si>
  <si>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</si>
  <si>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</si>
  <si>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</si>
  <si>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</si>
  <si>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</si>
  <si>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</si>
  <si>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</si>
  <si>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</si>
  <si>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</si>
  <si>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</si>
  <si>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</si>
  <si>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</si>
  <si>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</si>
  <si>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</si>
  <si>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</si>
  <si>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</si>
  <si>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</si>
  <si>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</si>
  <si>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</si>
  <si>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</si>
  <si>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</si>
  <si>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</si>
  <si>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</si>
  <si>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</si>
  <si>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</si>
  <si>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</si>
  <si>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</si>
  <si>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</si>
  <si>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</si>
  <si>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</si>
  <si>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</si>
  <si>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</si>
  <si>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</si>
  <si>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</si>
  <si>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</si>
  <si>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</si>
  <si>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</si>
  <si>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</si>
  <si>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</si>
  <si>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</si>
  <si>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</si>
  <si>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</si>
  <si>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</si>
  <si>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</si>
  <si>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</si>
  <si>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</si>
  <si>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</si>
  <si>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</si>
  <si>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</si>
  <si>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</si>
  <si>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</si>
  <si>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</si>
  <si>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</si>
  <si>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</si>
  <si>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</si>
  <si>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</si>
  <si>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</si>
  <si>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</si>
  <si>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</si>
  <si>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</si>
  <si>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</si>
  <si>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</si>
  <si>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</si>
  <si>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</si>
  <si>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</si>
  <si>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</si>
  <si>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</si>
  <si>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</si>
  <si>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</si>
  <si>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</si>
  <si>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</si>
  <si>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</si>
  <si>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</si>
  <si>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</si>
  <si>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</si>
  <si>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</si>
  <si>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</si>
  <si>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</si>
  <si>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</si>
  <si>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</si>
  <si>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</si>
  <si>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</si>
  <si>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</si>
  <si>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</si>
  <si>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</si>
  <si>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</si>
  <si>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</si>
  <si>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</si>
  <si>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</si>
  <si>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</si>
  <si>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</si>
  <si>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</si>
  <si>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</si>
  <si>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</si>
  <si>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</si>
  <si>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</si>
  <si>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</si>
  <si>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</si>
  <si>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</si>
  <si>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</si>
  <si>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</si>
  <si>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</si>
  <si>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</si>
  <si>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</si>
  <si>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</si>
  <si>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</si>
  <si>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</si>
  <si>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</si>
  <si>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</si>
  <si>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</si>
  <si>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</si>
  <si>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</si>
  <si>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</si>
  <si>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</si>
  <si>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</si>
  <si>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</si>
  <si>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</si>
  <si>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</si>
  <si>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</si>
  <si>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</si>
  <si>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</si>
  <si>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</si>
  <si>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</si>
  <si>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</si>
  <si>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</si>
  <si>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</si>
  <si>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</si>
  <si>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</si>
  <si>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</si>
  <si>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</si>
  <si>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</si>
  <si>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</si>
  <si>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</si>
  <si>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</si>
  <si>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</si>
  <si>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</si>
  <si>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</si>
  <si>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</si>
  <si>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</si>
  <si>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</si>
  <si>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</si>
  <si>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</si>
  <si>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</si>
  <si>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</si>
  <si>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</si>
  <si>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</si>
  <si>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</si>
  <si>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</si>
  <si>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</si>
  <si>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</si>
  <si>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</si>
  <si>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</si>
  <si>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</si>
  <si>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</si>
  <si>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</si>
  <si>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</si>
  <si>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</si>
  <si>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</si>
  <si>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</si>
  <si>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</si>
  <si>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</si>
  <si>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</si>
  <si>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</si>
  <si>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</si>
  <si>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</si>
  <si>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</si>
  <si>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</si>
  <si>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</si>
  <si>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</si>
  <si>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</si>
  <si>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</si>
  <si>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</si>
  <si>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</si>
  <si>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</si>
  <si>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</si>
  <si>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</si>
  <si>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</si>
  <si>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</si>
  <si>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</si>
  <si>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</si>
  <si>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</si>
  <si>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</si>
  <si>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</si>
  <si>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</si>
  <si>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</si>
  <si>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</si>
  <si>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</si>
  <si>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</si>
  <si>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</si>
  <si>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</si>
  <si>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</si>
  <si>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</si>
  <si>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</si>
  <si>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</si>
  <si>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</si>
  <si>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</si>
  <si>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</si>
  <si>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</si>
  <si>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</si>
  <si>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</si>
  <si>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</si>
  <si>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</si>
  <si>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</si>
  <si>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</si>
  <si>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</si>
  <si>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</si>
  <si>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</si>
  <si>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</si>
  <si>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</si>
  <si>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</si>
  <si>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</si>
  <si>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</si>
  <si>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</si>
  <si>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</si>
  <si>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</si>
  <si>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</si>
  <si>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</si>
  <si>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</si>
  <si>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</si>
  <si>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</si>
  <si>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</si>
  <si>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</si>
  <si>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</si>
  <si>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</si>
  <si>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</si>
  <si>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</si>
  <si>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</si>
  <si>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</si>
  <si>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</si>
  <si>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</si>
  <si>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</si>
  <si>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</si>
  <si>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</si>
  <si>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</si>
  <si>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</si>
  <si>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</si>
  <si>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</si>
  <si>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</si>
  <si>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</si>
  <si>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</si>
  <si>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</si>
  <si>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</si>
  <si>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</si>
  <si>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</si>
  <si>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</si>
  <si>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</si>
  <si>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</si>
  <si>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</si>
  <si>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</si>
  <si>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</si>
  <si>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</si>
  <si>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</si>
  <si>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</si>
  <si>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</si>
  <si>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</si>
  <si>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</si>
  <si>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</si>
  <si>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</si>
  <si>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</si>
  <si>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</si>
  <si>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</si>
  <si>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</si>
  <si>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</si>
  <si>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</si>
  <si>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</si>
  <si>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</si>
  <si>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</si>
  <si>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</si>
  <si>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</si>
  <si>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</si>
  <si>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</si>
  <si>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</si>
  <si>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</si>
  <si>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</si>
  <si>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</si>
  <si>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</si>
  <si>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</si>
  <si>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</si>
  <si>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</si>
  <si>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</si>
  <si>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</si>
  <si>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</si>
  <si>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</si>
  <si>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</si>
  <si>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</si>
  <si>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</si>
  <si>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</si>
  <si>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</si>
  <si>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</si>
  <si>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</si>
  <si>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</si>
  <si>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</si>
  <si>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</si>
  <si>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</si>
  <si>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</si>
  <si>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</si>
  <si>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</si>
  <si>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</si>
  <si>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</si>
  <si>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</si>
  <si>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</si>
  <si>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</si>
  <si>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</si>
  <si>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</si>
  <si>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</si>
  <si>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</si>
  <si>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</si>
  <si>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</si>
  <si>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</si>
  <si>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</si>
  <si>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</si>
  <si>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</si>
  <si>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</si>
  <si>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</si>
  <si>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</si>
  <si>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</si>
  <si>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</si>
  <si>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</si>
  <si>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</si>
  <si>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</si>
  <si>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</si>
  <si>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</si>
  <si>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</si>
  <si>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</si>
  <si>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</si>
  <si>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</si>
  <si>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</si>
  <si>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</si>
  <si>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</si>
  <si>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</si>
  <si>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</si>
  <si>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</si>
  <si>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</si>
  <si>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</si>
  <si>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</si>
  <si>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</si>
  <si>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</si>
  <si>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</si>
  <si>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</si>
  <si>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</si>
  <si>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</si>
  <si>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</si>
  <si>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</si>
  <si>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</si>
  <si>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</si>
  <si>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</si>
  <si>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</si>
  <si>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</si>
  <si>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</si>
  <si>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</si>
  <si>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</si>
  <si>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</si>
  <si>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</si>
  <si>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</si>
  <si>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</si>
  <si>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</si>
  <si>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</si>
  <si>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</si>
  <si>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</si>
  <si>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</si>
  <si>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</si>
  <si>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</si>
  <si>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</si>
  <si>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</si>
  <si>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</si>
  <si>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</si>
  <si>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</si>
  <si>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</si>
  <si>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</si>
  <si>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</si>
  <si>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</si>
  <si>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</si>
  <si>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</si>
  <si>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</si>
  <si>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</si>
  <si>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</si>
  <si>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</si>
  <si>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</si>
  <si>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</si>
  <si>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</si>
  <si>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</si>
  <si>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</si>
  <si>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</si>
  <si>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</si>
  <si>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</si>
  <si>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</si>
  <si>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</si>
  <si>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</si>
  <si>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</si>
  <si>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</si>
  <si>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</si>
  <si>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</si>
  <si>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</si>
  <si>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</si>
  <si>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</si>
  <si>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</si>
  <si>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</si>
  <si>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</si>
  <si>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</si>
  <si>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</si>
  <si>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</si>
  <si>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</si>
  <si>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</si>
  <si>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</si>
  <si>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</si>
  <si>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</si>
  <si>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</si>
  <si>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</si>
  <si>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</si>
  <si>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</si>
  <si>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</si>
  <si>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</si>
  <si>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</si>
  <si>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</si>
  <si>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</si>
  <si>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</si>
  <si>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</si>
  <si>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</si>
  <si>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</si>
  <si>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</si>
  <si>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</si>
  <si>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</si>
  <si>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</si>
  <si>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</si>
  <si>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</si>
  <si>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</si>
  <si>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</si>
  <si>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</si>
  <si>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</si>
  <si>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</si>
  <si>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</si>
  <si>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</si>
  <si>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</si>
  <si>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</si>
  <si>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</si>
  <si>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</si>
  <si>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</si>
  <si>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</si>
  <si>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</si>
  <si>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</si>
  <si>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</si>
  <si>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</si>
  <si>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</si>
  <si>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</si>
  <si>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</si>
  <si>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</si>
  <si>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</si>
  <si>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</si>
  <si>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</si>
  <si>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</si>
  <si>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</si>
  <si>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</si>
  <si>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</si>
  <si>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</si>
  <si>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</si>
  <si>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</si>
  <si>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</si>
  <si>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</si>
  <si>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</si>
  <si>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</si>
  <si>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</si>
  <si>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</si>
  <si>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</si>
  <si>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</si>
  <si>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</si>
  <si>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</si>
  <si>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</si>
  <si>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</si>
  <si>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</si>
  <si>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</si>
  <si>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</si>
  <si>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</si>
  <si>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</si>
  <si>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</si>
  <si>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</si>
  <si>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</si>
  <si>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</si>
  <si>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</si>
  <si>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</si>
  <si>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</si>
  <si>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</si>
  <si>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</si>
  <si>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</si>
  <si>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</si>
  <si>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</si>
  <si>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</si>
  <si>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</si>
  <si>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</si>
  <si>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</si>
  <si>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</si>
  <si>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</si>
  <si>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</si>
  <si>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</si>
  <si>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</si>
  <si>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</si>
  <si>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</si>
  <si>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</si>
  <si>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</si>
  <si>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</si>
  <si>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</si>
  <si>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</si>
  <si>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</si>
  <si>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</si>
  <si>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</si>
  <si>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</si>
  <si>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</si>
  <si>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</si>
  <si>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</si>
  <si>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</si>
  <si>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</si>
  <si>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</si>
  <si>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</si>
  <si>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</si>
  <si>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</si>
  <si>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</si>
  <si>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</si>
  <si>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</si>
  <si>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</si>
  <si>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</si>
  <si>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</si>
  <si>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</si>
  <si>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</si>
  <si>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</si>
  <si>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</si>
  <si>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</si>
  <si>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</si>
  <si>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</si>
  <si>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</si>
  <si>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</si>
  <si>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</si>
  <si>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</si>
  <si>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</si>
  <si>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</si>
  <si>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</si>
  <si>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</si>
  <si>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</si>
  <si>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</si>
  <si>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</si>
  <si>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</si>
  <si>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</si>
  <si>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</si>
  <si>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</si>
  <si>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</si>
  <si>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</si>
  <si>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</si>
  <si>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</si>
  <si>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</si>
  <si>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</si>
  <si>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</si>
  <si>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</si>
  <si>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</si>
  <si>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</si>
  <si>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</si>
  <si>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</si>
  <si>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</si>
  <si>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</si>
  <si>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</si>
  <si>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</si>
  <si>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</si>
  <si>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</si>
  <si>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</si>
  <si>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</si>
  <si>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</si>
  <si>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</si>
  <si>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</si>
  <si>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</si>
  <si>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</si>
  <si>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</si>
  <si>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</si>
  <si>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</si>
  <si>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</si>
  <si>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</si>
  <si>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</si>
  <si>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</si>
  <si>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</si>
  <si>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</si>
  <si>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</si>
  <si>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</si>
  <si>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</si>
  <si>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</si>
  <si>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</si>
  <si>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</si>
  <si>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</si>
  <si>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</si>
  <si>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</si>
  <si>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</si>
  <si>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</si>
  <si>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</si>
  <si>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</si>
  <si>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</si>
  <si>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</si>
  <si>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</si>
  <si>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</si>
  <si>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</si>
  <si>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</si>
  <si>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</si>
  <si>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</si>
  <si>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</si>
  <si>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</si>
  <si>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</si>
  <si>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</si>
  <si>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</si>
  <si>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</si>
  <si>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</si>
  <si>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</si>
  <si>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</si>
  <si>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</si>
  <si>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</si>
  <si>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</si>
  <si>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</si>
  <si>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</si>
  <si>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</si>
  <si>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</si>
  <si>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</si>
  <si>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</si>
  <si>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</si>
  <si>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</si>
  <si>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</si>
  <si>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</si>
  <si>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</si>
  <si>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</si>
  <si>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</si>
  <si>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</si>
  <si>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</si>
  <si>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</si>
  <si>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</si>
  <si>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</si>
  <si>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</si>
  <si>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</si>
  <si>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</si>
  <si>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</si>
  <si>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</si>
  <si>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</si>
  <si>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</si>
  <si>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</si>
  <si>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</si>
  <si>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</si>
  <si>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</si>
  <si>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</si>
  <si>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</si>
  <si>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</si>
  <si>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</si>
  <si>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</si>
  <si>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</si>
  <si>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</si>
  <si>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</si>
  <si>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</si>
  <si>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</si>
  <si>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</si>
  <si>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</si>
  <si>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</si>
  <si>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</si>
  <si>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</si>
  <si>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</si>
  <si>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</si>
  <si>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</si>
  <si>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</si>
  <si>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</si>
  <si>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</si>
  <si>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</si>
  <si>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</si>
  <si>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</si>
  <si>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</si>
  <si>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</si>
  <si>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</si>
  <si>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</si>
  <si>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</si>
  <si>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</si>
  <si>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</si>
  <si>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</si>
  <si>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</si>
  <si>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</si>
  <si>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</si>
  <si>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</si>
  <si>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</si>
  <si>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</si>
  <si>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</si>
  <si>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</si>
  <si>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</si>
  <si>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</si>
  <si>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</si>
  <si>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</si>
  <si>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</si>
  <si>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</si>
  <si>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</si>
  <si>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</si>
  <si>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</si>
  <si>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</si>
  <si>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</si>
  <si>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</si>
  <si>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</si>
  <si>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</si>
  <si>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</si>
  <si>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</si>
  <si>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</si>
  <si>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</si>
  <si>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</si>
  <si>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</si>
  <si>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</si>
  <si>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</si>
  <si>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</si>
  <si>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</si>
  <si>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</si>
  <si>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</si>
  <si>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</si>
  <si>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</si>
  <si>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</si>
  <si>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</si>
  <si>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</si>
  <si>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</si>
  <si>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</si>
  <si>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</si>
  <si>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</si>
  <si>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</si>
  <si>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</si>
  <si>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</si>
  <si>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</si>
  <si>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</si>
  <si>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</si>
  <si>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</si>
  <si>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</si>
  <si>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</si>
  <si>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</si>
  <si>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</si>
  <si>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</si>
  <si>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</si>
  <si>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</si>
  <si>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</si>
  <si>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</si>
  <si>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</si>
  <si>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</si>
  <si>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</si>
  <si>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</si>
  <si>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</si>
  <si>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</si>
  <si>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</si>
  <si>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</si>
  <si>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</si>
  <si>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</si>
  <si>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</si>
  <si>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</si>
  <si>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</si>
  <si>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</si>
  <si>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</si>
  <si>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</si>
  <si>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</si>
  <si>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</si>
  <si>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</si>
  <si>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</si>
  <si>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</si>
  <si>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</si>
  <si>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</si>
  <si>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</si>
  <si>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</si>
  <si>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</si>
  <si>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</si>
  <si>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</si>
  <si>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</si>
  <si>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</si>
  <si>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</si>
  <si>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</si>
  <si>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</si>
  <si>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</si>
  <si>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</si>
  <si>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</si>
  <si>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</si>
  <si>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</si>
  <si>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</si>
  <si>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</si>
  <si>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</si>
  <si>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</si>
  <si>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</si>
  <si>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</si>
  <si>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</si>
  <si>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</si>
  <si>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</si>
  <si>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</si>
  <si>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</si>
  <si>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</si>
  <si>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</si>
  <si>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</si>
  <si>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</si>
  <si>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</si>
  <si>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</si>
  <si>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</si>
  <si>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</si>
  <si>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</si>
  <si>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</si>
  <si>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</si>
  <si>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</si>
  <si>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</si>
  <si>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</si>
  <si>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</si>
  <si>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</si>
  <si>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</si>
  <si>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</si>
  <si>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</si>
  <si>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</si>
  <si>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</si>
  <si>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</si>
  <si>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</si>
  <si>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</si>
  <si>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</si>
  <si>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</si>
  <si>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</si>
  <si>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</si>
  <si>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</si>
  <si>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</si>
  <si>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</si>
  <si>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</si>
  <si>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</si>
  <si>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</si>
  <si>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</si>
  <si>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</si>
  <si>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</si>
  <si>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</si>
  <si>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</si>
  <si>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</si>
  <si>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</si>
  <si>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</si>
  <si>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</si>
  <si>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</si>
  <si>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</si>
  <si>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</si>
  <si>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</si>
  <si>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</si>
  <si>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</si>
  <si>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</si>
  <si>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</si>
  <si>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</si>
  <si>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</si>
  <si>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</si>
  <si>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</si>
  <si>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</si>
  <si>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</si>
  <si>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</si>
  <si>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</si>
  <si>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</si>
  <si>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</si>
  <si>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</si>
  <si>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</si>
  <si>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</si>
  <si>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</si>
  <si>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</si>
  <si>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</si>
  <si>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</si>
  <si>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</si>
  <si>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</si>
  <si>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</si>
  <si>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</si>
  <si>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</si>
  <si>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</si>
  <si>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</si>
  <si>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</si>
  <si>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</si>
  <si>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</si>
  <si>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</si>
  <si>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</si>
  <si>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</si>
  <si>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</si>
  <si>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</si>
  <si>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</si>
  <si>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</si>
  <si>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</si>
  <si>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</si>
  <si>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</si>
  <si>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</si>
  <si>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</si>
  <si>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</si>
  <si>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</si>
  <si>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</si>
  <si>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</si>
  <si>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</si>
  <si>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</si>
  <si>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</si>
  <si>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</si>
  <si>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</si>
  <si>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</si>
  <si>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</si>
  <si>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</si>
  <si>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</si>
  <si>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</si>
  <si>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</si>
  <si>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</si>
  <si>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</si>
  <si>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</si>
  <si>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</si>
  <si>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</si>
  <si>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</si>
  <si>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</si>
  <si>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</si>
  <si>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</si>
  <si>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</si>
  <si>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</si>
  <si>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</si>
  <si>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</si>
  <si>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</si>
  <si>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</si>
  <si>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</si>
  <si>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</si>
  <si>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</si>
  <si>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</si>
  <si>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</si>
  <si>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</si>
  <si>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</si>
  <si>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</si>
  <si>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</si>
  <si>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</si>
  <si>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</si>
  <si>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</si>
  <si>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</si>
  <si>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</si>
  <si>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</si>
  <si>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</si>
  <si>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</si>
  <si>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</si>
  <si>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</si>
  <si>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</si>
  <si>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</si>
  <si>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</si>
  <si>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</si>
  <si>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</si>
  <si>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</si>
  <si>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</si>
  <si>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</si>
  <si>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</si>
  <si>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</si>
  <si>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</si>
  <si>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</si>
  <si>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</si>
  <si>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</si>
  <si>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</si>
  <si>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</si>
  <si>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</si>
  <si>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</si>
  <si>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</si>
  <si>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</si>
  <si>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</si>
  <si>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</si>
  <si>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</si>
  <si>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</si>
  <si>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</si>
  <si>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</si>
  <si>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</si>
  <si>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</si>
  <si>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</si>
  <si>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</si>
  <si>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</si>
  <si>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</si>
  <si>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</si>
  <si>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</si>
  <si>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</si>
  <si>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</si>
  <si>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</si>
  <si>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</si>
  <si>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</si>
  <si>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</si>
  <si>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</si>
  <si>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</si>
  <si>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</si>
  <si>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</si>
  <si>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</si>
  <si>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</si>
  <si>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</si>
  <si>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</si>
  <si>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</si>
  <si>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</si>
  <si>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</si>
  <si>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</si>
  <si>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</si>
  <si>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</si>
  <si>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</si>
  <si>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</si>
  <si>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</si>
  <si>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</si>
  <si>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</si>
  <si>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</si>
  <si>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</si>
  <si>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</si>
  <si>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</si>
  <si>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</si>
  <si>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</si>
  <si>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</si>
  <si>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</si>
  <si>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</si>
  <si>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</si>
  <si>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</si>
  <si>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</si>
  <si>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</si>
  <si>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</si>
  <si>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</si>
  <si>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</si>
  <si>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</si>
  <si>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</si>
  <si>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</si>
  <si>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</si>
  <si>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</si>
  <si>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</si>
  <si>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</si>
  <si>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</si>
  <si>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</si>
  <si>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</si>
  <si>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</si>
  <si>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</si>
  <si>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</si>
  <si>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</si>
  <si>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</si>
  <si>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</si>
  <si>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</si>
  <si>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</si>
  <si>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</si>
  <si>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</si>
  <si>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</si>
  <si>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</si>
  <si>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</si>
  <si>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</si>
  <si>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</si>
  <si>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</si>
  <si>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</si>
  <si>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</si>
  <si>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</si>
  <si>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</si>
  <si>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</si>
  <si>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</si>
  <si>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</si>
  <si>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</si>
  <si>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</si>
  <si>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</si>
  <si>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</si>
  <si>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</si>
  <si>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</si>
  <si>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</si>
  <si>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</si>
  <si>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</si>
  <si>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</si>
  <si>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</si>
  <si>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</si>
  <si>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</si>
  <si>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</si>
  <si>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</si>
  <si>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</si>
  <si>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</si>
  <si>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</si>
  <si>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</si>
  <si>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</si>
  <si>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</si>
  <si>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</si>
  <si>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</si>
  <si>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</si>
  <si>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</si>
  <si>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</si>
  <si>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</si>
  <si>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</si>
  <si>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</si>
  <si>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</si>
  <si>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</si>
  <si>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</si>
  <si>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</si>
  <si>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</si>
  <si>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</si>
  <si>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</si>
  <si>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</si>
  <si>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</si>
  <si>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</si>
  <si>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</si>
  <si>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</si>
  <si>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</si>
  <si>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</si>
  <si>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</si>
  <si>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</si>
  <si>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</si>
  <si>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</si>
  <si>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</si>
  <si>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</si>
  <si>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</si>
  <si>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</si>
  <si>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</si>
  <si>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</si>
  <si>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</si>
  <si>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</si>
  <si>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</si>
  <si>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</si>
  <si>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</si>
  <si>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</si>
  <si>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</si>
  <si>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</si>
  <si>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</si>
  <si>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</si>
  <si>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</si>
  <si>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</si>
  <si>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</si>
  <si>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</si>
  <si>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</si>
  <si>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</si>
  <si>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</si>
  <si>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</si>
  <si>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</si>
  <si>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</si>
  <si>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</si>
  <si>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</si>
  <si>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</si>
  <si>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</si>
  <si>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</si>
  <si>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</si>
  <si>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</si>
  <si>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</si>
  <si>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</si>
  <si>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</si>
  <si>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</si>
  <si>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</si>
  <si>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</si>
  <si>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</si>
  <si>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</si>
  <si>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</si>
  <si>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</si>
  <si>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</si>
  <si>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</si>
  <si>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</si>
  <si>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</si>
  <si>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</si>
  <si>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</si>
  <si>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</si>
  <si>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</si>
  <si>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</si>
  <si>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</si>
  <si>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</si>
  <si>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</si>
  <si>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</si>
  <si>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</si>
  <si>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</si>
  <si>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</si>
  <si>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</si>
  <si>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</si>
  <si>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</si>
  <si>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</si>
  <si>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</si>
  <si>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</si>
  <si>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</si>
  <si>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</si>
  <si>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</si>
  <si>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</si>
  <si>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</si>
  <si>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</si>
  <si>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</si>
  <si>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</si>
  <si>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</si>
  <si>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</si>
  <si>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</si>
  <si>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</si>
  <si>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</si>
  <si>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</si>
  <si>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</si>
  <si>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</si>
  <si>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</si>
  <si>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</si>
  <si>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</si>
  <si>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</si>
  <si>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</si>
  <si>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</si>
  <si>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</si>
  <si>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</si>
  <si>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</si>
  <si>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</si>
  <si>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</si>
  <si>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</si>
  <si>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</si>
  <si>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</si>
  <si>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</si>
  <si>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</si>
  <si>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</si>
  <si>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</si>
  <si>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</si>
  <si>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</si>
  <si>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</si>
  <si>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</si>
  <si>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</si>
  <si>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</si>
  <si>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</si>
  <si>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</si>
  <si>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</si>
  <si>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</si>
  <si>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</si>
  <si>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</si>
  <si>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</si>
  <si>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</si>
  <si>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</si>
  <si>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</si>
  <si>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</si>
  <si>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</si>
  <si>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</si>
  <si>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</si>
  <si>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</si>
  <si>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</si>
  <si>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</si>
  <si>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</si>
  <si>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</si>
  <si>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</si>
  <si>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</si>
  <si>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</si>
  <si>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</si>
  <si>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</si>
  <si>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</si>
  <si>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</si>
  <si>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</si>
  <si>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</si>
  <si>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</si>
  <si>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</si>
  <si>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</si>
  <si>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</si>
  <si>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</si>
  <si>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</si>
  <si>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</si>
  <si>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</si>
  <si>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</si>
  <si>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</si>
  <si>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</si>
  <si>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</si>
  <si>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</si>
  <si>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</si>
  <si>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</si>
  <si>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</si>
  <si>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</si>
  <si>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</si>
  <si>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</si>
  <si>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</si>
  <si>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</si>
  <si>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</si>
  <si>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</si>
  <si>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</si>
  <si>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</si>
  <si>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</si>
  <si>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</si>
  <si>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</si>
  <si>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</si>
  <si>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</si>
  <si>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</si>
  <si>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</si>
  <si>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</si>
  <si>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</si>
  <si>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</si>
  <si>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</si>
  <si>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</si>
  <si>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</si>
  <si>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</si>
  <si>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</si>
  <si>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</si>
  <si>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</si>
  <si>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</si>
  <si>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</si>
  <si>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</si>
  <si>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</si>
  <si>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</si>
  <si>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</si>
  <si>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</si>
  <si>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</si>
  <si>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</si>
  <si>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</si>
  <si>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</si>
  <si>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</si>
  <si>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</si>
  <si>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</si>
  <si>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</si>
  <si>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</si>
  <si>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</si>
  <si>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</si>
  <si>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</si>
  <si>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</si>
  <si>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</si>
  <si>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</si>
  <si>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</si>
  <si>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</si>
  <si>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</si>
  <si>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</si>
  <si>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</si>
  <si>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</si>
  <si>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</si>
  <si>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</si>
  <si>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</si>
  <si>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</si>
  <si>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</si>
  <si>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</si>
  <si>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</si>
  <si>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</si>
  <si>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</si>
  <si>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</si>
  <si>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</si>
  <si>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</si>
  <si>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</si>
  <si>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</si>
  <si>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</si>
  <si>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</si>
  <si>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</si>
  <si>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</si>
  <si>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</si>
  <si>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</si>
  <si>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</si>
  <si>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</si>
  <si>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</si>
  <si>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</si>
  <si>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</si>
  <si>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</si>
  <si>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</si>
  <si>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</si>
  <si>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</si>
  <si>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</si>
  <si>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</si>
  <si>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</si>
  <si>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</si>
  <si>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</si>
  <si>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</si>
  <si>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</si>
  <si>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</si>
  <si>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</si>
  <si>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</si>
  <si>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</si>
  <si>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</si>
  <si>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</si>
  <si>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</si>
  <si>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</si>
  <si>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</si>
  <si>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</si>
  <si>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</si>
  <si>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</si>
  <si>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</si>
  <si>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</si>
  <si>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</si>
  <si>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</si>
  <si>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</si>
  <si>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</si>
  <si>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</si>
  <si>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</si>
  <si>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</si>
  <si>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</si>
  <si>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</si>
  <si>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</si>
  <si>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</si>
  <si>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</si>
  <si>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</si>
  <si>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</si>
  <si>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</si>
  <si>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</si>
  <si>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</si>
  <si>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</si>
  <si>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</si>
  <si>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</si>
  <si>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</si>
  <si>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</si>
  <si>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</si>
  <si>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</si>
  <si>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</si>
  <si>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</si>
  <si>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</si>
  <si>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</si>
  <si>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</si>
  <si>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</si>
  <si>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</si>
  <si>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</si>
  <si>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</si>
  <si>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</si>
  <si>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</si>
  <si>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</si>
  <si>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</si>
  <si>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</si>
  <si>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</si>
  <si>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</si>
  <si>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</si>
  <si>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</si>
  <si>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</si>
  <si>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</si>
  <si>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</si>
  <si>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</si>
  <si>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</si>
  <si>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</si>
  <si>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</si>
  <si>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</si>
  <si>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</si>
  <si>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</si>
  <si>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</si>
  <si>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</si>
  <si>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</si>
  <si>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</si>
  <si>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</si>
  <si>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</si>
  <si>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</si>
  <si>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</si>
  <si>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</si>
  <si>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</si>
  <si>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</si>
  <si>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</si>
  <si>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</si>
  <si>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</si>
  <si>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</si>
  <si>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</si>
  <si>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</si>
  <si>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</si>
  <si>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</si>
  <si>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</si>
  <si>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</si>
  <si>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</si>
  <si>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</si>
  <si>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</si>
  <si>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</si>
  <si>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</si>
  <si>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</si>
  <si>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</si>
  <si>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</si>
  <si>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</si>
  <si>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</si>
  <si>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</si>
  <si>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</si>
  <si>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</si>
  <si>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</si>
  <si>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</si>
  <si>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</si>
  <si>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</si>
  <si>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</si>
  <si>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</si>
  <si>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</si>
  <si>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</si>
  <si>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</si>
  <si>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</si>
  <si>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</si>
  <si>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</si>
  <si>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</si>
  <si>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</si>
  <si>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</si>
  <si>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</si>
  <si>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</si>
  <si>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</si>
  <si>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</si>
  <si>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</si>
  <si>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</si>
  <si>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</si>
  <si>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</si>
  <si>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</si>
  <si>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</si>
  <si>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</si>
  <si>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</si>
  <si>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</si>
  <si>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</si>
  <si>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</si>
  <si>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</si>
  <si>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</si>
  <si>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</si>
  <si>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</si>
  <si>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</si>
  <si>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</si>
  <si>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</si>
  <si>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</si>
  <si>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</si>
  <si>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</si>
  <si>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</si>
  <si>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</si>
  <si>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</si>
  <si>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</si>
  <si>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</si>
  <si>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</si>
  <si>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</si>
  <si>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</si>
  <si>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</si>
  <si>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</si>
  <si>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</si>
  <si>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</si>
  <si>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</si>
  <si>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</si>
  <si>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</si>
  <si>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</si>
  <si>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</si>
  <si>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</si>
  <si>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</si>
  <si>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</si>
  <si>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</si>
  <si>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</si>
  <si>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</si>
  <si>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</si>
  <si>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</si>
  <si>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</si>
  <si>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</si>
  <si>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</si>
  <si>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</si>
  <si>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</si>
  <si>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</si>
  <si>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</si>
  <si>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</si>
  <si>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</si>
  <si>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</si>
  <si>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</si>
  <si>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</si>
  <si>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</si>
  <si>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</si>
  <si>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</si>
  <si>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</si>
  <si>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</si>
  <si>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</si>
  <si>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</si>
  <si>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</si>
  <si>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</si>
  <si>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</si>
  <si>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</si>
  <si>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</si>
  <si>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</si>
  <si>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</si>
  <si>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</si>
  <si>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</si>
  <si>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</si>
  <si>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</si>
  <si>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</si>
  <si>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</si>
  <si>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</si>
  <si>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</si>
  <si>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</si>
  <si>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</si>
  <si>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</si>
  <si>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</si>
  <si>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</si>
  <si>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</si>
  <si>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</si>
  <si>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</si>
  <si>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</si>
  <si>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</si>
  <si>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</si>
  <si>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</si>
  <si>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</si>
  <si>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</si>
  <si>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</si>
  <si>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</si>
  <si>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</si>
  <si>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</si>
  <si>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</si>
  <si>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</si>
  <si>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</si>
  <si>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</si>
  <si>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</si>
  <si>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</si>
  <si>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</si>
  <si>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</si>
  <si>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</si>
  <si>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</si>
  <si>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</si>
  <si>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</si>
  <si>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</si>
  <si>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</si>
  <si>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</si>
  <si>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</si>
  <si>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</si>
  <si>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</si>
  <si>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</si>
  <si>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</si>
  <si>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</si>
  <si>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</si>
  <si>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</si>
  <si>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</si>
  <si>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</si>
  <si>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</si>
  <si>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</si>
  <si>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</si>
  <si>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</si>
  <si>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</si>
  <si>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</si>
  <si>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</si>
  <si>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</si>
  <si>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</si>
  <si>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</si>
  <si>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</si>
  <si>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</si>
  <si>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</si>
  <si>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</si>
  <si>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</si>
  <si>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</si>
  <si>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</si>
  <si>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</si>
  <si>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</si>
  <si>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</si>
  <si>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</si>
  <si>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</si>
  <si>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</si>
  <si>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</si>
  <si>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</si>
  <si>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</si>
  <si>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</si>
  <si>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</si>
  <si>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</si>
  <si>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</si>
  <si>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</si>
  <si>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</si>
  <si>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</si>
  <si>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</si>
  <si>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</si>
  <si>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</si>
  <si>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</si>
  <si>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</si>
  <si>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</si>
  <si>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</si>
  <si>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</si>
  <si>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</si>
  <si>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</si>
  <si>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</si>
  <si>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</si>
  <si>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</si>
  <si>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</si>
  <si>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</si>
  <si>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</si>
  <si>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</si>
  <si>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</si>
  <si>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</si>
  <si>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</si>
  <si>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</si>
  <si>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</si>
  <si>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</si>
  <si>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</si>
  <si>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</si>
  <si>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</si>
  <si>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</si>
  <si>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</si>
  <si>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</si>
  <si>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</si>
  <si>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</si>
  <si>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</si>
  <si>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</si>
  <si>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</si>
  <si>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</si>
  <si>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</si>
  <si>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</si>
  <si>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</si>
  <si>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</si>
  <si>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</si>
  <si>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</si>
  <si>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</si>
  <si>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</si>
  <si>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</si>
  <si>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</si>
  <si>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</si>
  <si>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</si>
  <si>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</si>
  <si>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</si>
  <si>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</si>
  <si>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</si>
  <si>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</si>
  <si>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</si>
  <si>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</si>
  <si>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</si>
  <si>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</si>
  <si>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</si>
  <si>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</si>
  <si>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</si>
  <si>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</si>
  <si>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</si>
  <si>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</si>
  <si>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</si>
  <si>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</si>
  <si>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</si>
  <si>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</si>
  <si>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</si>
  <si>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</si>
  <si>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</si>
  <si>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</si>
  <si>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</si>
  <si>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</si>
  <si>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</si>
  <si>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</si>
  <si>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</si>
  <si>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</si>
  <si>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</si>
  <si>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</si>
  <si>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</si>
  <si>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</si>
  <si>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</si>
  <si>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</si>
  <si>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</si>
  <si>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</si>
  <si>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</si>
  <si>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</si>
  <si>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</si>
  <si>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</si>
  <si>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</si>
  <si>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</si>
  <si>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</si>
  <si>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</si>
  <si>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</si>
  <si>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</si>
  <si>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</si>
  <si>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</si>
  <si>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</si>
  <si>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</si>
  <si>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</si>
  <si>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</si>
  <si>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</si>
  <si>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</si>
  <si>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</si>
  <si>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</si>
  <si>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</si>
  <si>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</si>
  <si>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</si>
  <si>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</si>
  <si>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</si>
  <si>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</si>
  <si>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</si>
  <si>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</si>
  <si>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</si>
  <si>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</si>
  <si>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</si>
  <si>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</si>
  <si>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</si>
  <si>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</si>
  <si>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</si>
  <si>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</si>
  <si>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</si>
  <si>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</si>
  <si>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</si>
  <si>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</si>
  <si>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</si>
  <si>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</si>
  <si>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</si>
  <si>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</si>
  <si>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</si>
  <si>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</si>
  <si>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</si>
  <si>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</si>
  <si>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</si>
  <si>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</si>
  <si>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</si>
  <si>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</si>
  <si>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</si>
  <si>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</si>
  <si>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</si>
  <si>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</si>
  <si>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</si>
  <si>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</si>
  <si>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</si>
  <si>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</si>
  <si>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</si>
  <si>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</si>
  <si>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</si>
  <si>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</si>
  <si>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</si>
  <si>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</si>
  <si>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</si>
  <si>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</si>
  <si>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</si>
  <si>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</si>
  <si>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</si>
  <si>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</si>
  <si>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</si>
  <si>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</si>
  <si>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</si>
  <si>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</si>
  <si>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</si>
  <si>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</si>
  <si>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</si>
  <si>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</si>
  <si>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</si>
  <si>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</si>
  <si>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</si>
  <si>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</si>
  <si>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</si>
  <si>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</si>
  <si>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</si>
  <si>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</si>
  <si>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</si>
  <si>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</si>
  <si>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</si>
  <si>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</si>
  <si>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</si>
  <si>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</si>
  <si>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</si>
  <si>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</si>
  <si>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</si>
  <si>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</si>
  <si>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</si>
  <si>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</si>
  <si>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</si>
  <si>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</si>
  <si>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</si>
  <si>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</si>
  <si>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</si>
  <si>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</si>
  <si>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</si>
  <si>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</si>
  <si>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</si>
  <si>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</si>
  <si>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</si>
  <si>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</si>
  <si>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</si>
  <si>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</si>
  <si>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</si>
  <si>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</si>
  <si>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</si>
  <si>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</si>
  <si>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</si>
  <si>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</si>
  <si>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</si>
  <si>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</si>
  <si>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</si>
  <si>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</si>
  <si>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</si>
  <si>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</si>
  <si>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</si>
  <si>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</si>
  <si>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</si>
  <si>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</si>
  <si>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</si>
  <si>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</si>
  <si>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</si>
  <si>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</si>
  <si>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</si>
  <si>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</si>
  <si>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</si>
  <si>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</si>
  <si>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</si>
  <si>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</si>
  <si>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</si>
  <si>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</si>
  <si>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</si>
  <si>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</si>
  <si>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</si>
  <si>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</si>
  <si>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</si>
  <si>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</si>
  <si>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</si>
  <si>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</si>
  <si>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</si>
  <si>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</si>
  <si>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</si>
  <si>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</si>
  <si>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</si>
  <si>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</si>
  <si>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</si>
  <si>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</si>
  <si>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</si>
  <si>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</si>
  <si>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</si>
  <si>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</si>
  <si>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</si>
  <si>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</si>
  <si>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</si>
  <si>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</si>
  <si>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</si>
  <si>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</si>
  <si>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</si>
  <si>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</si>
  <si>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</si>
  <si>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</si>
  <si>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</si>
  <si>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</si>
  <si>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</si>
  <si>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</si>
  <si>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</si>
  <si>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</si>
  <si>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</si>
  <si>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</si>
  <si>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</si>
  <si>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</si>
  <si>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</si>
  <si>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</si>
  <si>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</si>
  <si>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</si>
  <si>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</si>
  <si>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</si>
  <si>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</si>
  <si>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</si>
  <si>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</si>
  <si>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</si>
  <si>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</si>
  <si>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</si>
  <si>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</si>
  <si>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</si>
  <si>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</si>
  <si>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</si>
  <si>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</si>
  <si>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</si>
  <si>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</si>
  <si>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</si>
  <si>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</si>
  <si>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</si>
  <si>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</si>
  <si>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</si>
  <si>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</si>
  <si>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</si>
  <si>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</si>
  <si>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</si>
  <si>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</si>
  <si>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</si>
  <si>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</si>
  <si>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</si>
  <si>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</si>
  <si>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</si>
  <si>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</si>
  <si>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</si>
  <si>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</si>
  <si>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</si>
  <si>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</si>
  <si>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</si>
  <si>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</si>
  <si>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</si>
  <si>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</si>
  <si>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</si>
  <si>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</si>
  <si>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</si>
  <si>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</si>
  <si>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</si>
  <si>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</si>
  <si>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</si>
  <si>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</si>
  <si>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</si>
  <si>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</si>
  <si>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</si>
  <si>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</si>
  <si>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</si>
  <si>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</si>
  <si>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</si>
  <si>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</si>
  <si>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</si>
  <si>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</si>
  <si>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</si>
  <si>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</si>
  <si>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</si>
  <si>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</si>
  <si>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</si>
  <si>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</si>
  <si>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</si>
  <si>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</si>
  <si>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</si>
  <si>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</si>
  <si>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</si>
  <si>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</si>
  <si>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</si>
  <si>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</si>
  <si>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</si>
  <si>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</si>
  <si>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</si>
  <si>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</si>
  <si>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</si>
  <si>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</si>
  <si>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</si>
  <si>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</si>
  <si>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</si>
  <si>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</si>
  <si>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</si>
  <si>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</si>
  <si>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</si>
  <si>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</si>
  <si>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</si>
  <si>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</si>
  <si>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</si>
  <si>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</si>
  <si>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</si>
  <si>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</si>
  <si>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</si>
  <si>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</si>
  <si>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</si>
  <si>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</si>
  <si>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</si>
  <si>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</si>
  <si>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</si>
  <si>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</si>
  <si>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</si>
  <si>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</si>
  <si>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</si>
  <si>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</si>
  <si>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</si>
  <si>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</si>
  <si>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</si>
  <si>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</si>
  <si>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</si>
  <si>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</si>
  <si>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</si>
  <si>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</si>
  <si>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</si>
  <si>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</si>
  <si>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</si>
  <si>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</si>
  <si>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</si>
  <si>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</si>
  <si>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</si>
  <si>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</si>
  <si>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</si>
  <si>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</si>
  <si>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</si>
  <si>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</si>
  <si>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</si>
  <si>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</si>
  <si>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</si>
  <si>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</si>
  <si>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</si>
  <si>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</si>
  <si>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</si>
  <si>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</si>
  <si>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</si>
  <si>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</si>
  <si>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</si>
  <si>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</si>
  <si>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</si>
  <si>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</si>
  <si>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</si>
  <si>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</si>
  <si>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</si>
  <si>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</si>
  <si>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</si>
  <si>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</si>
  <si>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</si>
  <si>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</si>
  <si>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</si>
  <si>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</si>
  <si>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</si>
  <si>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</si>
  <si>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</si>
  <si>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</si>
  <si>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</si>
  <si>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</si>
  <si>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</si>
  <si>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</si>
  <si>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</si>
  <si>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</si>
  <si>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</si>
  <si>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</si>
  <si>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</si>
  <si>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</si>
  <si>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</si>
  <si>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</si>
  <si>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</si>
  <si>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</si>
  <si>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</si>
  <si>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</si>
  <si>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</si>
  <si>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</si>
  <si>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</si>
  <si>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</si>
  <si>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</si>
  <si>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</si>
  <si>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</si>
  <si>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</si>
  <si>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</si>
  <si>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</si>
  <si>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</si>
  <si>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</si>
  <si>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</si>
  <si>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</si>
  <si>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</si>
  <si>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</si>
  <si>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</si>
  <si>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</si>
  <si>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</si>
  <si>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</si>
  <si>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</si>
  <si>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</si>
  <si>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</si>
  <si>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</si>
  <si>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</si>
  <si>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</si>
  <si>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</si>
  <si>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</si>
  <si>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</si>
  <si>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</si>
  <si>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</si>
  <si>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</si>
  <si>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</si>
  <si>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</si>
  <si>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</si>
  <si>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</si>
  <si>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</si>
  <si>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</si>
  <si>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</si>
  <si>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</si>
  <si>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</si>
  <si>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</si>
  <si>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</si>
  <si>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</si>
  <si>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</si>
  <si>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</si>
  <si>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</si>
  <si>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</si>
  <si>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</si>
  <si>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</si>
  <si>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</si>
  <si>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</si>
  <si>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</si>
  <si>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</si>
  <si>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</si>
  <si>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</si>
  <si>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</si>
  <si>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</si>
  <si>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</si>
  <si>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</si>
  <si>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</si>
  <si>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</si>
  <si>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</si>
  <si>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</si>
  <si>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</si>
  <si>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</si>
  <si>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</si>
  <si>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</si>
  <si>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</si>
  <si>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</si>
  <si>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</si>
  <si>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</si>
  <si>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</si>
  <si>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</si>
  <si>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</si>
  <si>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</si>
  <si>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</si>
  <si>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</si>
  <si>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</si>
  <si>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</si>
  <si>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</si>
  <si>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</si>
  <si>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</si>
  <si>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</si>
  <si>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</si>
  <si>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</si>
  <si>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</si>
  <si>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</si>
  <si>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</si>
  <si>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</si>
  <si>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</si>
  <si>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</si>
  <si>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</si>
  <si>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</si>
  <si>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</si>
  <si>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</si>
  <si>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</si>
  <si>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</si>
  <si>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</si>
  <si>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</si>
  <si>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</si>
  <si>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</si>
  <si>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</si>
  <si>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</si>
  <si>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</si>
  <si>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</si>
  <si>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</si>
  <si>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</si>
  <si>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</si>
  <si>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</si>
  <si>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</si>
  <si>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</si>
  <si>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</si>
  <si>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</si>
  <si>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</si>
  <si>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</si>
  <si>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</si>
  <si>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</si>
  <si>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</si>
  <si>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</si>
  <si>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</si>
  <si>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</si>
  <si>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</si>
  <si>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</si>
  <si>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</si>
  <si>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</si>
  <si>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</si>
  <si>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</si>
  <si>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</si>
  <si>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</si>
  <si>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</si>
  <si>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</si>
  <si>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</si>
  <si>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</si>
  <si>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</si>
  <si>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</si>
  <si>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</si>
  <si>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</si>
  <si>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</si>
  <si>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</si>
  <si>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</si>
  <si>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</si>
  <si>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</si>
  <si>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</si>
  <si>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</si>
  <si>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</si>
  <si>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</si>
  <si>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</si>
  <si>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</si>
  <si>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</si>
  <si>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</si>
  <si>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</si>
  <si>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</si>
  <si>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</si>
  <si>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</si>
  <si>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</si>
  <si>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</si>
  <si>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</si>
  <si>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</si>
  <si>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</si>
  <si>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</si>
  <si>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</si>
  <si>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</si>
  <si>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</si>
  <si>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</si>
  <si>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</si>
  <si>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</si>
  <si>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</si>
  <si>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</si>
  <si>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</si>
  <si>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</si>
  <si>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</si>
  <si>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</si>
  <si>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</si>
  <si>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</si>
  <si>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</si>
  <si>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</si>
  <si>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</si>
  <si>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</si>
  <si>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</si>
  <si>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</si>
  <si>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</si>
  <si>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</si>
  <si>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</si>
  <si>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</si>
  <si>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</si>
  <si>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</si>
  <si>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</si>
  <si>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</si>
  <si>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</si>
  <si>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</si>
  <si>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</si>
  <si>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</si>
  <si>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</si>
  <si>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</si>
  <si>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</si>
  <si>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</si>
  <si>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</si>
  <si>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</si>
  <si>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</si>
  <si>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</si>
  <si>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</si>
  <si>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</si>
  <si>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</si>
  <si>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</si>
  <si>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</si>
  <si>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</si>
  <si>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</si>
  <si>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</si>
  <si>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</si>
  <si>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</si>
  <si>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</si>
  <si>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</si>
  <si>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</si>
  <si>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</si>
  <si>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</si>
  <si>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</si>
  <si>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</si>
  <si>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</si>
  <si>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</si>
  <si>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</si>
  <si>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</si>
  <si>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</si>
  <si>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</si>
  <si>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</si>
  <si>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</si>
  <si>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</si>
  <si>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</si>
  <si>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</si>
  <si>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</si>
  <si>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</si>
  <si>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</si>
  <si>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</si>
  <si>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</si>
  <si>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</si>
  <si>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</si>
  <si>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</si>
  <si>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</si>
  <si>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</si>
  <si>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</si>
  <si>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</si>
  <si>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</si>
  <si>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</si>
  <si>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</si>
  <si>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</si>
  <si>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</si>
  <si>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</si>
  <si>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</si>
  <si>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</si>
  <si>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</si>
  <si>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</si>
  <si>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</si>
  <si>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</si>
  <si>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</si>
  <si>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</si>
  <si>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</si>
  <si>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</si>
  <si>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</si>
  <si>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</si>
  <si>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</si>
  <si>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</si>
  <si>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</si>
  <si>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</si>
  <si>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</si>
  <si>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</si>
  <si>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</si>
  <si>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</si>
  <si>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</si>
  <si>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</si>
  <si>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</si>
  <si>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</si>
  <si>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</si>
  <si>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</si>
  <si>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</si>
  <si>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</si>
  <si>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</si>
  <si>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</si>
  <si>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</si>
  <si>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</si>
  <si>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</si>
  <si>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</si>
  <si>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</si>
  <si>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</si>
  <si>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</si>
  <si>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</si>
  <si>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</si>
  <si>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</si>
  <si>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</si>
  <si>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</si>
  <si>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</si>
  <si>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</si>
  <si>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</si>
  <si>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</si>
  <si>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</si>
  <si>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</si>
  <si>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</si>
  <si>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</si>
  <si>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</si>
  <si>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</si>
  <si>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</si>
  <si>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</si>
  <si>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</si>
  <si>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</si>
  <si>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</si>
  <si>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</si>
  <si>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</si>
  <si>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</si>
  <si>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</si>
  <si>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</si>
  <si>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</si>
  <si>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</si>
  <si>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</si>
  <si>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</si>
  <si>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</si>
  <si>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</si>
  <si>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</si>
  <si>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</si>
  <si>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</si>
  <si>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</si>
  <si>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</si>
  <si>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</si>
  <si>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</si>
  <si>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</si>
  <si>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</si>
  <si>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</si>
  <si>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</si>
  <si>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</si>
  <si>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</si>
  <si>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</si>
  <si>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</si>
  <si>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</si>
  <si>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</si>
  <si>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</si>
  <si>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</si>
  <si>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</si>
  <si>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</si>
  <si>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</si>
  <si>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</si>
  <si>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</si>
  <si>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</si>
  <si>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</si>
  <si>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</si>
  <si>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</si>
  <si>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</si>
  <si>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</si>
  <si>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</si>
  <si>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</si>
  <si>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</si>
  <si>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</si>
  <si>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</si>
  <si>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</si>
  <si>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</si>
  <si>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</si>
  <si>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</si>
  <si>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</si>
  <si>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</si>
  <si>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</si>
  <si>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</si>
  <si>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</si>
  <si>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</si>
  <si>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</si>
  <si>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</si>
  <si>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</si>
  <si>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</si>
  <si>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</si>
  <si>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</si>
  <si>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</si>
  <si>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</si>
  <si>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</si>
  <si>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</si>
  <si>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</si>
  <si>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</si>
  <si>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</si>
  <si>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</si>
  <si>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</si>
  <si>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</si>
  <si>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</si>
  <si>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</si>
  <si>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</si>
  <si>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</si>
  <si>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</si>
  <si>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</si>
  <si>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</si>
  <si>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</si>
  <si>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</si>
  <si>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</si>
  <si>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</si>
  <si>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</si>
  <si>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</si>
  <si>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</si>
  <si>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</si>
  <si>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</si>
  <si>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</si>
  <si>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</si>
  <si>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</si>
  <si>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</si>
  <si>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</si>
  <si>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</si>
  <si>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</si>
  <si>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</si>
  <si>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</si>
  <si>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</si>
  <si>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</si>
  <si>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</si>
  <si>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</si>
  <si>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</si>
  <si>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</si>
  <si>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</si>
  <si>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</si>
  <si>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</si>
  <si>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</si>
  <si>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</si>
  <si>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</si>
  <si>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</si>
  <si>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</si>
  <si>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</si>
  <si>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</si>
  <si>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</si>
  <si>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</si>
  <si>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</si>
  <si>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</si>
  <si>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</si>
  <si>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</si>
  <si>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</si>
  <si>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</si>
  <si>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</si>
  <si>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</si>
  <si>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</si>
  <si>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</si>
  <si>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</si>
  <si>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</si>
  <si>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</si>
  <si>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</si>
  <si>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</si>
  <si>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</si>
  <si>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</si>
  <si>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</si>
  <si>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</si>
  <si>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</si>
  <si>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</si>
  <si>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</si>
  <si>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</si>
  <si>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</si>
  <si>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</si>
  <si>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</si>
  <si>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</si>
  <si>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</si>
  <si>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</si>
  <si>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</si>
  <si>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</si>
  <si>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</si>
  <si>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</si>
  <si>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</si>
  <si>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</si>
  <si>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</si>
  <si>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</si>
  <si>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</si>
  <si>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</si>
  <si>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</si>
  <si>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</si>
  <si>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</si>
  <si>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</si>
  <si>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</si>
  <si>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</si>
  <si>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</si>
  <si>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</si>
  <si>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</si>
  <si>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</si>
  <si>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</si>
  <si>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</si>
  <si>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</si>
  <si>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</si>
  <si>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</si>
  <si>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</si>
  <si>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</si>
  <si>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</si>
  <si>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</si>
  <si>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</si>
  <si>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</si>
  <si>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</si>
  <si>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</si>
  <si>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</si>
  <si>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</si>
  <si>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</si>
  <si>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</si>
  <si>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</si>
  <si>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</si>
  <si>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</si>
  <si>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</si>
  <si>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</si>
  <si>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</si>
  <si>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</si>
  <si>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</si>
  <si>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</si>
  <si>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</si>
  <si>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</si>
  <si>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</si>
  <si>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</si>
  <si>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</si>
  <si>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</si>
  <si>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</si>
  <si>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</si>
  <si>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</si>
  <si>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</si>
  <si>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</si>
  <si>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</si>
  <si>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</si>
  <si>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</si>
  <si>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</si>
  <si>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</si>
  <si>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</si>
  <si>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</si>
  <si>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</si>
  <si>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</si>
  <si>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</si>
  <si>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</si>
  <si>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</si>
  <si>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</si>
  <si>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</si>
  <si>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</si>
  <si>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</si>
  <si>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</si>
  <si>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</si>
  <si>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</si>
  <si>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</si>
  <si>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</si>
  <si>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</si>
  <si>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</si>
  <si>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</si>
  <si>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</si>
  <si>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</si>
  <si>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</si>
  <si>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</si>
  <si>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</si>
  <si>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</si>
  <si>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</si>
  <si>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</si>
  <si>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</si>
  <si>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</si>
  <si>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</si>
  <si>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</si>
  <si>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</si>
  <si>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</si>
  <si>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</si>
  <si>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</si>
  <si>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</si>
  <si>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</si>
  <si>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</si>
  <si>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</si>
  <si>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</si>
  <si>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</si>
  <si>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</si>
  <si>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</si>
  <si>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</si>
  <si>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</si>
  <si>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</si>
  <si>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</si>
  <si>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</si>
  <si>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</si>
  <si>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</si>
  <si>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</si>
  <si>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</si>
  <si>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</si>
  <si>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</si>
  <si>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</si>
  <si>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</si>
  <si>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</si>
  <si>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</si>
  <si>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</si>
  <si>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</si>
  <si>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</si>
  <si>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</si>
  <si>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</si>
  <si>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</si>
  <si>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</si>
  <si>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</si>
  <si>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</si>
  <si>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</si>
  <si>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</si>
  <si>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</si>
  <si>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</si>
  <si>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</si>
  <si>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</si>
  <si>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</si>
  <si>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</si>
  <si>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</si>
  <si>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</si>
  <si>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</si>
  <si>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</si>
  <si>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</si>
  <si>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</si>
  <si>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</si>
  <si>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</si>
  <si>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</si>
  <si>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</si>
  <si>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</si>
  <si>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</si>
  <si>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</si>
  <si>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</si>
  <si>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</si>
  <si>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</si>
  <si>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</si>
  <si>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</si>
  <si>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</si>
  <si>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</si>
  <si>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</si>
  <si>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</si>
  <si>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</si>
  <si>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</si>
  <si>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</si>
  <si>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</si>
  <si>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</si>
  <si>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</si>
  <si>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</si>
  <si>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</si>
  <si>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</si>
  <si>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</si>
  <si>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</si>
  <si>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</si>
  <si>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</si>
  <si>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</si>
  <si>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</si>
  <si>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</si>
  <si>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</si>
  <si>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</si>
  <si>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</si>
  <si>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</si>
  <si>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</si>
  <si>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</si>
  <si>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</si>
  <si>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</si>
  <si>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</si>
  <si>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</si>
  <si>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</si>
  <si>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</si>
  <si>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</si>
  <si>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</si>
  <si>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</si>
  <si>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</si>
  <si>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</si>
  <si>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</si>
  <si>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</si>
  <si>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</si>
  <si>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</si>
  <si>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</si>
  <si>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</si>
  <si>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</si>
  <si>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</si>
  <si>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</si>
  <si>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</si>
  <si>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</si>
  <si>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</si>
  <si>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</si>
  <si>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</si>
  <si>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</si>
  <si>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</si>
  <si>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</si>
  <si>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</si>
  <si>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</si>
  <si>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</si>
  <si>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</si>
  <si>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</si>
  <si>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</si>
  <si>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</si>
  <si>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</si>
  <si>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</si>
  <si>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</si>
  <si>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</si>
  <si>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</si>
  <si>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</si>
  <si>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</si>
  <si>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</si>
  <si>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</si>
  <si>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</si>
  <si>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</si>
  <si>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</si>
  <si>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</si>
  <si>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</si>
  <si>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</si>
  <si>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</si>
  <si>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</si>
  <si>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</si>
  <si>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</si>
  <si>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</si>
  <si>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</si>
  <si>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</si>
  <si>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</si>
  <si>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</si>
  <si>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</si>
  <si>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</si>
  <si>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</si>
  <si>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</si>
  <si>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</si>
  <si>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</si>
  <si>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</si>
  <si>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</si>
  <si>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</si>
  <si>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</si>
  <si>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</si>
  <si>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</si>
  <si>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</si>
  <si>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</si>
  <si>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</si>
  <si>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</si>
  <si>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</si>
  <si>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</si>
  <si>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</si>
  <si>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</si>
  <si>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</si>
  <si>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</si>
  <si>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</si>
  <si>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</si>
  <si>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</si>
  <si>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</si>
  <si>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</si>
  <si>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</si>
  <si>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</si>
  <si>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</si>
  <si>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</si>
  <si>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</si>
  <si>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</si>
  <si>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</si>
  <si>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</si>
  <si>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</si>
  <si>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</si>
  <si>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</si>
  <si>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</si>
  <si>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</si>
  <si>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</si>
  <si>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</si>
  <si>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</si>
  <si>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</si>
  <si>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</si>
  <si>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</si>
  <si>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</si>
  <si>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</si>
  <si>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</si>
  <si>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</si>
  <si>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</si>
  <si>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</si>
  <si>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</si>
  <si>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</si>
  <si>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</si>
  <si>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</si>
  <si>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</si>
  <si>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</si>
  <si>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</si>
  <si>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</si>
  <si>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</si>
  <si>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</si>
  <si>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</si>
  <si>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</si>
  <si>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</si>
  <si>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</si>
  <si>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</si>
  <si>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</si>
  <si>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</si>
  <si>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</si>
  <si>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</si>
  <si>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</si>
  <si>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</si>
  <si>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</si>
  <si>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</si>
  <si>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</si>
  <si>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</si>
  <si>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</si>
  <si>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</si>
  <si>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</si>
  <si>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</si>
  <si>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</si>
  <si>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</si>
  <si>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</si>
  <si>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</si>
  <si>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</si>
  <si>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</si>
  <si>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</si>
  <si>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</si>
  <si>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</si>
  <si>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</si>
  <si>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</si>
  <si>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</si>
  <si>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</si>
  <si>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</si>
  <si>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</si>
  <si>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</si>
  <si>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</si>
  <si>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</si>
  <si>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</si>
  <si>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</si>
  <si>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</si>
  <si>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</si>
  <si>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</si>
  <si>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</si>
  <si>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</si>
  <si>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</si>
  <si>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</si>
  <si>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</si>
  <si>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</si>
  <si>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</si>
  <si>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</si>
  <si>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</si>
  <si>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</si>
  <si>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</si>
  <si>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</si>
  <si>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</si>
  <si>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</si>
  <si>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</si>
  <si>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</si>
  <si>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</si>
  <si>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</si>
  <si>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</si>
  <si>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</si>
  <si>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</si>
  <si>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</si>
  <si>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</si>
  <si>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</si>
  <si>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</si>
  <si>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</si>
  <si>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</si>
  <si>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</si>
  <si>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</si>
  <si>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</si>
  <si>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</si>
  <si>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</si>
  <si>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</si>
  <si>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</si>
  <si>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</si>
  <si>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</si>
  <si>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</si>
  <si>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</si>
  <si>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</si>
  <si>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</si>
  <si>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</si>
  <si>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</si>
  <si>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</si>
  <si>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</si>
  <si>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</si>
  <si>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</si>
  <si>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</si>
  <si>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</si>
  <si>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</si>
  <si>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</si>
  <si>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</si>
  <si>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</si>
  <si>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</si>
  <si>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</si>
  <si>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</si>
  <si>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</si>
  <si>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</si>
  <si>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</si>
  <si>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</si>
  <si>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</si>
  <si>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</si>
  <si>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</si>
  <si>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</si>
  <si>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</si>
  <si>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</si>
  <si>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</si>
  <si>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</si>
  <si>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</si>
  <si>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</si>
  <si>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</si>
  <si>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</si>
  <si>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</si>
  <si>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</si>
  <si>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</si>
  <si>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</si>
  <si>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</si>
  <si>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</si>
  <si>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</si>
  <si>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</si>
  <si>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</si>
  <si>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</si>
  <si>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</si>
  <si>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</si>
  <si>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</si>
  <si>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</si>
  <si>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</si>
  <si>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</si>
  <si>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</si>
  <si>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</si>
  <si>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</si>
  <si>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</si>
  <si>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</si>
  <si>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</si>
  <si>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</si>
  <si>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</si>
  <si>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</si>
  <si>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</si>
  <si>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</si>
  <si>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</si>
  <si>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</si>
  <si>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</si>
  <si>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</si>
  <si>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</si>
  <si>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</si>
  <si>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</si>
  <si>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</si>
  <si>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</si>
  <si>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</si>
  <si>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</si>
  <si>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</si>
  <si>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</si>
  <si>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</si>
  <si>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</si>
  <si>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</si>
  <si>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</si>
  <si>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</si>
  <si>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</si>
  <si>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</si>
  <si>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</si>
  <si>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</si>
  <si>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</si>
  <si>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</si>
  <si>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</si>
  <si>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</si>
  <si>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</si>
  <si>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</si>
  <si>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</si>
  <si>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</si>
  <si>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</si>
  <si>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</si>
  <si>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</si>
  <si>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</si>
  <si>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</si>
  <si>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</si>
  <si>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</si>
  <si>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</si>
  <si>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</si>
  <si>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</si>
  <si>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</si>
  <si>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</si>
  <si>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</si>
  <si>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</si>
  <si>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</si>
  <si>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</si>
  <si>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</si>
  <si>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</si>
  <si>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</si>
  <si>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</si>
  <si>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</si>
  <si>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</si>
  <si>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</si>
  <si>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</si>
  <si>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</si>
  <si>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</si>
  <si>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</si>
  <si>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</si>
  <si>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</si>
  <si>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</si>
  <si>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</si>
  <si>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</si>
  <si>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</si>
  <si>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</si>
  <si>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</si>
  <si>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</si>
  <si>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</si>
  <si>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</si>
  <si>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</si>
  <si>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</si>
  <si>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</si>
  <si>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</si>
  <si>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</si>
  <si>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</si>
  <si>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</si>
  <si>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</si>
  <si>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</si>
  <si>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</si>
  <si>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</si>
  <si>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</si>
  <si>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</si>
  <si>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</si>
  <si>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</si>
  <si>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</si>
  <si>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</si>
  <si>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</si>
  <si>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</si>
  <si>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</si>
  <si>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</si>
  <si>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</si>
  <si>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</si>
  <si>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</si>
  <si>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</si>
  <si>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</si>
  <si>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</si>
  <si>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</si>
  <si>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</si>
  <si>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</si>
  <si>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</si>
  <si>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</si>
  <si>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</si>
  <si>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</si>
  <si>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</si>
  <si>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</si>
  <si>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</si>
  <si>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</si>
  <si>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</si>
  <si>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</si>
  <si>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</si>
  <si>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</si>
  <si>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</si>
  <si>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</si>
  <si>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</si>
  <si>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</si>
  <si>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</si>
  <si>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</si>
  <si>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</si>
  <si>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</si>
  <si>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</si>
  <si>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</si>
  <si>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</si>
  <si>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</si>
  <si>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</si>
  <si>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</si>
  <si>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</si>
  <si>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</si>
  <si>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</si>
  <si>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</si>
  <si>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</si>
  <si>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</si>
  <si>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</si>
  <si>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</si>
  <si>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</si>
  <si>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</si>
  <si>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</si>
  <si>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</si>
  <si>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</si>
  <si>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</si>
  <si>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</si>
  <si>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</si>
  <si>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</si>
  <si>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</si>
  <si>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</si>
  <si>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</si>
  <si>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</si>
  <si>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</si>
  <si>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</si>
  <si>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</si>
  <si>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</si>
  <si>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</si>
  <si>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</si>
  <si>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</si>
  <si>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</si>
  <si>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</si>
  <si>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</si>
  <si>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</si>
  <si>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</si>
  <si>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</si>
  <si>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</si>
  <si>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</si>
  <si>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</si>
  <si>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</si>
  <si>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</si>
  <si>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</si>
  <si>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</si>
  <si>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</si>
  <si>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</si>
  <si>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</si>
  <si>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</si>
  <si>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</si>
  <si>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</si>
  <si>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</si>
  <si>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</si>
  <si>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</si>
  <si>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</si>
  <si>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</si>
  <si>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</si>
  <si>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</si>
  <si>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</si>
  <si>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</si>
  <si>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</si>
  <si>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</si>
  <si>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</si>
  <si>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</si>
  <si>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</si>
  <si>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</si>
  <si>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</si>
  <si>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</si>
  <si>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</si>
  <si>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</si>
  <si>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</si>
  <si>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</si>
  <si>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</si>
  <si>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</si>
  <si>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</si>
  <si>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</si>
  <si>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</si>
  <si>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</si>
  <si>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</si>
  <si>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</si>
  <si>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</si>
  <si>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</si>
  <si>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</si>
  <si>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</si>
  <si>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</si>
  <si>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</si>
  <si>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</si>
  <si>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</si>
  <si>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</si>
  <si>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</si>
  <si>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</si>
  <si>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</si>
  <si>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</si>
  <si>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</si>
  <si>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</si>
  <si>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</si>
  <si>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</si>
  <si>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</si>
  <si>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</si>
  <si>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</si>
  <si>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</si>
  <si>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</si>
  <si>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</si>
  <si>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</si>
  <si>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</si>
  <si>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</si>
  <si>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</si>
  <si>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</si>
  <si>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</si>
  <si>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</si>
  <si>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</si>
  <si>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</si>
  <si>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</si>
  <si>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</si>
  <si>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</si>
  <si>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</si>
  <si>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</si>
  <si>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</si>
  <si>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</si>
  <si>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</si>
  <si>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</si>
  <si>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</si>
  <si>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</si>
  <si>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</si>
  <si>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</si>
  <si>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</si>
  <si>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</si>
  <si>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</si>
  <si>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</si>
  <si>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</si>
  <si>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</si>
  <si>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</si>
  <si>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</si>
  <si>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</si>
  <si>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</si>
  <si>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</si>
  <si>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</si>
  <si>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</si>
  <si>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</si>
  <si>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</si>
  <si>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</si>
  <si>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</si>
  <si>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</si>
  <si>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</si>
  <si>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</si>
  <si>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</si>
  <si>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</si>
  <si>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</si>
  <si>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</si>
  <si>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</si>
  <si>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</si>
  <si>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</si>
  <si>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</si>
  <si>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</si>
  <si>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</si>
  <si>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</si>
  <si>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</si>
  <si>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</si>
  <si>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</si>
  <si>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</si>
  <si>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</si>
  <si>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</si>
  <si>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</si>
  <si>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</si>
  <si>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</si>
  <si>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</si>
  <si>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</si>
  <si>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</si>
  <si>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</si>
  <si>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</si>
  <si>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</si>
  <si>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</si>
  <si>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</si>
  <si>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</si>
  <si>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</si>
  <si>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</si>
  <si>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</si>
  <si>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</si>
  <si>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</si>
  <si>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</si>
  <si>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</si>
  <si>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</si>
  <si>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</si>
  <si>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</si>
  <si>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</si>
  <si>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</si>
  <si>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</si>
  <si>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</si>
  <si>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</si>
  <si>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</si>
  <si>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</si>
  <si>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</si>
  <si>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</si>
  <si>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</si>
  <si>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</si>
  <si>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</si>
  <si>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</si>
  <si>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</si>
  <si>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</si>
  <si>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</si>
  <si>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</si>
  <si>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</si>
  <si>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</si>
  <si>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</si>
  <si>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</si>
  <si>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</si>
  <si>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</si>
  <si>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</si>
  <si>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</si>
  <si>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</si>
  <si>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</si>
  <si>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</si>
  <si>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</si>
  <si>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</si>
  <si>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</si>
  <si>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</si>
  <si>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</si>
  <si>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</si>
  <si>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</si>
  <si>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</si>
  <si>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</si>
  <si>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</si>
  <si>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</si>
  <si>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</si>
  <si>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</si>
  <si>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</si>
  <si>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</si>
  <si>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</si>
  <si>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</si>
  <si>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</si>
  <si>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</si>
  <si>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</si>
  <si>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</si>
  <si>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</si>
  <si>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</si>
  <si>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</si>
  <si>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</si>
  <si>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</si>
  <si>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</si>
  <si>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</si>
  <si>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</si>
  <si>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</si>
  <si>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</si>
  <si>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</si>
  <si>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</si>
  <si>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</si>
  <si>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</si>
  <si>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</si>
  <si>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</si>
  <si>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</si>
  <si>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</si>
  <si>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</si>
  <si>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</si>
  <si>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</si>
  <si>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</si>
  <si>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</si>
  <si>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</si>
  <si>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</si>
  <si>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</si>
  <si>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</si>
  <si>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</si>
  <si>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</si>
  <si>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</si>
  <si>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</si>
  <si>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</si>
  <si>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</si>
  <si>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</si>
  <si>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</si>
  <si>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</si>
  <si>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</si>
  <si>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</si>
  <si>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</si>
  <si>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</si>
  <si>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</si>
  <si>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</si>
  <si>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</si>
  <si>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</si>
  <si>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</si>
  <si>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</si>
  <si>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</si>
  <si>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</si>
  <si>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</si>
  <si>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</si>
  <si>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</si>
  <si>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</si>
  <si>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</si>
  <si>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</si>
  <si>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</si>
  <si>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</si>
  <si>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</si>
  <si>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</si>
  <si>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</si>
  <si>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</si>
  <si>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</si>
  <si>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</si>
  <si>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</si>
  <si>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</si>
  <si>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</si>
  <si>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</si>
  <si>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</si>
  <si>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</si>
  <si>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</si>
  <si>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</si>
  <si>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</si>
  <si>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</si>
  <si>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</si>
  <si>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</si>
  <si>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</si>
  <si>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</si>
  <si>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</si>
  <si>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</si>
  <si>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</si>
  <si>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</si>
  <si>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</si>
  <si>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</si>
  <si>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</si>
  <si>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</si>
  <si>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</si>
  <si>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</si>
  <si>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</si>
  <si>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</si>
  <si>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</si>
  <si>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</si>
  <si>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</si>
  <si>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</si>
  <si>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</si>
  <si>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</si>
  <si>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</si>
  <si>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</si>
  <si>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</si>
  <si>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</si>
  <si>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</si>
  <si>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</si>
  <si>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</si>
  <si>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</si>
  <si>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</si>
  <si>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</si>
  <si>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</si>
  <si>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</si>
  <si>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</si>
  <si>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</si>
  <si>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</si>
  <si>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</si>
  <si>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</si>
  <si>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</si>
  <si>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</si>
  <si>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</si>
  <si>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</si>
  <si>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</si>
  <si>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</si>
  <si>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</si>
  <si>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</si>
  <si>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</si>
  <si>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</si>
  <si>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</si>
  <si>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</si>
  <si>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</si>
  <si>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</si>
  <si>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</si>
  <si>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</si>
  <si>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</si>
  <si>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</si>
  <si>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</si>
  <si>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</si>
  <si>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</si>
  <si>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</si>
  <si>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</si>
  <si>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</si>
  <si>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</si>
  <si>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</si>
  <si>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</si>
  <si>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</si>
  <si>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</si>
  <si>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</si>
  <si>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</si>
  <si>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</si>
  <si>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</si>
  <si>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</si>
  <si>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</si>
  <si>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</si>
  <si>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</si>
  <si>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</si>
  <si>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</si>
  <si>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</si>
  <si>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</si>
  <si>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</si>
  <si>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</si>
  <si>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</si>
  <si>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</si>
  <si>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</si>
  <si>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</si>
  <si>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</si>
  <si>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</si>
  <si>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</si>
  <si>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</si>
  <si>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</si>
  <si>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</si>
  <si>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</si>
  <si>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</si>
  <si>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</si>
  <si>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</si>
  <si>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</si>
  <si>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</si>
  <si>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</si>
  <si>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</si>
  <si>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</si>
  <si>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</si>
  <si>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</si>
  <si>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</si>
  <si>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</si>
  <si>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</si>
  <si>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</si>
  <si>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</si>
  <si>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</si>
  <si>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</si>
  <si>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</si>
  <si>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</si>
  <si>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</si>
  <si>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</si>
  <si>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</si>
  <si>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</si>
  <si>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</si>
  <si>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</si>
  <si>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</si>
  <si>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</si>
  <si>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</si>
  <si>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</si>
  <si>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</si>
  <si>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</si>
  <si>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</si>
  <si>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</si>
  <si>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</si>
  <si>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</si>
  <si>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</si>
  <si>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</si>
  <si>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</si>
  <si>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</si>
  <si>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</si>
  <si>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</si>
  <si>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</si>
  <si>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</si>
  <si>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</si>
  <si>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</si>
  <si>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</si>
  <si>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</si>
  <si>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</si>
  <si>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</si>
  <si>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</si>
  <si>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</si>
  <si>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</si>
  <si>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</si>
  <si>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</si>
  <si>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</si>
  <si>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</si>
  <si>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</si>
  <si>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</si>
  <si>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</si>
  <si>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</si>
  <si>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</si>
  <si>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</si>
  <si>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</si>
  <si>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</si>
  <si>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</si>
  <si>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</si>
  <si>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</si>
  <si>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</si>
  <si>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</si>
  <si>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</si>
  <si>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</si>
  <si>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</si>
  <si>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</si>
  <si>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</si>
  <si>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</si>
  <si>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</si>
  <si>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</si>
  <si>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</si>
  <si>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</si>
  <si>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</si>
  <si>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</si>
  <si>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</si>
  <si>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</si>
  <si>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</si>
  <si>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</si>
  <si>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</si>
  <si>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</si>
  <si>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</si>
  <si>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</si>
  <si>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</si>
  <si>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</si>
  <si>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</si>
  <si>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</si>
  <si>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</si>
  <si>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</si>
  <si>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</si>
  <si>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</si>
  <si>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</si>
  <si>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</si>
  <si>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</si>
  <si>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</si>
  <si>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</si>
  <si>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</si>
  <si>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</si>
  <si>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</si>
  <si>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</si>
  <si>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</si>
  <si>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</si>
  <si>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</si>
  <si>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</si>
  <si>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</si>
  <si>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</si>
  <si>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</si>
  <si>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</si>
  <si>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</si>
  <si>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</si>
  <si>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</si>
  <si>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</si>
  <si>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</si>
  <si>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</si>
  <si>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</si>
  <si>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</si>
  <si>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</si>
  <si>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</si>
  <si>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</si>
  <si>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</si>
  <si>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</si>
  <si>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</si>
  <si>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</si>
  <si>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</si>
  <si>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</si>
  <si>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</si>
  <si>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</si>
  <si>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</si>
  <si>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</si>
  <si>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</si>
  <si>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</si>
  <si>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</si>
  <si>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</si>
  <si>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</si>
  <si>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</si>
  <si>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</si>
  <si>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</si>
  <si>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</si>
  <si>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</si>
  <si>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</si>
  <si>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</si>
  <si>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</si>
  <si>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</si>
  <si>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</si>
  <si>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</si>
  <si>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</si>
  <si>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</si>
  <si>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</si>
  <si>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</si>
  <si>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</si>
  <si>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</si>
  <si>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</si>
  <si>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</si>
  <si>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</si>
  <si>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</si>
  <si>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</si>
  <si>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</si>
  <si>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</si>
  <si>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</si>
  <si>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</si>
  <si>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</si>
  <si>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</si>
  <si>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</si>
  <si>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</si>
  <si>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</si>
  <si>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</si>
  <si>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</si>
  <si>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</si>
  <si>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</si>
  <si>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</si>
  <si>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</si>
  <si>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</si>
  <si>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</si>
  <si>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</si>
  <si>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</si>
  <si>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</si>
  <si>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</si>
  <si>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</si>
  <si>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</si>
  <si>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</si>
  <si>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</si>
  <si>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</si>
  <si>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</si>
  <si>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</si>
  <si>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</si>
  <si>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</si>
  <si>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</si>
  <si>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</si>
  <si>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</si>
  <si>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</si>
  <si>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</si>
  <si>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</si>
  <si>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</si>
  <si>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</si>
  <si>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</si>
  <si>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</si>
  <si>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</si>
  <si>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</si>
  <si>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</si>
  <si>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</si>
  <si>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</si>
  <si>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</si>
  <si>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</si>
  <si>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</si>
  <si>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</si>
  <si>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</si>
  <si>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</si>
  <si>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</si>
  <si>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</si>
  <si>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</si>
  <si>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</si>
  <si>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</si>
  <si>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</si>
  <si>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</si>
  <si>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</si>
  <si>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</si>
  <si>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</si>
  <si>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</si>
  <si>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</si>
  <si>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</si>
  <si>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</si>
  <si>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</si>
  <si>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</si>
  <si>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</si>
  <si>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</si>
  <si>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</si>
  <si>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</si>
  <si>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</si>
  <si>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</si>
  <si>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</si>
  <si>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</si>
  <si>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</si>
  <si>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</si>
  <si>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</si>
  <si>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</si>
  <si>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</si>
  <si>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</si>
  <si>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</si>
  <si>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</si>
  <si>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</si>
  <si>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</si>
  <si>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</si>
  <si>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</si>
  <si>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</si>
  <si>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</si>
  <si>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</si>
  <si>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</si>
  <si>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</si>
  <si>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</si>
  <si>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</si>
  <si>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</si>
  <si>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</si>
  <si>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</si>
  <si>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</si>
  <si>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</si>
  <si>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</si>
  <si>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</si>
  <si>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</si>
  <si>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</si>
  <si>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</si>
  <si>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</si>
  <si>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</si>
  <si>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</si>
  <si>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</si>
  <si>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</si>
  <si>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</si>
  <si>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</si>
  <si>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</si>
  <si>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</si>
  <si>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</si>
  <si>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</si>
  <si>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</si>
  <si>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</si>
  <si>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</si>
  <si>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</si>
  <si>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</si>
  <si>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</si>
  <si>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</si>
  <si>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</si>
  <si>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</si>
  <si>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</si>
  <si>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</si>
  <si>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</si>
  <si>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</si>
  <si>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</si>
  <si>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</si>
  <si>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</si>
  <si>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</si>
  <si>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</si>
  <si>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</si>
  <si>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</si>
  <si>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</si>
  <si>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</si>
  <si>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</si>
  <si>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</si>
  <si>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</si>
  <si>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</si>
  <si>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</si>
  <si>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</si>
  <si>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</si>
  <si>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</si>
  <si>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</si>
  <si>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</si>
  <si>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</si>
  <si>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</si>
  <si>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</si>
  <si>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</si>
  <si>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</si>
  <si>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</si>
  <si>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</si>
  <si>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</si>
  <si>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</si>
  <si>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</si>
  <si>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</si>
  <si>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</si>
  <si>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</si>
  <si>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</si>
  <si>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</si>
  <si>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</si>
  <si>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</si>
  <si>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</si>
  <si>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</si>
  <si>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</si>
  <si>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</si>
  <si>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</si>
  <si>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</si>
  <si>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</si>
  <si>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</si>
  <si>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</si>
  <si>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</si>
  <si>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</si>
  <si>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</si>
  <si>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</si>
  <si>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</si>
  <si>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</si>
  <si>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</si>
  <si>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</si>
  <si>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</si>
  <si>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</si>
  <si>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</si>
  <si>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</si>
  <si>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</si>
  <si>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</si>
  <si>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</si>
  <si>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</si>
  <si>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</si>
  <si>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</si>
  <si>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</si>
  <si>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</si>
  <si>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</si>
  <si>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</si>
  <si>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</si>
  <si>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</si>
  <si>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</si>
  <si>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</si>
  <si>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</si>
  <si>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</si>
  <si>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</si>
  <si>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</si>
  <si>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</si>
  <si>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</si>
  <si>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</si>
  <si>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</si>
  <si>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</si>
  <si>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</si>
  <si>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</si>
  <si>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</si>
  <si>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</si>
  <si>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</si>
  <si>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</si>
  <si>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</si>
  <si>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</si>
  <si>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</si>
  <si>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</si>
  <si>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</si>
  <si>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</si>
  <si>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</si>
  <si>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</si>
  <si>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</si>
  <si>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</si>
  <si>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</si>
  <si>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</si>
  <si>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</si>
  <si>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</si>
  <si>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</si>
  <si>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</si>
  <si>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</si>
  <si>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</si>
  <si>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</si>
  <si>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</si>
  <si>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</si>
  <si>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</si>
  <si>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</si>
  <si>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</si>
  <si>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</si>
  <si>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</si>
  <si>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</si>
  <si>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</si>
  <si>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</si>
  <si>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</si>
  <si>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</si>
  <si>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</si>
  <si>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</si>
  <si>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</si>
  <si>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</si>
  <si>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</si>
  <si>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</si>
  <si>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</si>
  <si>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</si>
  <si>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</si>
  <si>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</si>
  <si>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</si>
  <si>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</si>
  <si>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</si>
  <si>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</si>
  <si>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</si>
  <si>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</si>
  <si>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</si>
  <si>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</si>
  <si>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</si>
  <si>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</si>
  <si>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</si>
  <si>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</si>
  <si>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</si>
  <si>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</si>
  <si>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</si>
  <si>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</si>
  <si>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</si>
  <si>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</si>
  <si>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</si>
  <si>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</si>
  <si>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</si>
  <si>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</si>
  <si>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</si>
  <si>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</si>
  <si>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</si>
  <si>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</si>
  <si>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</si>
  <si>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</si>
  <si>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</si>
  <si>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</si>
  <si>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</si>
  <si>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</si>
  <si>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</si>
  <si>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</si>
  <si>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</si>
  <si>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</si>
  <si>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</si>
  <si>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</si>
  <si>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</si>
  <si>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</si>
  <si>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</si>
  <si>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</si>
  <si>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</si>
  <si>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</si>
  <si>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</si>
  <si>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</si>
  <si>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</si>
  <si>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</si>
  <si>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</si>
  <si>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</si>
  <si>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</si>
  <si>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</si>
  <si>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</si>
  <si>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</si>
  <si>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</si>
  <si>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</si>
  <si>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</si>
  <si>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</si>
  <si>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</si>
  <si>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</si>
  <si>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</si>
  <si>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</si>
  <si>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</si>
  <si>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</si>
  <si>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</si>
  <si>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</si>
  <si>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</si>
  <si>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</si>
  <si>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</si>
  <si>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</si>
  <si>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</si>
  <si>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</si>
  <si>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</si>
  <si>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</si>
  <si>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</si>
  <si>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</si>
  <si>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</si>
  <si>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</si>
  <si>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</si>
  <si>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</si>
  <si>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</si>
  <si>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</si>
  <si>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</si>
  <si>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</si>
  <si>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</si>
  <si>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</si>
  <si>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</si>
  <si>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</si>
  <si>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</si>
  <si>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</si>
  <si>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</si>
  <si>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</si>
  <si>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</si>
  <si>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</si>
  <si>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</si>
  <si>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</si>
  <si>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</si>
  <si>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</si>
  <si>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</si>
  <si>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</si>
  <si>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</si>
  <si>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</si>
  <si>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</si>
  <si>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</si>
  <si>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</si>
  <si>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</si>
  <si>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</si>
  <si>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</si>
  <si>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</si>
  <si>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</si>
  <si>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</si>
  <si>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</si>
  <si>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</si>
  <si>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</si>
  <si>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</si>
  <si>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</si>
  <si>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</si>
  <si>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</si>
  <si>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</si>
  <si>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</si>
  <si>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</si>
  <si>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</si>
  <si>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</si>
  <si>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</si>
  <si>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</si>
  <si>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</si>
  <si>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</si>
  <si>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</si>
  <si>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</si>
  <si>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</si>
  <si>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</si>
  <si>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</si>
  <si>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</si>
  <si>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</si>
  <si>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</si>
  <si>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</si>
  <si>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</si>
  <si>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</si>
  <si>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</si>
  <si>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</si>
  <si>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</si>
  <si>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</si>
  <si>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</si>
  <si>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</si>
  <si>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</si>
  <si>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</si>
  <si>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</si>
  <si>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</si>
  <si>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</si>
  <si>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</si>
  <si>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</si>
  <si>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</si>
  <si>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</si>
  <si>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</si>
  <si>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</si>
  <si>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</si>
  <si>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</si>
  <si>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</si>
  <si>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</si>
  <si>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</si>
  <si>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</si>
  <si>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</si>
  <si>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</si>
  <si>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</si>
  <si>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</si>
  <si>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</si>
  <si>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</si>
  <si>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</si>
  <si>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</si>
  <si>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</si>
  <si>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</si>
  <si>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</si>
  <si>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</si>
  <si>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</si>
  <si>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</si>
  <si>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</si>
  <si>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</si>
  <si>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</si>
  <si>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</si>
  <si>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</si>
  <si>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</si>
  <si>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</si>
  <si>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</si>
  <si>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</si>
  <si>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</si>
  <si>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</si>
  <si>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</si>
  <si>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</si>
  <si>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</si>
  <si>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</si>
  <si>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</si>
  <si>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</si>
  <si>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</si>
  <si>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</si>
  <si>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</si>
  <si>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</si>
  <si>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</si>
  <si>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</si>
  <si>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</si>
  <si>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</si>
  <si>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</si>
  <si>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</si>
  <si>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</si>
  <si>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</si>
  <si>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</si>
  <si>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</si>
  <si>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</si>
  <si>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</si>
  <si>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</si>
  <si>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</si>
  <si>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</si>
  <si>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</si>
  <si>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</si>
  <si>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</si>
  <si>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</si>
  <si>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</si>
  <si>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</si>
  <si>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</si>
  <si>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</si>
  <si>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</si>
  <si>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</si>
  <si>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</si>
  <si>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</si>
  <si>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</si>
  <si>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</si>
  <si>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</si>
  <si>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</si>
  <si>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</si>
  <si>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</si>
  <si>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</si>
  <si>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</si>
  <si>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</si>
  <si>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</si>
  <si>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</si>
  <si>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</si>
  <si>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</si>
  <si>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</si>
  <si>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</si>
  <si>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</si>
  <si>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</si>
  <si>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</si>
  <si>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</si>
  <si>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</si>
  <si>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</si>
  <si>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</si>
  <si>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</si>
  <si>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</si>
  <si>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</si>
  <si>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</si>
  <si>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</si>
  <si>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</si>
  <si>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</si>
  <si>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</si>
  <si>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</si>
  <si>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</si>
  <si>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</si>
  <si>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</si>
  <si>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</si>
  <si>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</si>
  <si>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</si>
  <si>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</si>
  <si>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</si>
  <si>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</si>
  <si>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</si>
  <si>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</si>
  <si>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</si>
  <si>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</si>
  <si>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</si>
  <si>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</si>
  <si>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</si>
  <si>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</si>
  <si>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</si>
  <si>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</si>
  <si>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</si>
  <si>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</si>
  <si>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</si>
  <si>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</si>
  <si>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</si>
  <si>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</si>
  <si>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</si>
  <si>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</si>
  <si>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</si>
  <si>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</si>
  <si>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</si>
  <si>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</si>
  <si>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</si>
  <si>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</si>
  <si>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</si>
  <si>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</si>
  <si>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</si>
  <si>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</si>
  <si>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</si>
  <si>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</si>
  <si>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</si>
  <si>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</si>
  <si>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</si>
  <si>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</si>
  <si>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</si>
  <si>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</si>
  <si>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</si>
  <si>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</si>
  <si>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</si>
  <si>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</si>
  <si>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</si>
  <si>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</si>
  <si>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</si>
  <si>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</si>
  <si>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</si>
  <si>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</si>
  <si>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</si>
  <si>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</si>
  <si>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</si>
  <si>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</si>
  <si>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</si>
  <si>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</si>
  <si>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</si>
  <si>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</si>
  <si>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</si>
  <si>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</si>
  <si>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</si>
  <si>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</si>
  <si>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</si>
  <si>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</si>
  <si>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</si>
  <si>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</si>
  <si>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</si>
  <si>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</si>
  <si>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</si>
  <si>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</si>
  <si>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</si>
  <si>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</si>
  <si>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</si>
  <si>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</si>
  <si>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</si>
  <si>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</si>
  <si>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</si>
  <si>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</si>
  <si>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</si>
  <si>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</si>
  <si>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</si>
  <si>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</si>
  <si>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</si>
  <si>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</si>
  <si>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</si>
  <si>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</si>
  <si>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</si>
  <si>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</si>
  <si>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</si>
  <si>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</si>
  <si>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</si>
  <si>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</si>
  <si>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</si>
  <si>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</si>
  <si>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</si>
  <si>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</si>
  <si>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</si>
  <si>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</si>
  <si>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</si>
  <si>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</si>
  <si>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</si>
  <si>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</si>
  <si>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</si>
  <si>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</si>
  <si>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</si>
  <si>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</si>
  <si>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</si>
  <si>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</si>
  <si>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</si>
  <si>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</si>
  <si>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</si>
  <si>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</si>
  <si>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</si>
  <si>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</si>
  <si>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</si>
  <si>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</si>
  <si>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</si>
  <si>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</si>
  <si>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</si>
  <si>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</si>
  <si>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</si>
  <si>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</si>
  <si>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</si>
  <si>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</si>
  <si>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</si>
  <si>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</si>
  <si>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</si>
  <si>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</si>
  <si>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</si>
  <si>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</si>
  <si>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</si>
  <si>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</si>
  <si>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</si>
  <si>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</si>
  <si>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</si>
  <si>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</si>
  <si>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</si>
  <si>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</si>
  <si>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</si>
  <si>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</si>
  <si>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</si>
  <si>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</si>
  <si>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</si>
  <si>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</si>
  <si>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</si>
  <si>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</si>
  <si>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</si>
  <si>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</si>
  <si>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</si>
  <si>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</si>
  <si>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</si>
  <si>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</si>
  <si>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</si>
  <si>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</si>
  <si>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</si>
  <si>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</si>
  <si>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</si>
  <si>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</si>
  <si>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</si>
  <si>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</si>
  <si>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</si>
  <si>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</si>
  <si>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</si>
  <si>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</si>
  <si>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</si>
  <si>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</si>
  <si>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</si>
  <si>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</si>
  <si>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</si>
  <si>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</si>
  <si>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</si>
  <si>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</si>
  <si>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</si>
  <si>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</si>
  <si>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</si>
  <si>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</si>
  <si>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</si>
  <si>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</si>
  <si>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</si>
  <si>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</si>
  <si>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</si>
  <si>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</si>
  <si>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</si>
  <si>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</si>
  <si>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</si>
  <si>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</si>
  <si>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</si>
  <si>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</si>
  <si>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</si>
  <si>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</si>
  <si>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</si>
  <si>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</si>
  <si>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</si>
  <si>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</si>
  <si>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</si>
  <si>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</si>
  <si>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</si>
  <si>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</si>
  <si>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</si>
  <si>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</si>
  <si>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</si>
  <si>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</si>
  <si>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</si>
  <si>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</si>
  <si>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</si>
  <si>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</si>
  <si>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</si>
  <si>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</si>
  <si>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</si>
  <si>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</si>
  <si>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</si>
  <si>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</si>
  <si>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</si>
  <si>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</si>
  <si>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</si>
  <si>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</si>
  <si>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</si>
  <si>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</si>
  <si>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</si>
  <si>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</si>
  <si>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</si>
  <si>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</si>
  <si>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</si>
  <si>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</si>
  <si>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</si>
  <si>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</si>
  <si>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</si>
  <si>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</si>
  <si>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</si>
  <si>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</si>
  <si>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</si>
  <si>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</si>
  <si>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</si>
  <si>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</si>
  <si>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</si>
  <si>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</si>
  <si>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</si>
  <si>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</si>
  <si>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</si>
  <si>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</si>
  <si>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</si>
  <si>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</si>
  <si>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</si>
  <si>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</si>
  <si>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</si>
  <si>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</si>
  <si>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</si>
  <si>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</si>
  <si>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</si>
  <si>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</si>
  <si>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</si>
  <si>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</si>
  <si>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</si>
  <si>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</si>
  <si>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</si>
  <si>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</si>
  <si>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</si>
  <si>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</si>
  <si>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</si>
  <si>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</si>
  <si>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</si>
  <si>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</si>
  <si>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</si>
  <si>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</si>
  <si>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</si>
  <si>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</si>
  <si>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</si>
  <si>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</si>
  <si>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</si>
  <si>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</si>
  <si>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</si>
  <si>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</si>
  <si>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</si>
  <si>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</si>
  <si>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</si>
  <si>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</si>
  <si>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</si>
  <si>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</si>
  <si>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</si>
  <si>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</si>
  <si>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</si>
  <si>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</si>
  <si>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</si>
  <si>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</si>
  <si>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</si>
  <si>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</si>
  <si>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</si>
  <si>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</si>
  <si>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</si>
  <si>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</si>
  <si>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</si>
  <si>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</si>
  <si>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</si>
  <si>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</si>
  <si>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</si>
  <si>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</si>
  <si>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</si>
  <si>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</si>
  <si>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</si>
  <si>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</si>
  <si>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</si>
  <si>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</si>
  <si>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</si>
  <si>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</si>
  <si>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</si>
  <si>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</si>
  <si>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</si>
  <si>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</si>
  <si>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</si>
  <si>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</si>
  <si>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</si>
  <si>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</si>
  <si>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</si>
  <si>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</si>
  <si>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</si>
  <si>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</si>
  <si>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</si>
  <si>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</si>
  <si>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</si>
  <si>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</si>
  <si>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</si>
  <si>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</si>
  <si>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</si>
  <si>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</si>
  <si>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</si>
  <si>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</si>
  <si>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</si>
  <si>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</si>
  <si>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</si>
  <si>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</si>
  <si>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</si>
  <si>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</si>
  <si>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</si>
  <si>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</si>
  <si>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</si>
  <si>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</si>
  <si>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</si>
  <si>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</si>
  <si>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</si>
  <si>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</si>
  <si>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</si>
  <si>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</si>
  <si>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</si>
  <si>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</si>
  <si>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</si>
  <si>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</si>
  <si>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</si>
  <si>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</si>
  <si>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</si>
  <si>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</si>
  <si>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</si>
  <si>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</si>
  <si>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</si>
  <si>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</si>
  <si>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</si>
  <si>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</si>
  <si>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</si>
  <si>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</si>
  <si>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</si>
  <si>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</si>
  <si>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</si>
  <si>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</si>
  <si>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</si>
  <si>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</si>
  <si>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</si>
  <si>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</si>
  <si>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</si>
  <si>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</si>
  <si>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</si>
  <si>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</si>
  <si>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</si>
  <si>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</si>
  <si>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</si>
  <si>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</si>
  <si>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</si>
  <si>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</si>
  <si>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</si>
  <si>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</si>
  <si>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</si>
  <si>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</si>
  <si>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</si>
  <si>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</si>
  <si>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</si>
  <si>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</si>
  <si>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</si>
  <si>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</si>
  <si>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</si>
  <si>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</si>
  <si>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</si>
  <si>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</si>
  <si>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</si>
  <si>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</si>
  <si>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</si>
  <si>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</si>
  <si>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</si>
  <si>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</si>
  <si>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</si>
  <si>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</si>
  <si>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</si>
  <si>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</si>
  <si>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</si>
  <si>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</si>
  <si>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</si>
  <si>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</si>
  <si>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</si>
  <si>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</si>
  <si>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</si>
  <si>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</si>
  <si>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</si>
  <si>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</si>
  <si>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</si>
  <si>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</si>
  <si>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</si>
  <si>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</si>
  <si>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</si>
  <si>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</si>
  <si>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</si>
  <si>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</si>
  <si>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</si>
  <si>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</si>
  <si>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</si>
  <si>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</si>
  <si>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</si>
  <si>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</si>
  <si>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</si>
  <si>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</si>
  <si>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</si>
  <si>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</si>
  <si>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</si>
  <si>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</si>
  <si>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</si>
  <si>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</si>
  <si>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</si>
  <si>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</si>
  <si>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</si>
  <si>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</si>
  <si>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</si>
  <si>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</si>
  <si>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</si>
  <si>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</si>
  <si>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</si>
  <si>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</si>
  <si>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</si>
  <si>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</si>
  <si>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</si>
  <si>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</si>
  <si>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</si>
  <si>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</si>
  <si>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</si>
  <si>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</si>
  <si>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</si>
  <si>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</si>
  <si>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</si>
  <si>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</si>
  <si>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</si>
  <si>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</si>
  <si>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</si>
  <si>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</si>
  <si>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</si>
  <si>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</si>
  <si>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</si>
  <si>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</si>
  <si>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</si>
  <si>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</si>
  <si>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</si>
  <si>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</si>
  <si>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</si>
  <si>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</si>
  <si>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</si>
  <si>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</si>
  <si>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</si>
  <si>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</si>
  <si>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</si>
  <si>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</si>
  <si>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</si>
  <si>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</si>
  <si>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</si>
  <si>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</si>
  <si>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</si>
  <si>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</si>
  <si>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</si>
  <si>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</si>
  <si>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</si>
  <si>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</si>
  <si>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</si>
  <si>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</si>
  <si>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</si>
  <si>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</si>
  <si>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</si>
  <si>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</si>
  <si>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</si>
  <si>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</si>
  <si>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</si>
  <si>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</si>
  <si>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</si>
  <si>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</si>
  <si>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</si>
  <si>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</si>
  <si>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</si>
  <si>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</si>
  <si>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</si>
  <si>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</si>
  <si>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</si>
  <si>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</si>
  <si>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</si>
  <si>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</si>
  <si>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</si>
  <si>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</si>
  <si>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</si>
  <si>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</si>
  <si>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</si>
  <si>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</si>
  <si>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</si>
  <si>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</si>
  <si>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</si>
  <si>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</si>
  <si>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</si>
  <si>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</si>
  <si>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</si>
  <si>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</si>
  <si>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</si>
  <si>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</si>
  <si>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</si>
  <si>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</si>
  <si>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</si>
  <si>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</si>
  <si>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</si>
  <si>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</si>
  <si>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</si>
  <si>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</si>
  <si>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</si>
  <si>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</si>
  <si>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</si>
  <si>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</si>
  <si>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</si>
  <si>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</si>
  <si>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</si>
  <si>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</si>
  <si>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</si>
  <si>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</si>
  <si>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</si>
  <si>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</si>
  <si>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</si>
  <si>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</si>
  <si>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</si>
  <si>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</si>
  <si>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</si>
  <si>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</si>
  <si>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</si>
  <si>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</si>
  <si>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</si>
  <si>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</si>
  <si>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</si>
  <si>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</si>
  <si>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</si>
  <si>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</si>
  <si>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</si>
  <si>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</si>
  <si>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</si>
  <si>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</si>
  <si>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</si>
  <si>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</si>
  <si>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</si>
  <si>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</si>
  <si>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</si>
  <si>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</si>
  <si>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</si>
  <si>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</si>
  <si>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</si>
  <si>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</si>
  <si>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</si>
  <si>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</si>
  <si>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</si>
  <si>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</si>
  <si>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</si>
  <si>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</si>
  <si>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</si>
  <si>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</si>
  <si>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</si>
  <si>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</si>
  <si>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</si>
  <si>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</si>
  <si>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</si>
  <si>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</si>
  <si>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</si>
  <si>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</si>
  <si>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</si>
  <si>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</si>
  <si>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</si>
  <si>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</si>
  <si>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</si>
  <si>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</si>
  <si>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</si>
  <si>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</si>
  <si>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</si>
  <si>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</si>
  <si>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</si>
  <si>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</si>
  <si>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</si>
  <si>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</si>
  <si>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</si>
  <si>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</si>
  <si>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</si>
  <si>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</si>
  <si>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</si>
  <si>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</si>
  <si>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</si>
  <si>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</si>
  <si>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</si>
  <si>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</si>
  <si>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</si>
  <si>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</si>
  <si>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</si>
  <si>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</si>
  <si>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</si>
  <si>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</si>
  <si>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</si>
  <si>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</si>
  <si>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</si>
  <si>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</si>
  <si>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</si>
  <si>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</si>
  <si>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</si>
  <si>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</si>
  <si>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</si>
  <si>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</si>
  <si>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</si>
  <si>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</si>
  <si>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</si>
  <si>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</si>
  <si>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</si>
  <si>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</si>
  <si>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</si>
  <si>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</si>
  <si>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</si>
  <si>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</si>
  <si>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</si>
  <si>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</si>
  <si>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</si>
  <si>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</si>
  <si>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</si>
  <si>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</si>
  <si>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</si>
  <si>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</si>
  <si>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</si>
  <si>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</si>
  <si>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</si>
  <si>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</si>
  <si>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</si>
  <si>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</si>
  <si>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</si>
  <si>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</si>
  <si>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</si>
  <si>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</si>
  <si>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</si>
  <si>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</si>
  <si>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</si>
  <si>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</si>
  <si>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</si>
  <si>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</si>
  <si>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</si>
  <si>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</si>
  <si>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</si>
  <si>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</si>
  <si>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</si>
  <si>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</si>
  <si>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</si>
  <si>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</si>
  <si>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</si>
  <si>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</si>
  <si>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</si>
  <si>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</si>
  <si>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</si>
  <si>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</si>
  <si>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</si>
  <si>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</si>
  <si>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</si>
  <si>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</si>
  <si>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</si>
  <si>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</si>
  <si>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</si>
  <si>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</si>
  <si>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</si>
  <si>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</si>
  <si>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</si>
  <si>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</si>
  <si>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</si>
  <si>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</si>
  <si>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</si>
  <si>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</si>
  <si>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</si>
  <si>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</si>
  <si>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</si>
  <si>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</si>
  <si>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</si>
  <si>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</si>
  <si>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</si>
  <si>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</si>
  <si>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</si>
  <si>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</si>
  <si>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</si>
  <si>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</si>
  <si>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</si>
  <si>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</si>
  <si>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</si>
  <si>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</si>
  <si>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</si>
  <si>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</si>
  <si>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</si>
  <si>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</si>
  <si>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</si>
  <si>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</si>
  <si>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</si>
  <si>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</si>
  <si>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</si>
  <si>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</si>
  <si>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</si>
  <si>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</si>
  <si>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</si>
  <si>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</si>
  <si>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</si>
  <si>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</si>
  <si>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</si>
  <si>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</si>
  <si>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</si>
  <si>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</si>
  <si>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</si>
  <si>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</si>
  <si>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</si>
  <si>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</si>
  <si>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</si>
  <si>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</si>
  <si>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</si>
  <si>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</si>
  <si>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</si>
  <si>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</si>
  <si>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</si>
  <si>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</si>
  <si>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</si>
  <si>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</si>
  <si>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</si>
  <si>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</si>
  <si>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</si>
  <si>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</si>
  <si>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</si>
  <si>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</si>
  <si>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</si>
  <si>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</si>
  <si>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</si>
  <si>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</si>
  <si>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</si>
  <si>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</si>
  <si>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</si>
  <si>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</si>
  <si>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</si>
  <si>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</si>
  <si>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</si>
  <si>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</si>
  <si>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</si>
  <si>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</si>
  <si>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</si>
  <si>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</si>
  <si>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</si>
  <si>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</si>
  <si>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</si>
  <si>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</si>
  <si>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</si>
  <si>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</si>
  <si>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</si>
  <si>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</si>
  <si>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</si>
  <si>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</si>
  <si>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</si>
  <si>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</si>
  <si>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</si>
  <si>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</si>
  <si>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</si>
  <si>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</si>
  <si>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</si>
  <si>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</si>
  <si>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</si>
  <si>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</si>
  <si>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</si>
  <si>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</si>
  <si>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</si>
  <si>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</si>
  <si>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</si>
  <si>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</si>
  <si>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</si>
  <si>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</si>
  <si>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</si>
  <si>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</si>
  <si>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</si>
  <si>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</si>
  <si>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</si>
  <si>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</si>
  <si>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</si>
  <si>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</si>
  <si>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</si>
  <si>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</si>
  <si>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</si>
  <si>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</si>
  <si>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</si>
  <si>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</si>
  <si>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</si>
  <si>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</si>
  <si>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</si>
  <si>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</si>
  <si>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</si>
  <si>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</si>
  <si>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</si>
  <si>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</si>
  <si>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</si>
  <si>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</si>
  <si>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</si>
  <si>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</si>
  <si>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</si>
  <si>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</si>
  <si>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</si>
  <si>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</si>
  <si>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</si>
  <si>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</si>
  <si>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</si>
  <si>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</si>
  <si>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</si>
  <si>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</si>
  <si>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</si>
  <si>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</si>
  <si>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</si>
  <si>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</si>
  <si>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</si>
  <si>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</si>
  <si>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</si>
  <si>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</si>
  <si>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</si>
  <si>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</si>
  <si>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</si>
  <si>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</si>
  <si>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</si>
  <si>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</si>
  <si>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</si>
  <si>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</si>
  <si>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</si>
  <si>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</si>
  <si>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</si>
  <si>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</si>
  <si>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</si>
  <si>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</si>
  <si>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</si>
  <si>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</si>
  <si>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</si>
  <si>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</si>
  <si>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</si>
  <si>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</si>
  <si>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</si>
  <si>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</si>
  <si>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</si>
  <si>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</si>
  <si>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</si>
  <si>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</si>
  <si>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</si>
  <si>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</si>
  <si>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</si>
  <si>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</si>
  <si>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</si>
  <si>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</si>
  <si>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</si>
  <si>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</si>
  <si>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</si>
  <si>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</si>
  <si>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</si>
  <si>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</si>
  <si>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</si>
  <si>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</si>
  <si>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</si>
  <si>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</si>
  <si>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</si>
  <si>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</si>
  <si>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</si>
  <si>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</si>
  <si>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</si>
  <si>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</si>
  <si>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</si>
  <si>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</si>
  <si>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</si>
  <si>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</si>
  <si>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</si>
  <si>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</si>
  <si>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</si>
  <si>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</si>
  <si>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</si>
  <si>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</si>
  <si>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</si>
  <si>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</si>
  <si>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</si>
  <si>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</si>
  <si>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</si>
  <si>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</si>
  <si>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</si>
  <si>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</si>
  <si>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</si>
  <si>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</si>
  <si>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</si>
  <si>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</si>
  <si>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</si>
  <si>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</si>
  <si>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</si>
  <si>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</si>
  <si>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</si>
  <si>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</si>
  <si>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</si>
  <si>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</si>
  <si>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</si>
  <si>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</si>
  <si>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</si>
  <si>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</si>
  <si>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</si>
  <si>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</si>
  <si>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</si>
  <si>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</si>
  <si>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</si>
  <si>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</si>
  <si>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</si>
  <si>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</si>
  <si>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</si>
  <si>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</si>
  <si>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</si>
  <si>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</si>
  <si>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</si>
  <si>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</si>
  <si>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</si>
  <si>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</si>
  <si>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</si>
  <si>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</si>
  <si>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</si>
  <si>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</si>
  <si>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</si>
  <si>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</si>
  <si>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</si>
  <si>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</si>
  <si>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</si>
  <si>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</si>
  <si>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</si>
  <si>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</si>
  <si>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</si>
  <si>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</si>
  <si>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</si>
  <si>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</si>
  <si>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</si>
  <si>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</si>
  <si>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</si>
  <si>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</si>
  <si>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</si>
  <si>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</si>
  <si>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</si>
  <si>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</si>
  <si>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</si>
  <si>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</si>
  <si>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</si>
  <si>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</si>
  <si>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</si>
  <si>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</si>
  <si>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</si>
  <si>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</si>
  <si>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</si>
  <si>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</si>
  <si>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</si>
  <si>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</si>
  <si>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</si>
  <si>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</si>
  <si>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</si>
  <si>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</si>
  <si>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</si>
  <si>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</si>
  <si>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</si>
  <si>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</si>
  <si>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</si>
  <si>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</si>
  <si>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</si>
  <si>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</si>
  <si>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</si>
  <si>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</si>
  <si>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</si>
  <si>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</si>
  <si>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</si>
  <si>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</si>
  <si>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</si>
  <si>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</si>
  <si>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</si>
  <si>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</si>
  <si>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</si>
  <si>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</si>
  <si>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</si>
  <si>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</si>
  <si>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</si>
  <si>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</si>
  <si>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</si>
  <si>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</si>
  <si>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</si>
  <si>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</si>
  <si>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</si>
  <si>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</si>
  <si>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</si>
  <si>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</si>
  <si>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</si>
  <si>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</si>
  <si>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</si>
  <si>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</si>
  <si>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</si>
  <si>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</si>
  <si>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</si>
  <si>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</si>
  <si>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</si>
  <si>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</si>
  <si>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</si>
  <si>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</si>
  <si>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</si>
  <si>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</si>
  <si>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</si>
  <si>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</si>
  <si>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</si>
  <si>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</si>
  <si>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</si>
  <si>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</si>
  <si>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</si>
  <si>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</si>
  <si>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</si>
  <si>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</si>
  <si>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</si>
  <si>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</si>
  <si>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</si>
  <si>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</si>
  <si>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</si>
  <si>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</si>
  <si>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</si>
  <si>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</si>
  <si>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</si>
  <si>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</si>
  <si>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</si>
  <si>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</si>
  <si>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</si>
  <si>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</si>
  <si>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</si>
  <si>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</si>
  <si>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</si>
  <si>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</si>
  <si>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</si>
  <si>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</si>
  <si>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</si>
  <si>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</si>
  <si>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</si>
  <si>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</si>
  <si>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</si>
  <si>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</si>
  <si>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</si>
  <si>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</si>
  <si>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</si>
  <si>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</si>
  <si>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</si>
  <si>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</si>
  <si>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</si>
  <si>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</si>
  <si>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</si>
  <si>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</si>
  <si>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</si>
  <si>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</si>
  <si>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</si>
  <si>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</si>
  <si>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</si>
  <si>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</si>
  <si>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</si>
  <si>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</si>
  <si>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</si>
  <si>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</si>
  <si>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</si>
  <si>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</si>
  <si>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</si>
  <si>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</si>
  <si>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</si>
  <si>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</si>
  <si>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</si>
  <si>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</si>
  <si>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</si>
  <si>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</si>
  <si>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</si>
  <si>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</si>
  <si>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</si>
  <si>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</si>
  <si>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</si>
  <si>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</si>
  <si>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</si>
  <si>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</si>
  <si>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</si>
  <si>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</si>
  <si>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</si>
  <si>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</si>
  <si>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</si>
  <si>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</si>
  <si>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</si>
  <si>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</si>
  <si>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</si>
  <si>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</si>
  <si>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</si>
  <si>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</si>
  <si>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</si>
  <si>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</si>
  <si>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</si>
  <si>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</si>
  <si>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</si>
  <si>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</si>
  <si>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</si>
  <si>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</si>
  <si>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</si>
  <si>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</si>
  <si>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</si>
  <si>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</si>
  <si>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</si>
  <si>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</si>
  <si>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</si>
  <si>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</si>
  <si>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</si>
  <si>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</si>
  <si>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</si>
  <si>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</si>
  <si>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</si>
  <si>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</si>
  <si>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</si>
  <si>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</si>
  <si>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</si>
  <si>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</si>
  <si>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</si>
  <si>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</si>
  <si>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</si>
  <si>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</si>
  <si>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</si>
  <si>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</si>
  <si>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</si>
  <si>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</si>
  <si>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</si>
  <si>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</si>
  <si>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</si>
  <si>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</si>
  <si>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</si>
  <si>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</si>
  <si>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</si>
  <si>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</si>
  <si>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</si>
  <si>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</si>
  <si>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</si>
  <si>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</si>
  <si>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</si>
  <si>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</si>
  <si>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</si>
  <si>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</si>
  <si>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</si>
  <si>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</si>
  <si>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</si>
  <si>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</si>
  <si>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</si>
  <si>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</si>
  <si>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</si>
  <si>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</si>
  <si>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</si>
  <si>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</si>
  <si>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</si>
  <si>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</si>
  <si>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</si>
  <si>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</si>
  <si>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</si>
  <si>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</si>
  <si>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</si>
  <si>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</si>
  <si>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</si>
  <si>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</si>
  <si>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</si>
  <si>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</si>
  <si>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</si>
  <si>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</si>
  <si>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</si>
  <si>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</si>
  <si>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</si>
  <si>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</si>
  <si>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</si>
  <si>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</si>
  <si>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</si>
  <si>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</si>
  <si>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</si>
  <si>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</si>
  <si>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</si>
  <si>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</si>
  <si>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</si>
  <si>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</si>
  <si>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</si>
  <si>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</si>
  <si>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</si>
  <si>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</si>
  <si>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</si>
  <si>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</si>
  <si>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</si>
  <si>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</si>
  <si>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</si>
  <si>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</si>
  <si>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</si>
  <si>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</si>
  <si>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</si>
  <si>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</si>
  <si>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</si>
  <si>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</si>
  <si>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</si>
  <si>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</si>
  <si>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</si>
  <si>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</si>
  <si>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</si>
  <si>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</si>
  <si>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</si>
  <si>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</si>
  <si>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</si>
  <si>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</si>
  <si>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</si>
  <si>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</si>
  <si>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</si>
  <si>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</si>
  <si>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</si>
  <si>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</si>
  <si>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</si>
  <si>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</si>
  <si>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</si>
  <si>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</si>
  <si>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</si>
  <si>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</si>
  <si>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</si>
  <si>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</si>
  <si>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</si>
  <si>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</si>
  <si>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</si>
  <si>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</si>
  <si>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</si>
  <si>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</si>
  <si>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</si>
  <si>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</si>
  <si>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</si>
  <si>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</si>
  <si>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</si>
  <si>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</si>
  <si>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</si>
  <si>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</si>
  <si>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</si>
  <si>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</si>
  <si>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</si>
  <si>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</si>
  <si>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</si>
  <si>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</si>
  <si>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</si>
  <si>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</si>
  <si>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</si>
  <si>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</si>
  <si>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</si>
  <si>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</si>
  <si>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</si>
  <si>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</si>
  <si>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</si>
  <si>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</si>
  <si>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</si>
  <si>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</si>
  <si>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</si>
  <si>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</si>
  <si>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</si>
  <si>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</si>
  <si>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</si>
  <si>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</si>
  <si>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</si>
  <si>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</si>
  <si>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</si>
  <si>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</si>
  <si>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</si>
  <si>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</si>
  <si>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</si>
  <si>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</si>
  <si>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</si>
  <si>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</si>
  <si>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</si>
  <si>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</si>
  <si>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</si>
  <si>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</si>
  <si>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</si>
  <si>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</si>
  <si>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</si>
  <si>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</si>
  <si>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</si>
  <si>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</si>
  <si>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</si>
  <si>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</si>
  <si>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</si>
  <si>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</si>
  <si>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</si>
  <si>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</si>
  <si>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</si>
  <si>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</si>
  <si>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</si>
  <si>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</si>
  <si>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</si>
  <si>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</si>
  <si>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</si>
  <si>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</si>
  <si>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</si>
  <si>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</si>
  <si>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</si>
  <si>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</si>
  <si>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</si>
  <si>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</si>
  <si>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</si>
  <si>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</si>
  <si>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</si>
  <si>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</si>
  <si>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</si>
  <si>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</si>
  <si>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</si>
  <si>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</si>
  <si>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</si>
  <si>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</si>
  <si>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</si>
  <si>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</si>
  <si>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</si>
  <si>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</si>
  <si>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</si>
  <si>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</si>
  <si>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</si>
  <si>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</si>
  <si>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</si>
  <si>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</si>
  <si>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</si>
  <si>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</si>
  <si>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</si>
  <si>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</si>
  <si>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</si>
  <si>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</si>
  <si>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</si>
  <si>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</si>
  <si>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</si>
  <si>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</si>
  <si>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</si>
  <si>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</si>
  <si>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</si>
  <si>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</si>
  <si>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</si>
  <si>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</si>
  <si>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</si>
  <si>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</si>
  <si>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</si>
  <si>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</si>
  <si>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</si>
  <si>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</si>
  <si>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</si>
  <si>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</si>
  <si>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</si>
  <si>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</si>
  <si>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</si>
  <si>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</si>
  <si>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</si>
  <si>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</si>
  <si>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</si>
  <si>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</si>
  <si>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</si>
  <si>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</si>
  <si>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</si>
  <si>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</si>
  <si>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</si>
  <si>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</si>
  <si>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</si>
  <si>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</si>
  <si>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</si>
  <si>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</si>
  <si>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</si>
  <si>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</si>
  <si>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</si>
  <si>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</si>
  <si>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</si>
  <si>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</si>
  <si>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</si>
  <si>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</si>
  <si>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</si>
  <si>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</si>
  <si>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</si>
  <si>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</si>
  <si>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</si>
  <si>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</si>
  <si>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</si>
  <si>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</si>
  <si>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</si>
  <si>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</si>
  <si>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</si>
  <si>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</si>
  <si>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</si>
  <si>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</si>
  <si>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</si>
  <si>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</si>
  <si>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</si>
  <si>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</si>
  <si>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</si>
  <si>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</si>
  <si>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</si>
  <si>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</si>
  <si>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</si>
  <si>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</si>
  <si>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</si>
  <si>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</si>
  <si>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</si>
  <si>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</si>
  <si>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</si>
  <si>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</si>
  <si>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</si>
  <si>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</si>
  <si>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</si>
  <si>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</si>
  <si>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</si>
  <si>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</si>
  <si>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</si>
  <si>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</si>
  <si>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</si>
  <si>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</si>
  <si>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</si>
  <si>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</si>
  <si>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</si>
  <si>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</si>
  <si>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</si>
  <si>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</si>
  <si>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</si>
  <si>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</si>
  <si>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</si>
  <si>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</si>
  <si>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</si>
  <si>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</si>
  <si>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</si>
  <si>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</si>
  <si>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</si>
  <si>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</si>
  <si>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</si>
  <si>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</si>
  <si>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</si>
  <si>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</si>
  <si>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</si>
  <si>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</si>
  <si>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</si>
  <si>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</si>
  <si>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</si>
  <si>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</si>
  <si>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</si>
  <si>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</si>
  <si>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</si>
  <si>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</si>
  <si>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</si>
  <si>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</si>
  <si>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</si>
  <si>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</si>
  <si>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</si>
  <si>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</si>
  <si>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</si>
  <si>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</si>
  <si>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</si>
  <si>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</si>
  <si>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</si>
  <si>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</si>
  <si>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</si>
  <si>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</si>
  <si>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</si>
  <si>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</si>
  <si>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</si>
  <si>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</si>
  <si>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</si>
  <si>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</si>
  <si>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</si>
  <si>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</si>
  <si>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</si>
  <si>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</si>
  <si>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</si>
  <si>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</si>
  <si>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</si>
  <si>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</si>
  <si>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</si>
  <si>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</si>
  <si>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</si>
  <si>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</si>
  <si>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</si>
  <si>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</si>
  <si>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</si>
  <si>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</si>
  <si>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</si>
  <si>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</si>
  <si>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</si>
  <si>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</si>
  <si>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</si>
  <si>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</si>
  <si>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</si>
  <si>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</si>
  <si>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</si>
  <si>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</si>
  <si>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</si>
  <si>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</si>
  <si>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</si>
  <si>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</si>
  <si>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</si>
  <si>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</si>
  <si>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</si>
  <si>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</si>
  <si>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</si>
  <si>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</si>
  <si>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</si>
  <si>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</si>
  <si>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</si>
  <si>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</si>
  <si>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</si>
  <si>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</si>
  <si>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</si>
  <si>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</si>
  <si>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</si>
  <si>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</si>
  <si>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</si>
  <si>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</si>
  <si>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</si>
  <si>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</si>
  <si>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</si>
  <si>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</si>
  <si>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</si>
  <si>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</si>
  <si>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</si>
  <si>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</si>
  <si>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</si>
  <si>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</si>
  <si>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</si>
  <si>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</si>
  <si>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</si>
  <si>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</si>
  <si>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</si>
  <si>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</si>
  <si>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</si>
  <si>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</si>
  <si>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</si>
  <si>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</si>
  <si>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</si>
  <si>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</si>
  <si>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</si>
  <si>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</si>
  <si>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</si>
  <si>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</si>
  <si>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</si>
  <si>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</si>
  <si>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</si>
  <si>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</si>
  <si>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</si>
  <si>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</si>
  <si>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</si>
  <si>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</si>
  <si>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</si>
  <si>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</si>
  <si>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</si>
  <si>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</si>
  <si>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</si>
  <si>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</si>
  <si>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</si>
  <si>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</si>
  <si>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</si>
  <si>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</si>
  <si>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</si>
  <si>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</si>
  <si>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</si>
  <si>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</si>
  <si>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</si>
  <si>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</si>
  <si>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</si>
  <si>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</si>
  <si>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</si>
  <si>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</si>
  <si>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</si>
  <si>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</si>
  <si>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</si>
  <si>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</si>
  <si>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</si>
  <si>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</si>
  <si>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</si>
  <si>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</si>
  <si>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</si>
  <si>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</si>
  <si>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</si>
  <si>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</si>
  <si>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</si>
  <si>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</si>
  <si>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</si>
  <si>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</si>
  <si>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</si>
  <si>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</si>
  <si>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</si>
  <si>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</si>
  <si>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</si>
  <si>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</si>
  <si>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</si>
  <si>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</si>
  <si>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</si>
  <si>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</si>
  <si>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</si>
  <si>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</si>
  <si>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</si>
  <si>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</si>
  <si>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</si>
  <si>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</si>
  <si>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</si>
  <si>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</si>
  <si>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</si>
  <si>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</si>
  <si>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</si>
  <si>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</si>
  <si>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</si>
  <si>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</si>
  <si>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</si>
  <si>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</si>
  <si>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</si>
  <si>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</si>
  <si>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</si>
  <si>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</si>
  <si>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</si>
  <si>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</si>
  <si>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</si>
  <si>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</si>
  <si>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</si>
  <si>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</si>
  <si>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</si>
  <si>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</si>
  <si>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</si>
  <si>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</si>
  <si>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</si>
  <si>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</si>
  <si>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</si>
  <si>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</si>
  <si>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</si>
  <si>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</si>
  <si>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</si>
  <si>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</si>
  <si>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</si>
  <si>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</si>
  <si>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</si>
  <si>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</si>
  <si>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</si>
  <si>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</si>
  <si>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</si>
  <si>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</si>
  <si>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</si>
  <si>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</si>
  <si>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</si>
  <si>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</si>
  <si>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</si>
  <si>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</si>
  <si>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</si>
  <si>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</si>
  <si>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</si>
  <si>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</si>
  <si>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</si>
  <si>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</si>
  <si>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</si>
  <si>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</si>
  <si>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</si>
  <si>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</si>
  <si>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</si>
  <si>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</si>
  <si>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</si>
  <si>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</si>
  <si>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</si>
  <si>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</si>
  <si>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</si>
  <si>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</si>
  <si>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</si>
  <si>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</si>
  <si>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</si>
  <si>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</si>
  <si>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</si>
  <si>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</si>
  <si>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</si>
  <si>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</si>
  <si>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</si>
  <si>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</si>
  <si>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</si>
  <si>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</si>
  <si>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</si>
  <si>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</si>
  <si>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</si>
  <si>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</si>
  <si>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</si>
  <si>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</si>
  <si>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</si>
  <si>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</si>
  <si>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</si>
  <si>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</si>
  <si>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</si>
  <si>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</si>
  <si>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</si>
  <si>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</si>
  <si>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</si>
  <si>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</si>
  <si>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</si>
  <si>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</si>
  <si>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</si>
  <si>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</si>
  <si>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</si>
  <si>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</si>
  <si>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</si>
  <si>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</si>
  <si>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</si>
  <si>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</si>
  <si>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</si>
  <si>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</si>
  <si>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</si>
  <si>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</si>
  <si>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</si>
  <si>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</si>
  <si>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</si>
  <si>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</si>
  <si>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</si>
  <si>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</si>
  <si>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</si>
  <si>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</si>
  <si>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</si>
  <si>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</si>
  <si>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</si>
  <si>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</si>
  <si>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</si>
  <si>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</si>
  <si>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</si>
  <si>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</si>
  <si>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</si>
  <si>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</si>
  <si>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</si>
  <si>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</si>
  <si>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</si>
  <si>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</si>
  <si>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</si>
  <si>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</si>
  <si>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</si>
  <si>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</si>
  <si>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</si>
  <si>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</si>
  <si>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</si>
  <si>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</si>
  <si>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</si>
  <si>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</si>
  <si>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</si>
  <si>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</si>
  <si>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</si>
  <si>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</si>
  <si>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</si>
  <si>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</si>
  <si>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</si>
  <si>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</si>
  <si>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</si>
  <si>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</si>
  <si>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</si>
  <si>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</si>
  <si>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</si>
  <si>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</si>
  <si>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</si>
  <si>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</si>
  <si>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</si>
  <si>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</si>
  <si>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</si>
  <si>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</si>
  <si>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</si>
  <si>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</si>
  <si>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</si>
  <si>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</si>
  <si>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</si>
  <si>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</si>
  <si>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</si>
  <si>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</si>
  <si>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</si>
  <si>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</si>
  <si>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</si>
  <si>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</si>
  <si>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</si>
  <si>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</si>
  <si>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</si>
  <si>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</si>
  <si>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</si>
  <si>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</si>
  <si>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</si>
  <si>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</si>
  <si>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</si>
  <si>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</si>
  <si>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</si>
  <si>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</si>
  <si>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</si>
  <si>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</si>
  <si>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</si>
  <si>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</si>
  <si>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</si>
  <si>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</si>
  <si>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</si>
  <si>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</si>
  <si>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</si>
  <si>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</si>
  <si>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</si>
  <si>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</si>
  <si>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</si>
  <si>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</si>
  <si>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</si>
  <si>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</si>
  <si>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</si>
  <si>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</si>
  <si>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</si>
  <si>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</si>
  <si>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</si>
  <si>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</si>
  <si>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</si>
  <si>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</si>
  <si>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</si>
  <si>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</si>
  <si>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</si>
  <si>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</si>
  <si>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</si>
  <si>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</si>
  <si>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</si>
  <si>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</si>
  <si>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</si>
  <si>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</si>
  <si>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</si>
  <si>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</si>
  <si>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</si>
  <si>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</si>
  <si>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</si>
  <si>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</si>
  <si>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</si>
  <si>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</si>
  <si>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</si>
  <si>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</si>
  <si>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</si>
  <si>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</si>
  <si>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</si>
  <si>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</si>
  <si>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</si>
  <si>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</si>
  <si>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</si>
  <si>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</si>
  <si>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</si>
  <si>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</si>
  <si>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</si>
  <si>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</si>
  <si>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</si>
  <si>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</si>
  <si>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</si>
  <si>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</si>
  <si>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</si>
  <si>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</si>
  <si>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</si>
  <si>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</si>
  <si>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</si>
  <si>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</si>
  <si>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</si>
  <si>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</si>
  <si>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</si>
  <si>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</si>
  <si>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</si>
  <si>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</si>
  <si>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</si>
  <si>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</si>
  <si>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</si>
  <si>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</si>
  <si>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</si>
  <si>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</si>
  <si>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</si>
  <si>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</si>
  <si>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</si>
  <si>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</si>
  <si>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</si>
  <si>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</si>
  <si>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</si>
  <si>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</si>
  <si>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</si>
  <si>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</si>
  <si>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</si>
  <si>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</si>
  <si>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</si>
  <si>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</si>
  <si>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</si>
  <si>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</si>
  <si>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</si>
  <si>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</si>
  <si>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</si>
  <si>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</si>
  <si>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</si>
  <si>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</si>
  <si>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</si>
  <si>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</si>
  <si>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</si>
  <si>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</si>
  <si>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</si>
  <si>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</si>
  <si>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</si>
  <si>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</si>
  <si>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</si>
  <si>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</si>
  <si>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</si>
  <si>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</si>
  <si>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</si>
  <si>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</si>
  <si>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</si>
  <si>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</si>
  <si>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</si>
  <si>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</si>
  <si>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</si>
  <si>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</si>
  <si>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</si>
  <si>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</si>
  <si>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</si>
  <si>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</si>
  <si>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</si>
  <si>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</si>
  <si>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</si>
  <si>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</si>
  <si>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</si>
  <si>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</si>
  <si>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</si>
  <si>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</si>
  <si>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</si>
  <si>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</si>
  <si>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</si>
  <si>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</si>
  <si>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</si>
  <si>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</si>
  <si>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</si>
  <si>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</si>
  <si>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</si>
  <si>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</si>
  <si>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</si>
  <si>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</si>
  <si>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</si>
  <si>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</si>
  <si>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</si>
  <si>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</si>
  <si>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</si>
  <si>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</si>
  <si>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</si>
  <si>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</si>
  <si>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</si>
  <si>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</si>
  <si>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</si>
  <si>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</si>
  <si>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</si>
  <si>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</si>
  <si>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</si>
  <si>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</si>
  <si>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</si>
  <si>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</si>
  <si>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</si>
  <si>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</si>
  <si>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</si>
  <si>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</si>
  <si>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</si>
  <si>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</si>
  <si>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</si>
  <si>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</si>
  <si>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</si>
  <si>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</si>
  <si>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</si>
  <si>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</si>
  <si>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</si>
  <si>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</si>
  <si>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</si>
  <si>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</si>
  <si>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</si>
  <si>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</si>
  <si>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</si>
  <si>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</si>
  <si>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</si>
  <si>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</si>
  <si>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</si>
  <si>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</si>
  <si>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</si>
  <si>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</si>
  <si>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</si>
  <si>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</si>
  <si>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</si>
  <si>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</si>
  <si>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</si>
  <si>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</si>
  <si>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</si>
  <si>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</si>
  <si>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</si>
  <si>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</si>
  <si>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</si>
  <si>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</si>
  <si>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</si>
  <si>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</si>
  <si>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</si>
  <si>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</si>
  <si>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</si>
  <si>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</si>
  <si>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</si>
  <si>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</si>
  <si>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</si>
  <si>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</si>
  <si>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</si>
  <si>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</si>
  <si>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</si>
  <si>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</si>
  <si>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</si>
  <si>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</si>
  <si>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</si>
  <si>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</si>
  <si>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</si>
  <si>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</si>
  <si>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</si>
  <si>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</si>
  <si>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</si>
  <si>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</si>
  <si>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</si>
  <si>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</si>
  <si>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</si>
  <si>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</si>
  <si>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</si>
  <si>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</si>
  <si>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</si>
  <si>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</si>
  <si>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</si>
  <si>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</si>
  <si>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</si>
  <si>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</si>
  <si>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</si>
  <si>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</si>
  <si>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</si>
  <si>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</si>
  <si>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</si>
  <si>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</si>
  <si>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</si>
  <si>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</si>
  <si>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</si>
  <si>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</si>
  <si>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</si>
  <si>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</si>
  <si>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</si>
  <si>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</si>
  <si>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</si>
  <si>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</si>
  <si>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</si>
  <si>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</si>
  <si>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</si>
  <si>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</si>
  <si>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</si>
  <si>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</si>
  <si>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</si>
  <si>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</si>
  <si>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</si>
  <si>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</si>
  <si>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</si>
  <si>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</si>
  <si>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</si>
  <si>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</si>
  <si>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</si>
  <si>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</si>
  <si>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</si>
  <si>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</si>
  <si>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</si>
  <si>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</si>
  <si>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</si>
  <si>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</si>
  <si>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</si>
  <si>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</si>
  <si>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</si>
  <si>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</si>
  <si>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</si>
  <si>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</si>
  <si>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</si>
  <si>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</si>
  <si>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</si>
  <si>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</si>
  <si>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</si>
  <si>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</si>
  <si>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</si>
  <si>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</si>
  <si>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</si>
  <si>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</si>
  <si>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</si>
  <si>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</si>
  <si>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</si>
  <si>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</si>
  <si>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</si>
  <si>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</si>
  <si>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</si>
  <si>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</si>
  <si>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</si>
  <si>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</si>
  <si>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</si>
  <si>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</si>
  <si>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</si>
  <si>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</si>
  <si>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</si>
  <si>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</si>
  <si>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</si>
  <si>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</si>
  <si>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</si>
  <si>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</si>
  <si>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</si>
  <si>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</si>
  <si>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</si>
  <si>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</si>
  <si>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</si>
  <si>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</si>
  <si>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</si>
  <si>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</si>
  <si>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</si>
  <si>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</si>
  <si>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</si>
  <si>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</si>
  <si>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</si>
  <si>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</si>
  <si>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</si>
  <si>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</si>
  <si>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</si>
  <si>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</si>
  <si>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</si>
  <si>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</si>
  <si>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</si>
  <si>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</si>
  <si>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</si>
  <si>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</si>
  <si>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</si>
  <si>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</si>
  <si>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</si>
  <si>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</si>
  <si>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</si>
  <si>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</si>
  <si>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</si>
  <si>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</si>
  <si>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</si>
  <si>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</si>
  <si>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</si>
  <si>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</si>
  <si>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</si>
  <si>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</si>
  <si>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</si>
  <si>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</si>
  <si>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</si>
  <si>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</si>
  <si>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</si>
  <si>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</si>
  <si>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</si>
  <si>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</si>
  <si>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</si>
  <si>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</si>
  <si>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</si>
  <si>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</si>
  <si>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</si>
  <si>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</si>
  <si>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</si>
  <si>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</si>
  <si>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</si>
  <si>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</si>
  <si>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</si>
  <si>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</si>
  <si>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</si>
  <si>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</si>
  <si>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</si>
  <si>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</si>
  <si>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</si>
  <si>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</si>
  <si>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</si>
  <si>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</si>
  <si>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</si>
  <si>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</si>
  <si>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</si>
  <si>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</si>
  <si>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</si>
  <si>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</si>
  <si>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</si>
  <si>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</si>
  <si>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</si>
  <si>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</si>
  <si>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</si>
  <si>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</si>
  <si>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</si>
  <si>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</si>
  <si>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</si>
  <si>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</si>
  <si>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</si>
  <si>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</si>
  <si>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</si>
  <si>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</si>
  <si>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</si>
  <si>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</si>
  <si>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</si>
  <si>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</si>
  <si>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</si>
  <si>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</si>
  <si>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</si>
  <si>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</si>
  <si>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</si>
  <si>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</si>
  <si>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</si>
  <si>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</si>
  <si>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</si>
  <si>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</si>
  <si>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</si>
  <si>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</si>
  <si>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</si>
  <si>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</si>
  <si>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</si>
  <si>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</si>
  <si>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</si>
  <si>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</si>
  <si>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</si>
  <si>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</si>
  <si>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</si>
  <si>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</si>
  <si>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</si>
  <si>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</si>
  <si>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</si>
  <si>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</si>
  <si>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</si>
  <si>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</si>
  <si>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</si>
  <si>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</si>
  <si>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</si>
  <si>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</si>
  <si>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</si>
  <si>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</si>
  <si>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</si>
  <si>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</si>
  <si>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</si>
  <si>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</si>
  <si>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</si>
  <si>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</si>
  <si>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</si>
  <si>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</si>
  <si>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</si>
  <si>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</si>
  <si>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</si>
  <si>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</si>
  <si>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</si>
  <si>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</si>
  <si>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</si>
  <si>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</si>
  <si>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</si>
  <si>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</si>
  <si>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</si>
  <si>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</si>
  <si>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</si>
  <si>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</si>
  <si>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</si>
  <si>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</si>
  <si>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</si>
  <si>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</si>
  <si>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</si>
  <si>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</si>
  <si>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</si>
  <si>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</si>
  <si>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</si>
  <si>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</si>
  <si>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</si>
  <si>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</si>
  <si>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</si>
  <si>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</si>
  <si>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</si>
  <si>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</si>
  <si>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</si>
  <si>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</si>
  <si>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</si>
  <si>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</si>
  <si>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</si>
  <si>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</si>
  <si>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</si>
  <si>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</si>
  <si>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</si>
  <si>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</si>
  <si>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</si>
  <si>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</si>
  <si>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</si>
  <si>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</si>
  <si>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</si>
  <si>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</si>
  <si>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</si>
  <si>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</si>
  <si>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</si>
  <si>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</si>
  <si>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</si>
  <si>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</si>
  <si>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</si>
  <si>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</si>
  <si>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</si>
  <si>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</si>
  <si>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</si>
  <si>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</si>
  <si>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</si>
  <si>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</si>
  <si>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</si>
  <si>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</si>
  <si>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</si>
  <si>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</si>
  <si>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</si>
  <si>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</si>
  <si>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</si>
  <si>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</si>
  <si>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</si>
  <si>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</si>
  <si>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</si>
  <si>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</si>
  <si>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</si>
  <si>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</si>
  <si>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</si>
  <si>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</si>
  <si>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</si>
  <si>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</si>
  <si>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</si>
  <si>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</si>
  <si>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</si>
  <si>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</si>
  <si>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</si>
  <si>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</si>
  <si>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</si>
  <si>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</si>
  <si>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</si>
  <si>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</si>
  <si>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</si>
  <si>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</si>
  <si>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</si>
  <si>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</si>
  <si>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</si>
  <si>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</si>
  <si>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</si>
  <si>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</si>
  <si>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</si>
  <si>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</si>
  <si>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</si>
  <si>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</si>
  <si>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</si>
  <si>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</si>
  <si>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</si>
  <si>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</si>
  <si>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</si>
  <si>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</si>
  <si>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</si>
  <si>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</si>
  <si>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</si>
  <si>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</si>
  <si>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</si>
  <si>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</si>
  <si>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</si>
  <si>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</si>
  <si>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</si>
  <si>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</si>
  <si>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</si>
  <si>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</si>
  <si>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</si>
  <si>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</si>
  <si>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</si>
  <si>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</si>
  <si>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</si>
  <si>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</si>
  <si>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</si>
  <si>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</si>
  <si>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</si>
  <si>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</si>
  <si>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</si>
  <si>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</si>
  <si>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</si>
  <si>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</si>
  <si>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</si>
  <si>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</si>
  <si>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</si>
  <si>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</si>
  <si>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</si>
  <si>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</si>
  <si>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</si>
  <si>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</si>
  <si>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</si>
  <si>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</si>
  <si>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</si>
  <si>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</si>
  <si>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</si>
  <si>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</si>
  <si>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</si>
  <si>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</si>
  <si>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</si>
  <si>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</si>
  <si>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</si>
  <si>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</si>
  <si>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</si>
  <si>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</si>
  <si>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</si>
  <si>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</si>
  <si>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</si>
  <si>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</si>
  <si>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</si>
  <si>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</si>
  <si>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</si>
  <si>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</si>
  <si>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</si>
  <si>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</si>
  <si>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</si>
  <si>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</si>
  <si>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</si>
  <si>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</si>
  <si>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</si>
  <si>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</si>
  <si>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</si>
  <si>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</si>
  <si>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</si>
  <si>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</si>
  <si>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</si>
  <si>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</si>
  <si>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</si>
  <si>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</si>
  <si>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</si>
  <si>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</si>
  <si>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</si>
  <si>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</si>
  <si>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</si>
  <si>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</si>
  <si>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</si>
  <si>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</si>
  <si>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</si>
  <si>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</si>
  <si>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</si>
  <si>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</si>
  <si>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</si>
  <si>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</si>
  <si>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</si>
  <si>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</si>
  <si>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</si>
  <si>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</si>
  <si>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</si>
  <si>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</si>
  <si>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</si>
  <si>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</si>
  <si>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</si>
  <si>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</si>
  <si>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</si>
  <si>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</si>
  <si>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</si>
  <si>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</si>
  <si>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</si>
  <si>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</si>
  <si>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</si>
  <si>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</si>
  <si>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</si>
  <si>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</si>
  <si>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</si>
  <si>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</si>
  <si>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</si>
  <si>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</si>
  <si>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</si>
  <si>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</si>
  <si>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</si>
  <si>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</si>
  <si>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</si>
  <si>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</si>
  <si>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</si>
  <si>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</si>
  <si>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</si>
  <si>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</si>
  <si>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</si>
  <si>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</si>
  <si>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</si>
  <si>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</si>
  <si>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</si>
  <si>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</si>
  <si>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</si>
  <si>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</si>
  <si>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</si>
  <si>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</si>
  <si>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</si>
  <si>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</si>
  <si>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</si>
  <si>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</si>
  <si>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</si>
  <si>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</si>
  <si>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</si>
  <si>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</si>
  <si>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</si>
  <si>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</si>
  <si>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</si>
  <si>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</si>
  <si>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</si>
  <si>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</si>
  <si>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</si>
  <si>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</si>
  <si>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</si>
  <si>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</si>
  <si>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</si>
  <si>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</si>
  <si>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</si>
  <si>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</si>
  <si>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</si>
  <si>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</si>
  <si>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</si>
  <si>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</si>
  <si>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</si>
  <si>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</si>
  <si>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</si>
  <si>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</si>
  <si>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</si>
  <si>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</si>
  <si>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</si>
  <si>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</si>
  <si>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</si>
  <si>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</si>
  <si>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</si>
  <si>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</si>
  <si>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</si>
  <si>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</si>
  <si>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</si>
  <si>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</si>
  <si>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</si>
  <si>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</si>
  <si>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</si>
  <si>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</si>
  <si>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</si>
  <si>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</si>
  <si>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</si>
  <si>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</si>
  <si>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</si>
  <si>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</si>
  <si>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</si>
  <si>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</si>
  <si>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</si>
  <si>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</si>
  <si>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</si>
  <si>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</si>
  <si>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</si>
  <si>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</si>
  <si>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</si>
  <si>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</si>
  <si>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</si>
  <si>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</si>
  <si>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</si>
  <si>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</si>
  <si>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</si>
  <si>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</si>
  <si>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</si>
  <si>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</si>
  <si>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</si>
  <si>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</si>
  <si>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</si>
  <si>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</si>
  <si>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</si>
  <si>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</si>
  <si>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</si>
  <si>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</si>
  <si>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</si>
  <si>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</si>
  <si>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</si>
  <si>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</si>
  <si>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</si>
  <si>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</si>
  <si>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</si>
  <si>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</si>
  <si>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</si>
  <si>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</si>
  <si>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</si>
  <si>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</si>
  <si>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</si>
  <si>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</si>
  <si>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</si>
  <si>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</si>
  <si>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</si>
  <si>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</si>
  <si>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</si>
  <si>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</si>
  <si>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</si>
  <si>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</si>
  <si>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</si>
  <si>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</si>
  <si>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</si>
  <si>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</si>
  <si>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</si>
  <si>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</si>
  <si>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</si>
  <si>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</si>
  <si>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</si>
  <si>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</si>
  <si>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</si>
  <si>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</si>
  <si>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</si>
  <si>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</si>
  <si>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</si>
  <si>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</si>
  <si>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</si>
  <si>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</si>
  <si>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</si>
  <si>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</si>
  <si>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</si>
  <si>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</si>
  <si>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</si>
  <si>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</si>
  <si>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</si>
  <si>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</si>
  <si>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</si>
  <si>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</si>
  <si>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</si>
  <si>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</si>
  <si>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</si>
  <si>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</si>
  <si>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</si>
  <si>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</si>
  <si>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</si>
  <si>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</si>
  <si>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</si>
  <si>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</si>
  <si>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</si>
  <si>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</si>
  <si>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</si>
  <si>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</si>
  <si>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</si>
  <si>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</si>
  <si>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</si>
  <si>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</si>
  <si>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</si>
  <si>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</si>
  <si>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</si>
  <si>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</si>
  <si>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</si>
  <si>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</si>
  <si>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</si>
  <si>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</si>
  <si>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</si>
  <si>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</si>
  <si>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</si>
  <si>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</si>
  <si>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</si>
  <si>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</si>
  <si>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</si>
  <si>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</si>
  <si>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</si>
  <si>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</si>
  <si>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</si>
  <si>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</si>
  <si>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</si>
  <si>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</si>
  <si>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</si>
  <si>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</si>
  <si>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</si>
  <si>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</si>
  <si>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</si>
  <si>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</si>
  <si>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</si>
  <si>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</si>
  <si>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</si>
  <si>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</si>
  <si>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</si>
  <si>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</si>
  <si>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</si>
  <si>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</si>
  <si>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</si>
  <si>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</si>
  <si>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</si>
  <si>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</si>
  <si>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</si>
  <si>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</si>
  <si>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</si>
  <si>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</si>
  <si>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</si>
  <si>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</si>
  <si>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</si>
  <si>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</si>
  <si>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</si>
  <si>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</si>
  <si>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</si>
  <si>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</si>
  <si>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</si>
  <si>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</si>
  <si>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</si>
  <si>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</si>
  <si>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</si>
  <si>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</si>
  <si>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</si>
  <si>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</si>
  <si>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</si>
  <si>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</si>
  <si>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</si>
  <si>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</si>
  <si>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</si>
  <si>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</si>
  <si>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</si>
  <si>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</si>
  <si>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</si>
  <si>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</si>
  <si>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</si>
  <si>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</si>
  <si>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</si>
  <si>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</si>
  <si>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</si>
  <si>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</si>
  <si>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</si>
  <si>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</si>
  <si>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</si>
  <si>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</si>
  <si>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</si>
  <si>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</si>
  <si>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</si>
  <si>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</si>
  <si>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</si>
  <si>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</si>
  <si>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</si>
  <si>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</si>
  <si>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</si>
  <si>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</si>
  <si>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</si>
  <si>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</si>
  <si>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</si>
  <si>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</si>
  <si>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</si>
  <si>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</si>
  <si>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</si>
  <si>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</si>
  <si>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</si>
  <si>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</si>
  <si>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</si>
  <si>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</si>
  <si>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</si>
  <si>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</si>
  <si>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</si>
  <si>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</si>
  <si>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</si>
  <si>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</si>
  <si>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</si>
  <si>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</si>
  <si>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</si>
  <si>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</si>
  <si>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</si>
  <si>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</si>
  <si>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</si>
  <si>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</si>
  <si>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</si>
  <si>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</si>
  <si>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</si>
  <si>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</si>
  <si>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</si>
  <si>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</si>
  <si>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</si>
  <si>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</si>
  <si>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</si>
  <si>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</si>
  <si>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</si>
  <si>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</si>
  <si>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</si>
  <si>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</si>
  <si>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</si>
  <si>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</si>
  <si>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</si>
  <si>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</si>
  <si>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</si>
  <si>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</si>
  <si>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</si>
  <si>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</si>
  <si>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</si>
  <si>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</si>
  <si>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</si>
  <si>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</si>
  <si>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</si>
  <si>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</si>
  <si>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</si>
  <si>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</si>
  <si>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</si>
  <si>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</si>
  <si>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</si>
  <si>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</si>
  <si>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</si>
  <si>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</si>
  <si>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</si>
  <si>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</si>
  <si>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</si>
  <si>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</si>
  <si>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</si>
  <si>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</si>
  <si>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</si>
  <si>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</si>
  <si>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</si>
  <si>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</si>
  <si>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</si>
  <si>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</si>
  <si>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</si>
  <si>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</si>
  <si>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</si>
  <si>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</si>
  <si>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</si>
  <si>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</si>
  <si>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</si>
  <si>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</si>
  <si>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</si>
  <si>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</si>
  <si>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</si>
  <si>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</si>
  <si>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</si>
  <si>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</si>
  <si>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</si>
  <si>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</si>
  <si>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</si>
  <si>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</si>
  <si>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</si>
  <si>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</si>
  <si>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</si>
  <si>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</si>
  <si>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</si>
  <si>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</si>
  <si>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</si>
  <si>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</si>
  <si>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</si>
  <si>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</si>
  <si>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</si>
  <si>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</si>
  <si>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</si>
  <si>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</si>
  <si>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</si>
  <si>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</si>
  <si>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</si>
  <si>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</si>
  <si>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</si>
  <si>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</si>
  <si>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</si>
  <si>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</si>
  <si>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</si>
  <si>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</si>
  <si>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</si>
  <si>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</si>
  <si>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</si>
  <si>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</si>
  <si>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</si>
  <si>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</si>
  <si>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</si>
  <si>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</si>
  <si>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</si>
  <si>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</si>
  <si>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</si>
  <si>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</si>
  <si>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</si>
  <si>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</si>
  <si>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</si>
  <si>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</si>
  <si>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</si>
  <si>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</si>
  <si>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</si>
  <si>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</si>
  <si>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</si>
  <si>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</si>
  <si>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</si>
  <si>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</si>
  <si>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</si>
  <si>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</si>
  <si>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</si>
  <si>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</si>
  <si>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</si>
  <si>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</si>
  <si>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</si>
  <si>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</si>
  <si>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</si>
  <si>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</si>
  <si>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</si>
  <si>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</si>
  <si>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</si>
  <si>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</si>
  <si>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</si>
  <si>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</si>
  <si>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</si>
  <si>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</si>
  <si>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</si>
  <si>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</si>
  <si>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</si>
  <si>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</si>
  <si>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</si>
  <si>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</si>
  <si>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</si>
  <si>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</si>
  <si>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</si>
  <si>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</si>
  <si>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</si>
  <si>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</si>
  <si>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</si>
  <si>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</si>
  <si>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</si>
  <si>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</si>
  <si>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</si>
  <si>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</si>
  <si>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</si>
  <si>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</si>
  <si>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</si>
  <si>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</si>
  <si>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</si>
  <si>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</si>
  <si>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</si>
  <si>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</si>
  <si>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</si>
  <si>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</si>
  <si>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</si>
  <si>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</si>
  <si>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</si>
  <si>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</si>
  <si>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</si>
  <si>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</si>
  <si>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</si>
  <si>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</si>
  <si>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</si>
  <si>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</si>
  <si>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</si>
  <si>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</si>
  <si>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</si>
  <si>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</si>
  <si>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</si>
  <si>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</si>
  <si>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</si>
  <si>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</si>
  <si>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</si>
  <si>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</si>
  <si>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</si>
  <si>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</si>
  <si>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</si>
  <si>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</si>
  <si>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</si>
  <si>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</si>
  <si>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</si>
  <si>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</si>
  <si>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</si>
  <si>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</si>
  <si>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</si>
  <si>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</si>
  <si>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</si>
  <si>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</si>
  <si>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</si>
  <si>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</si>
  <si>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</si>
  <si>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</si>
  <si>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</si>
  <si>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</si>
  <si>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</si>
  <si>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</si>
  <si>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</si>
  <si>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</si>
  <si>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</si>
  <si>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</si>
  <si>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</si>
  <si>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</si>
  <si>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</si>
  <si>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</si>
  <si>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</si>
  <si>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</si>
  <si>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</si>
  <si>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</si>
  <si>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</si>
  <si>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</si>
  <si>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</si>
  <si>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</si>
  <si>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</si>
  <si>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</si>
  <si>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</si>
  <si>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</si>
  <si>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</si>
  <si>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</si>
  <si>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</si>
  <si>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</si>
  <si>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</si>
  <si>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</si>
  <si>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</si>
  <si>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</si>
  <si>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</si>
  <si>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</si>
  <si>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</si>
  <si>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</si>
  <si>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</si>
  <si>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</si>
  <si>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</si>
  <si>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</si>
  <si>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</si>
  <si>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</si>
  <si>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</si>
  <si>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</si>
  <si>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</si>
  <si>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</si>
  <si>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</si>
  <si>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</si>
  <si>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</si>
  <si>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</si>
  <si>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</si>
  <si>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</si>
  <si>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</si>
  <si>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</si>
  <si>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</si>
  <si>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</si>
  <si>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</si>
  <si>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</si>
  <si>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</si>
  <si>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</si>
  <si>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</si>
  <si>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</si>
  <si>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</si>
  <si>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</si>
  <si>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</si>
  <si>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</si>
  <si>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</si>
  <si>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</si>
  <si>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</si>
  <si>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</si>
  <si>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</si>
  <si>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</si>
  <si>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</si>
  <si>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</si>
  <si>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</si>
  <si>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</si>
  <si>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</si>
  <si>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</si>
  <si>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</si>
  <si>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</si>
  <si>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</si>
  <si>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</si>
  <si>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</si>
  <si>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</si>
  <si>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</si>
  <si>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</si>
  <si>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</si>
  <si>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</si>
  <si>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</si>
  <si>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</si>
  <si>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</si>
  <si>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</si>
  <si>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</si>
  <si>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</si>
  <si>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</si>
  <si>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</si>
  <si>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</si>
  <si>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</si>
  <si>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</si>
  <si>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</si>
  <si>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</si>
  <si>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</si>
  <si>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</si>
  <si>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</si>
  <si>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</si>
  <si>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</si>
  <si>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</si>
  <si>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</si>
  <si>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</si>
  <si>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</si>
  <si>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</si>
  <si>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</si>
  <si>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</si>
  <si>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</si>
  <si>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</si>
  <si>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</si>
  <si>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</si>
  <si>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</si>
  <si>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</si>
  <si>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</si>
  <si>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</si>
  <si>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</si>
  <si>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</si>
  <si>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</si>
  <si>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</si>
  <si>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</si>
  <si>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</si>
  <si>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</si>
  <si>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</si>
  <si>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</si>
  <si>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</si>
  <si>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</si>
  <si>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</si>
  <si>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</si>
  <si>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</si>
  <si>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</si>
  <si>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</si>
  <si>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</si>
  <si>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</si>
  <si>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</si>
  <si>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</si>
  <si>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</si>
  <si>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</si>
  <si>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</si>
  <si>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</si>
  <si>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</si>
  <si>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</si>
  <si>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</si>
  <si>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</si>
  <si>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</si>
  <si>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</si>
  <si>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</si>
  <si>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</si>
  <si>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</si>
  <si>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</si>
  <si>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</si>
  <si>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</si>
  <si>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</si>
  <si>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</si>
  <si>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</si>
  <si>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</si>
  <si>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</si>
  <si>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</si>
  <si>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</si>
  <si>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</si>
  <si>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</si>
  <si>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</si>
  <si>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</si>
  <si>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</si>
  <si>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</si>
  <si>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</si>
  <si>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</si>
  <si>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</si>
  <si>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</si>
  <si>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</si>
  <si>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</si>
  <si>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</si>
  <si>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</si>
  <si>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</si>
  <si>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</si>
  <si>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</si>
  <si>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</si>
  <si>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</si>
  <si>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</si>
  <si>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</si>
  <si>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</si>
  <si>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</si>
  <si>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</si>
  <si>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</si>
  <si>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</si>
  <si>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</si>
  <si>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</si>
  <si>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</si>
  <si>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</si>
  <si>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</si>
  <si>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</si>
  <si>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</si>
  <si>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</si>
  <si>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</si>
  <si>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</si>
  <si>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</si>
  <si>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</si>
  <si>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</si>
  <si>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</si>
  <si>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</si>
  <si>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</si>
  <si>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</si>
  <si>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</si>
  <si>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</si>
  <si>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</si>
  <si>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</si>
  <si>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</si>
  <si>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</si>
  <si>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</si>
  <si>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</si>
  <si>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</si>
  <si>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</si>
  <si>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</si>
  <si>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</si>
  <si>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</si>
  <si>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</si>
  <si>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</si>
  <si>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</si>
  <si>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</si>
  <si>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</si>
  <si>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</si>
  <si>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</si>
  <si>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</si>
  <si>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</si>
  <si>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</si>
  <si>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</si>
  <si>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</si>
  <si>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</si>
  <si>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</si>
  <si>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</si>
  <si>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</si>
  <si>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</si>
  <si>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</si>
  <si>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</si>
  <si>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</si>
  <si>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</si>
  <si>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</si>
  <si>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</si>
  <si>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</si>
  <si>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</si>
  <si>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</si>
  <si>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</si>
  <si>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</si>
  <si>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</si>
  <si>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</si>
  <si>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</si>
  <si>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</si>
  <si>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</si>
  <si>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</si>
  <si>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</si>
  <si>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</si>
  <si>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</si>
  <si>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</si>
  <si>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</si>
  <si>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</si>
  <si>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</si>
  <si>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</si>
  <si>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</si>
  <si>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</si>
  <si>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</si>
  <si>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</si>
  <si>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</si>
  <si>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</si>
  <si>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</si>
  <si>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</si>
  <si>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</si>
  <si>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</si>
  <si>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</si>
  <si>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</si>
  <si>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</si>
  <si>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</si>
  <si>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</si>
  <si>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</si>
  <si>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</si>
  <si>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</si>
  <si>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</si>
  <si>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</si>
  <si>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</si>
  <si>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</si>
  <si>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</si>
  <si>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</si>
  <si>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</si>
  <si>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</si>
  <si>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</si>
  <si>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</si>
  <si>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</si>
  <si>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</si>
  <si>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</si>
  <si>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</si>
  <si>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</si>
  <si>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</si>
  <si>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</si>
  <si>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</si>
  <si>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</si>
  <si>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</si>
  <si>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</si>
  <si>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</si>
  <si>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</si>
  <si>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</si>
  <si>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</si>
  <si>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</si>
  <si>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</si>
  <si>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</si>
  <si>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</si>
  <si>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</si>
  <si>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</si>
  <si>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</si>
  <si>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</si>
  <si>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</si>
  <si>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</si>
  <si>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</si>
  <si>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</si>
  <si>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</si>
  <si>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</si>
  <si>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</si>
  <si>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</si>
  <si>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</si>
  <si>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</si>
  <si>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</si>
  <si>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</si>
  <si>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</si>
  <si>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</si>
  <si>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</si>
  <si>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</si>
  <si>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</si>
  <si>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</si>
  <si>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</si>
  <si>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</si>
  <si>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</si>
  <si>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</si>
  <si>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</si>
  <si>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</si>
  <si>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</si>
  <si>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</si>
  <si>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</si>
  <si>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</si>
  <si>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</si>
  <si>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</si>
  <si>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</si>
  <si>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</si>
  <si>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</si>
  <si>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</si>
  <si>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</si>
  <si>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</si>
  <si>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</si>
  <si>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</si>
  <si>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</si>
  <si>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</si>
  <si>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</si>
  <si>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</si>
  <si>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</si>
  <si>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</si>
  <si>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</si>
  <si>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</si>
  <si>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</si>
  <si>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</si>
  <si>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</si>
  <si>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</si>
  <si>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</si>
  <si>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</si>
  <si>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</si>
  <si>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</si>
  <si>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</si>
  <si>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</si>
  <si>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</si>
  <si>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</si>
  <si>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</si>
  <si>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</si>
  <si>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</si>
  <si>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</si>
  <si>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</si>
  <si>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</si>
  <si>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</si>
  <si>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</si>
  <si>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</si>
  <si>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</si>
  <si>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</si>
  <si>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</si>
  <si>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</si>
  <si>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</si>
  <si>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</si>
  <si>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</si>
  <si>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</si>
  <si>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</si>
  <si>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</si>
  <si>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</si>
  <si>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</si>
  <si>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</si>
  <si>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</si>
  <si>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</si>
  <si>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</si>
  <si>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</si>
  <si>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</si>
  <si>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</si>
  <si>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</si>
  <si>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</si>
  <si>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</si>
  <si>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</si>
  <si>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</si>
  <si>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</si>
  <si>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</si>
  <si>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</si>
  <si>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</si>
  <si>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</si>
  <si>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</si>
  <si>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</si>
  <si>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</si>
  <si>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</si>
  <si>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</si>
  <si>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</si>
  <si>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</si>
  <si>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</si>
  <si>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</si>
  <si>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</si>
  <si>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</si>
  <si>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</si>
  <si>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</si>
  <si>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</si>
  <si>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</si>
  <si>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</si>
  <si>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</si>
  <si>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</si>
  <si>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</si>
  <si>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</si>
  <si>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</si>
  <si>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</si>
  <si>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</si>
  <si>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</si>
  <si>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</si>
  <si>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</si>
  <si>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</si>
  <si>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</si>
  <si>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</si>
  <si>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</si>
  <si>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</si>
  <si>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</si>
  <si>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</si>
  <si>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</si>
  <si>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</si>
  <si>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</si>
  <si>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</si>
  <si>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</si>
  <si>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</si>
  <si>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</si>
  <si>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</si>
  <si>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</si>
  <si>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</si>
  <si>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</si>
  <si>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</si>
  <si>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</si>
  <si>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</si>
  <si>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</si>
  <si>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</si>
  <si>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</si>
  <si>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</si>
  <si>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</si>
  <si>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</si>
  <si>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</si>
  <si>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</si>
  <si>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</si>
  <si>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</si>
  <si>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</si>
  <si>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</si>
  <si>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</si>
  <si>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</si>
  <si>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</si>
  <si>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</si>
  <si>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</si>
  <si>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</si>
  <si>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</si>
  <si>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</si>
  <si>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</si>
  <si>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</si>
  <si>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</si>
  <si>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</si>
  <si>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</si>
  <si>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</si>
  <si>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</si>
  <si>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</si>
  <si>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</si>
  <si>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</si>
  <si>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</si>
  <si>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</si>
  <si>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</si>
  <si>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</si>
  <si>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</si>
  <si>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</si>
  <si>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</si>
  <si>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</si>
  <si>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</si>
  <si>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</si>
  <si>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</si>
  <si>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</si>
  <si>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</si>
  <si>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</si>
  <si>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</si>
  <si>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</si>
  <si>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</si>
  <si>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</si>
  <si>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</si>
  <si>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</si>
  <si>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</si>
  <si>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</si>
  <si>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</si>
  <si>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</si>
  <si>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</si>
  <si>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</si>
  <si>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</si>
  <si>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</si>
  <si>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</si>
  <si>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</si>
  <si>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</si>
  <si>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</si>
  <si>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</si>
  <si>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</si>
  <si>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</si>
  <si>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</si>
  <si>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</si>
  <si>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</si>
  <si>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</si>
  <si>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</si>
  <si>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</si>
  <si>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</si>
  <si>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</si>
  <si>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</si>
  <si>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</si>
  <si>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</si>
  <si>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</si>
  <si>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</si>
  <si>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</si>
  <si>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</si>
  <si>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</si>
  <si>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</si>
  <si>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</si>
  <si>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</si>
  <si>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</si>
  <si>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</si>
  <si>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</si>
  <si>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</si>
  <si>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</si>
  <si>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</si>
  <si>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</si>
  <si>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</si>
  <si>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</si>
  <si>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</si>
  <si>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</si>
  <si>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</si>
  <si>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</si>
  <si>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</si>
  <si>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</si>
  <si>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</si>
  <si>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</si>
  <si>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</si>
  <si>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</si>
  <si>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</si>
  <si>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</si>
  <si>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</si>
  <si>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</si>
  <si>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</si>
  <si>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</si>
  <si>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</si>
  <si>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</si>
  <si>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</si>
  <si>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</si>
  <si>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</si>
  <si>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</si>
  <si>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</si>
  <si>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</si>
  <si>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</si>
  <si>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</si>
  <si>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</si>
  <si>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</si>
  <si>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</si>
  <si>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</si>
  <si>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</si>
  <si>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</si>
  <si>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</si>
  <si>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</si>
  <si>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</si>
  <si>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</si>
  <si>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</si>
  <si>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</si>
  <si>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</si>
  <si>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</si>
  <si>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</si>
  <si>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</si>
  <si>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</si>
  <si>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</si>
  <si>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</si>
  <si>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</si>
  <si>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</si>
  <si>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</si>
  <si>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</si>
  <si>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</si>
  <si>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</si>
  <si>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</si>
  <si>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</si>
  <si>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</si>
  <si>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</si>
  <si>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</si>
  <si>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</si>
  <si>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</si>
  <si>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</si>
  <si>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</si>
  <si>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</si>
  <si>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</si>
  <si>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</si>
  <si>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</si>
  <si>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</si>
  <si>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</si>
  <si>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</si>
  <si>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</si>
  <si>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</si>
  <si>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</si>
  <si>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</si>
  <si>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</si>
  <si>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</si>
  <si>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</si>
  <si>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</si>
  <si>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</si>
  <si>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</si>
  <si>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</si>
  <si>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</si>
  <si>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</si>
  <si>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</si>
  <si>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</si>
  <si>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</si>
  <si>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</si>
  <si>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</si>
  <si>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</si>
  <si>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</si>
  <si>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</si>
  <si>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</si>
  <si>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</si>
  <si>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</si>
  <si>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</si>
  <si>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</si>
  <si>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</si>
  <si>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</si>
  <si>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</si>
  <si>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</si>
  <si>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</si>
  <si>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</si>
  <si>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</si>
  <si>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</si>
  <si>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</si>
  <si>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</si>
  <si>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</si>
  <si>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</si>
  <si>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</si>
  <si>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</si>
  <si>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</si>
  <si>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</si>
  <si>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</si>
  <si>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</si>
  <si>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</si>
  <si>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</si>
  <si>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</si>
  <si>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</si>
  <si>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</si>
  <si>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</si>
  <si>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</si>
  <si>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</si>
  <si>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</si>
  <si>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</si>
  <si>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</si>
  <si>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</si>
  <si>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</si>
  <si>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</si>
  <si>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</si>
  <si>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</si>
  <si>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</si>
  <si>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</si>
  <si>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</si>
  <si>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</si>
  <si>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</si>
  <si>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</si>
  <si>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</si>
  <si>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</si>
  <si>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</si>
  <si>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</si>
  <si>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</si>
  <si>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</si>
  <si>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</si>
  <si>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</si>
  <si>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</si>
  <si>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</si>
  <si>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</si>
  <si>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</si>
  <si>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</si>
  <si>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</si>
  <si>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</si>
  <si>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</si>
  <si>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</si>
  <si>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</si>
  <si>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</si>
  <si>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</si>
  <si>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</si>
  <si>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</si>
  <si>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</si>
  <si>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</si>
  <si>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</si>
  <si>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</si>
  <si>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</si>
  <si>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</si>
  <si>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</si>
  <si>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</si>
  <si>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</si>
  <si>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</si>
  <si>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</si>
  <si>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</si>
  <si>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</si>
  <si>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</si>
  <si>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</si>
  <si>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</si>
  <si>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</si>
  <si>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</si>
  <si>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</si>
  <si>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</si>
  <si>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</si>
  <si>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</si>
  <si>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</si>
  <si>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</si>
  <si>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</si>
  <si>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</si>
  <si>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</si>
  <si>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</si>
  <si>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</si>
  <si>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</si>
  <si>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</si>
  <si>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</si>
  <si>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</si>
  <si>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</si>
  <si>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</si>
  <si>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</si>
  <si>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</si>
  <si>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</si>
  <si>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</si>
  <si>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</si>
  <si>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</si>
  <si>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</si>
  <si>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</si>
  <si>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</si>
  <si>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</si>
  <si>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</si>
  <si>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</si>
  <si>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</si>
  <si>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</si>
  <si>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</si>
  <si>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</si>
  <si>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</si>
  <si>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</si>
  <si>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</si>
  <si>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</si>
  <si>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</si>
  <si>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</si>
  <si>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</si>
  <si>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</si>
  <si>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</si>
  <si>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</si>
  <si>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</si>
  <si>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</si>
  <si>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</si>
  <si>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</si>
  <si>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</si>
  <si>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</si>
  <si>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</si>
  <si>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</si>
  <si>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</si>
  <si>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</si>
  <si>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</si>
  <si>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</si>
  <si>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</si>
  <si>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</si>
  <si>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</si>
  <si>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</si>
  <si>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</si>
  <si>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</si>
  <si>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</si>
  <si>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</si>
  <si>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</si>
  <si>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</si>
  <si>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</si>
  <si>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</si>
  <si>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</si>
  <si>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</si>
  <si>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</si>
  <si>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</si>
  <si>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</si>
  <si>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</si>
  <si>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</si>
  <si>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</si>
  <si>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</si>
  <si>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</si>
  <si>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</si>
  <si>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</si>
  <si>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</si>
  <si>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</si>
  <si>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</si>
  <si>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</si>
  <si>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</si>
  <si>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</si>
  <si>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</si>
  <si>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</si>
  <si>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</si>
  <si>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</si>
  <si>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</si>
  <si>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</si>
  <si>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</si>
  <si>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</si>
  <si>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</si>
  <si>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</si>
  <si>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</si>
  <si>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</si>
  <si>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</si>
  <si>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</si>
  <si>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</si>
  <si>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</si>
  <si>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</si>
  <si>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</si>
  <si>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</si>
  <si>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</si>
  <si>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</si>
  <si>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</si>
  <si>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</si>
  <si>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</si>
  <si>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</si>
  <si>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</si>
  <si>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</si>
  <si>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</si>
  <si>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</si>
  <si>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</si>
  <si>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</si>
  <si>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</si>
  <si>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</si>
  <si>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</si>
  <si>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</si>
  <si>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</si>
  <si>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</si>
  <si>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</si>
  <si>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</si>
  <si>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</si>
  <si>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</si>
  <si>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</si>
  <si>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</si>
  <si>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</si>
  <si>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</si>
  <si>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</si>
  <si>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</si>
  <si>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</si>
  <si>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</si>
  <si>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</si>
  <si>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</si>
  <si>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</si>
  <si>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</si>
  <si>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</si>
  <si>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</si>
  <si>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</si>
  <si>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</si>
  <si>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</si>
  <si>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</si>
  <si>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</si>
  <si>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</si>
  <si>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</si>
  <si>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</si>
  <si>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</si>
  <si>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</si>
  <si>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</si>
  <si>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</si>
  <si>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</si>
  <si>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</si>
  <si>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</si>
  <si>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</si>
  <si>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</si>
  <si>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</si>
  <si>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</si>
  <si>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</si>
  <si>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</si>
  <si>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</si>
  <si>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</si>
  <si>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</si>
  <si>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</si>
  <si>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</si>
  <si>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</si>
  <si>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</si>
  <si>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</si>
  <si>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</si>
  <si>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</si>
  <si>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</si>
  <si>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</si>
  <si>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</si>
  <si>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</si>
  <si>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</si>
  <si>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</si>
  <si>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</si>
  <si>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</si>
  <si>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</si>
  <si>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</si>
  <si>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</si>
  <si>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</si>
  <si>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</si>
  <si>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</si>
  <si>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</si>
  <si>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</si>
  <si>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</si>
  <si>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</si>
  <si>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</si>
  <si>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</si>
  <si>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</si>
  <si>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</si>
  <si>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</si>
  <si>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</si>
  <si>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</si>
  <si>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</si>
  <si>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</si>
  <si>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</si>
  <si>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</si>
  <si>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</si>
  <si>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</si>
  <si>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</si>
  <si>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</si>
  <si>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</si>
  <si>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</si>
  <si>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</si>
  <si>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</si>
  <si>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</si>
  <si>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</si>
  <si>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</si>
  <si>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</si>
  <si>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</si>
  <si>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</si>
  <si>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</si>
  <si>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</si>
  <si>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</si>
  <si>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</si>
  <si>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</si>
  <si>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</si>
  <si>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</si>
  <si>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</si>
  <si>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</si>
  <si>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</si>
  <si>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</si>
  <si>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</si>
  <si>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</si>
  <si>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</si>
  <si>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</si>
  <si>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</si>
  <si>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</si>
  <si>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</si>
  <si>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</si>
  <si>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</si>
  <si>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</si>
  <si>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</si>
  <si>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</si>
  <si>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</si>
  <si>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</si>
  <si>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</si>
  <si>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</si>
  <si>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</si>
  <si>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</si>
  <si>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</si>
  <si>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</si>
  <si>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</si>
  <si>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</si>
  <si>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</si>
  <si>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</si>
  <si>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</si>
  <si>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</si>
  <si>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</si>
  <si>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</si>
  <si>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</si>
  <si>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</si>
  <si>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</si>
  <si>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</si>
  <si>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</si>
  <si>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</si>
  <si>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</si>
  <si>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</si>
  <si>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</si>
  <si>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</si>
  <si>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</si>
  <si>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</si>
  <si>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</si>
  <si>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</si>
  <si>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</si>
  <si>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</si>
  <si>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</si>
  <si>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</si>
  <si>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</si>
  <si>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</si>
  <si>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</si>
  <si>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</si>
  <si>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</si>
  <si>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</si>
  <si>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</si>
  <si>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</si>
  <si>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</si>
  <si>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</si>
  <si>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</si>
  <si>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</si>
  <si>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</si>
  <si>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</si>
  <si>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</si>
  <si>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</si>
  <si>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</si>
  <si>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</si>
  <si>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</si>
  <si>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</si>
  <si>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</si>
  <si>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</si>
  <si>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</si>
  <si>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</si>
  <si>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</si>
  <si>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</si>
  <si>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</si>
  <si>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</si>
  <si>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</si>
  <si>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</si>
  <si>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</si>
  <si>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</si>
  <si>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</si>
  <si>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</si>
  <si>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</si>
  <si>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</si>
  <si>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</si>
  <si>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</si>
  <si>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</si>
  <si>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</si>
  <si>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</si>
  <si>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</si>
  <si>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</si>
  <si>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</si>
  <si>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</si>
  <si>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</si>
  <si>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</si>
  <si>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</si>
  <si>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</si>
  <si>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</si>
  <si>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</si>
  <si>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</si>
  <si>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</si>
  <si>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</si>
  <si>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</si>
  <si>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</si>
  <si>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</si>
  <si>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</si>
  <si>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</si>
  <si>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</si>
  <si>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</si>
  <si>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</si>
  <si>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</si>
  <si>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</si>
  <si>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</si>
  <si>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</si>
  <si>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</si>
  <si>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</si>
  <si>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</si>
  <si>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</si>
  <si>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</si>
  <si>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</si>
  <si>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</si>
  <si>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</si>
  <si>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</si>
  <si>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</si>
  <si>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</si>
  <si>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</si>
  <si>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</si>
  <si>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</si>
  <si>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</si>
  <si>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</si>
  <si>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</si>
  <si>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</si>
  <si>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</si>
  <si>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</si>
  <si>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</si>
  <si>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</si>
  <si>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</si>
  <si>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</si>
  <si>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</si>
  <si>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</si>
  <si>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</si>
  <si>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</si>
  <si>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</si>
  <si>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</si>
  <si>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</si>
  <si>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</si>
  <si>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</si>
  <si>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</si>
  <si>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</si>
  <si>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</si>
  <si>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</si>
  <si>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</si>
  <si>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</si>
  <si>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</si>
  <si>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</si>
  <si>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</si>
  <si>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</si>
  <si>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</si>
  <si>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</si>
  <si>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</si>
  <si>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</si>
  <si>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</si>
  <si>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</si>
  <si>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</si>
  <si>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</si>
  <si>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</si>
  <si>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</si>
  <si>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</si>
  <si>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</si>
  <si>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</si>
  <si>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</si>
  <si>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</si>
  <si>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</si>
  <si>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</si>
  <si>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</si>
  <si>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</si>
  <si>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</si>
  <si>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</si>
  <si>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</si>
  <si>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</si>
  <si>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</si>
  <si>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</si>
  <si>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</si>
  <si>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</si>
  <si>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</si>
  <si>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</si>
  <si>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</si>
  <si>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</si>
  <si>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</si>
  <si>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</si>
  <si>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</si>
  <si>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</si>
  <si>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</si>
  <si>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</si>
  <si>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</si>
  <si>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</si>
  <si>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</si>
  <si>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</si>
  <si>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</si>
  <si>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</si>
  <si>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</si>
  <si>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</si>
  <si>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</si>
  <si>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</si>
  <si>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</si>
  <si>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</si>
  <si>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</si>
  <si>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</si>
  <si>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</si>
  <si>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</si>
  <si>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</si>
  <si>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</si>
  <si>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</si>
  <si>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</si>
  <si>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</si>
  <si>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</si>
  <si>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</si>
  <si>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</si>
  <si>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</si>
  <si>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</si>
  <si>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</si>
  <si>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</si>
  <si>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</si>
  <si>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</si>
  <si>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</si>
  <si>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</si>
  <si>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</si>
  <si>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</si>
  <si>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</si>
  <si>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</si>
  <si>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</si>
  <si>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</si>
  <si>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</si>
  <si>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</si>
  <si>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</si>
  <si>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</si>
  <si>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</si>
  <si>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</si>
  <si>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</si>
  <si>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</si>
  <si>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</si>
  <si>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</si>
  <si>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</si>
  <si>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</si>
  <si>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</si>
  <si>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</si>
  <si>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</si>
  <si>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</si>
  <si>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</si>
  <si>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</si>
  <si>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</si>
  <si>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</si>
  <si>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</si>
  <si>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</si>
  <si>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</si>
  <si>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</si>
  <si>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</si>
  <si>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</si>
  <si>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</si>
  <si>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</si>
  <si>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</si>
  <si>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</si>
  <si>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</si>
  <si>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</si>
  <si>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</si>
  <si>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</si>
  <si>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</si>
  <si>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</si>
  <si>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</si>
  <si>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</si>
  <si>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</si>
  <si>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</si>
  <si>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</si>
  <si>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</si>
  <si>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</si>
  <si>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</si>
  <si>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</si>
  <si>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</si>
  <si>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</si>
  <si>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</si>
  <si>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</si>
  <si>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</si>
  <si>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</si>
  <si>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</si>
  <si>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</si>
  <si>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</si>
  <si>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</si>
  <si>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</si>
  <si>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</si>
  <si>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</si>
  <si>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</si>
  <si>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</si>
  <si>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</si>
  <si>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</si>
  <si>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</si>
  <si>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</si>
  <si>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</si>
  <si>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</si>
  <si>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</si>
  <si>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</si>
  <si>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</si>
  <si>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</si>
  <si>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</si>
  <si>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</si>
  <si>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</si>
  <si>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</si>
  <si>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</si>
  <si>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</si>
  <si>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</si>
  <si>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</si>
  <si>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</si>
  <si>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</si>
  <si>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</si>
  <si>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</si>
  <si>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</si>
  <si>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</si>
  <si>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</si>
  <si>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</si>
  <si>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</si>
  <si>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</si>
  <si>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</si>
  <si>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</si>
  <si>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</si>
  <si>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</si>
  <si>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</si>
  <si>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</si>
  <si>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</si>
  <si>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</si>
  <si>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</si>
  <si>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</si>
  <si>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</si>
  <si>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</si>
  <si>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</si>
  <si>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</si>
  <si>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</si>
  <si>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</si>
  <si>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</si>
  <si>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</si>
  <si>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</si>
  <si>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</si>
  <si>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</si>
  <si>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</si>
  <si>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</si>
  <si>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</si>
  <si>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</si>
  <si>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</si>
  <si>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</si>
  <si>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</si>
  <si>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</si>
  <si>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</si>
  <si>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</si>
  <si>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</si>
  <si>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</si>
  <si>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</si>
  <si>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</si>
  <si>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</si>
  <si>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</si>
  <si>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</si>
  <si>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</si>
  <si>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</si>
  <si>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</si>
  <si>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</si>
  <si>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</si>
  <si>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</si>
  <si>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</si>
  <si>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</si>
  <si>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</si>
  <si>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</si>
  <si>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</si>
  <si>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</si>
  <si>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</si>
  <si>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</si>
  <si>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</si>
  <si>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</si>
  <si>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</si>
  <si>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</si>
  <si>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</si>
  <si>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</si>
  <si>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</si>
  <si>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</si>
  <si>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</si>
  <si>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</si>
  <si>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</si>
  <si>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</si>
  <si>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</si>
  <si>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</si>
  <si>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</si>
  <si>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</si>
  <si>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</si>
  <si>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</si>
  <si>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</si>
  <si>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</si>
  <si>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</si>
  <si>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</si>
  <si>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</si>
  <si>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</si>
  <si>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</si>
  <si>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</si>
  <si>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</si>
  <si>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</si>
  <si>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</si>
  <si>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</si>
  <si>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</si>
  <si>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</si>
  <si>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</si>
  <si>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</si>
  <si>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</si>
  <si>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</si>
  <si>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</si>
  <si>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</si>
  <si>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</si>
  <si>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</si>
  <si>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</si>
  <si>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</si>
  <si>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</si>
  <si>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</si>
  <si>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</si>
  <si>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</si>
  <si>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</si>
  <si>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</si>
  <si>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</si>
  <si>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</si>
  <si>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</si>
  <si>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</si>
  <si>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</si>
  <si>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</si>
  <si>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</si>
  <si>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</si>
  <si>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</si>
  <si>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</si>
  <si>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</si>
  <si>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</si>
  <si>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</si>
  <si>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</si>
  <si>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</si>
  <si>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</si>
  <si>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</si>
  <si>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</si>
  <si>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</si>
  <si>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</si>
  <si>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</si>
  <si>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</si>
  <si>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</si>
  <si>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</si>
  <si>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</si>
  <si>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</si>
  <si>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</si>
  <si>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</si>
  <si>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</si>
  <si>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</si>
  <si>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</si>
  <si>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</si>
  <si>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</si>
  <si>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</si>
  <si>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</si>
  <si>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</si>
  <si>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</si>
  <si>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</si>
  <si>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</si>
  <si>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</si>
  <si>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</si>
  <si>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</si>
  <si>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</si>
  <si>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</si>
  <si>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</si>
  <si>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</si>
  <si>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</si>
  <si>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</si>
  <si>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</si>
  <si>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</si>
  <si>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</si>
  <si>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</si>
  <si>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</si>
  <si>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</si>
  <si>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</si>
  <si>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</si>
  <si>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</si>
  <si>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</si>
  <si>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</si>
  <si>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</si>
  <si>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</si>
  <si>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</si>
  <si>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</si>
  <si>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</si>
  <si>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</si>
  <si>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</si>
  <si>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</si>
  <si>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</si>
  <si>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</si>
  <si>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</si>
  <si>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</si>
  <si>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</si>
  <si>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</si>
  <si>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</si>
  <si>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</si>
  <si>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</si>
  <si>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</si>
  <si>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</si>
  <si>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</si>
  <si>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</si>
  <si>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</si>
  <si>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</si>
  <si>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</si>
  <si>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</si>
  <si>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</si>
  <si>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</si>
  <si>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</si>
  <si>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</si>
  <si>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</si>
  <si>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</si>
  <si>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</si>
  <si>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</si>
  <si>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</si>
  <si>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</si>
  <si>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</si>
  <si>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</si>
  <si>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</si>
  <si>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</si>
  <si>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</si>
  <si>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</si>
  <si>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</si>
  <si>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</si>
  <si>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</si>
  <si>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</si>
  <si>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</si>
  <si>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</si>
  <si>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</si>
  <si>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</si>
  <si>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</si>
  <si>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</si>
  <si>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</si>
  <si>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</si>
  <si>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</si>
  <si>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</si>
  <si>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</si>
  <si>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</si>
  <si>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</si>
  <si>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</si>
  <si>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</si>
  <si>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</si>
  <si>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</si>
  <si>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</si>
  <si>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</si>
  <si>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</si>
  <si>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</si>
  <si>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</si>
  <si>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</si>
  <si>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</si>
  <si>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</si>
  <si>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</si>
  <si>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</si>
  <si>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</si>
  <si>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</si>
  <si>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</si>
  <si>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</si>
  <si>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</si>
  <si>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</si>
  <si>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</si>
  <si>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</si>
  <si>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</si>
  <si>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</si>
  <si>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</si>
  <si>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</si>
  <si>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</si>
  <si>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</si>
  <si>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</si>
  <si>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</si>
  <si>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</si>
  <si>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</si>
  <si>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</si>
  <si>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</si>
  <si>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</si>
  <si>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</si>
  <si>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</si>
  <si>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</si>
  <si>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</si>
  <si>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</si>
  <si>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</si>
  <si>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</si>
  <si>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</si>
  <si>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</si>
  <si>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</si>
  <si>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</si>
  <si>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</si>
  <si>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</si>
  <si>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</si>
  <si>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</si>
  <si>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</si>
  <si>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</si>
  <si>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</si>
  <si>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</si>
  <si>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</si>
  <si>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</si>
  <si>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</si>
  <si>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</si>
  <si>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</si>
  <si>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</si>
  <si>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</si>
  <si>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</si>
  <si>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</si>
  <si>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</si>
  <si>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</si>
  <si>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</si>
  <si>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</si>
  <si>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</si>
  <si>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</si>
  <si>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</si>
  <si>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</si>
  <si>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</si>
  <si>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</si>
  <si>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</si>
  <si>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</si>
  <si>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</si>
  <si>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</si>
  <si>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</si>
  <si>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</si>
  <si>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</si>
  <si>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</si>
  <si>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</si>
  <si>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</si>
  <si>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</si>
  <si>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</si>
  <si>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</si>
  <si>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</si>
  <si>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</si>
  <si>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</si>
  <si>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</si>
  <si>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</si>
  <si>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</si>
  <si>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</si>
  <si>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</si>
  <si>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</si>
  <si>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</si>
  <si>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</si>
  <si>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</si>
  <si>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</si>
  <si>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</si>
  <si>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</si>
  <si>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</si>
  <si>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</si>
  <si>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</si>
  <si>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</si>
  <si>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</si>
  <si>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</si>
  <si>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</si>
  <si>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</si>
  <si>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</si>
  <si>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</si>
  <si>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</si>
  <si>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</si>
  <si>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</si>
  <si>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</si>
  <si>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</si>
  <si>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</si>
  <si>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</si>
  <si>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</si>
  <si>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</si>
  <si>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</si>
  <si>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</si>
  <si>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</si>
  <si>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</si>
  <si>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</si>
  <si>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</si>
  <si>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</si>
  <si>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</si>
  <si>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</si>
  <si>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</si>
  <si>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</si>
  <si>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</si>
  <si>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</si>
  <si>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</si>
  <si>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</si>
  <si>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</si>
  <si>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</si>
  <si>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</si>
  <si>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</si>
  <si>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</si>
  <si>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</si>
  <si>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</si>
  <si>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</si>
  <si>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</si>
  <si>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</si>
  <si>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</si>
  <si>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</si>
  <si>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</si>
  <si>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</si>
  <si>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</si>
  <si>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</si>
  <si>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</si>
  <si>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</si>
  <si>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</si>
  <si>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</si>
  <si>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</si>
  <si>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</si>
  <si>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</si>
  <si>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</si>
  <si>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</si>
  <si>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</si>
  <si>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</si>
  <si>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</si>
  <si>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</si>
  <si>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</si>
  <si>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</si>
  <si>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</si>
  <si>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</si>
  <si>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</si>
  <si>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</si>
  <si>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</si>
  <si>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</si>
  <si>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</si>
  <si>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</si>
  <si>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</si>
  <si>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</si>
  <si>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</si>
  <si>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</si>
  <si>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</si>
  <si>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</si>
  <si>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</si>
  <si>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</si>
  <si>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</si>
  <si>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</si>
  <si>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</si>
  <si>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</si>
  <si>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</si>
  <si>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</si>
  <si>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</si>
  <si>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</si>
  <si>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</si>
  <si>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</si>
  <si>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</si>
  <si>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</si>
  <si>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</si>
  <si>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</si>
  <si>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</si>
  <si>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</si>
  <si>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</si>
  <si>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</si>
  <si>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</si>
  <si>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</si>
  <si>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</si>
  <si>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</si>
  <si>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</si>
  <si>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</si>
  <si>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</si>
  <si>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</si>
  <si>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</si>
  <si>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</si>
  <si>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</si>
  <si>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</si>
  <si>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</si>
  <si>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</si>
  <si>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</si>
  <si>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</si>
  <si>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</si>
  <si>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</si>
  <si>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</si>
  <si>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</si>
  <si>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</si>
  <si>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</si>
  <si>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</si>
  <si>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</si>
  <si>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</si>
  <si>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</si>
  <si>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</si>
  <si>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</si>
  <si>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</si>
  <si>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</si>
  <si>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</si>
  <si>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</si>
  <si>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</si>
  <si>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</si>
  <si>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</si>
  <si>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</si>
  <si>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</si>
  <si>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</si>
  <si>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</si>
  <si>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</si>
  <si>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</si>
  <si>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</si>
  <si>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</si>
  <si>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</si>
  <si>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</si>
  <si>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</si>
  <si>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</si>
  <si>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</si>
  <si>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</si>
  <si>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</si>
  <si>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</si>
  <si>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</si>
  <si>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</si>
  <si>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</si>
  <si>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</si>
  <si>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</si>
  <si>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</si>
  <si>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</si>
  <si>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</si>
  <si>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</si>
  <si>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</si>
  <si>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</si>
  <si>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</si>
  <si>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</si>
  <si>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</si>
  <si>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</si>
  <si>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</si>
  <si>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</si>
  <si>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</si>
  <si>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</si>
  <si>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</si>
  <si>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</si>
  <si>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</si>
  <si>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</si>
  <si>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</si>
  <si>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</si>
  <si>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</si>
  <si>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</si>
  <si>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</si>
  <si>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</si>
  <si>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</si>
  <si>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</si>
  <si>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</si>
  <si>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</si>
  <si>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</si>
  <si>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</si>
  <si>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</si>
  <si>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</si>
  <si>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</si>
  <si>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</si>
  <si>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</si>
  <si>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</si>
  <si>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</si>
  <si>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</si>
  <si>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</si>
  <si>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</si>
  <si>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</si>
  <si>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</si>
  <si>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</si>
  <si>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</si>
  <si>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</si>
  <si>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</si>
  <si>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</si>
  <si>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</si>
  <si>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</si>
  <si>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</si>
  <si>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</si>
  <si>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</si>
  <si>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</si>
  <si>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</si>
  <si>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</si>
  <si>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</si>
  <si>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</si>
  <si>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</si>
  <si>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</si>
  <si>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</si>
  <si>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</si>
  <si>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</si>
  <si>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</si>
  <si>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</si>
  <si>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</si>
  <si>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</si>
  <si>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</si>
  <si>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</si>
  <si>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</si>
  <si>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</si>
  <si>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</si>
  <si>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</si>
  <si>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</si>
  <si>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</si>
  <si>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</si>
  <si>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</si>
  <si>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</si>
  <si>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</si>
  <si>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</si>
  <si>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</si>
  <si>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</si>
  <si>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</si>
  <si>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</si>
  <si>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</si>
  <si>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</si>
  <si>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</si>
  <si>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</si>
  <si>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</si>
  <si>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</si>
  <si>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</si>
  <si>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</si>
  <si>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</si>
  <si>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</si>
  <si>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</si>
  <si>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</si>
  <si>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</si>
  <si>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</si>
  <si>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</si>
  <si>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</si>
  <si>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</si>
  <si>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</si>
  <si>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</si>
  <si>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</si>
  <si>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</si>
  <si>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</si>
  <si>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</si>
  <si>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</si>
  <si>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</si>
  <si>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</si>
  <si>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</si>
  <si>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</si>
  <si>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</si>
  <si>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</si>
  <si>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</si>
  <si>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</si>
  <si>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</si>
  <si>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</si>
  <si>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</si>
  <si>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</si>
  <si>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</si>
  <si>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</si>
  <si>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</si>
  <si>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</si>
  <si>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</si>
  <si>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</si>
  <si>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</si>
  <si>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</si>
  <si>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</si>
  <si>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</si>
  <si>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</si>
  <si>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</si>
  <si>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</si>
  <si>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</si>
  <si>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</si>
  <si>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</si>
  <si>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</si>
  <si>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</si>
  <si>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</si>
  <si>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</si>
  <si>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</si>
  <si>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</si>
  <si>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</si>
  <si>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</si>
  <si>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</si>
  <si>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</si>
  <si>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</si>
  <si>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</si>
  <si>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</si>
  <si>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</si>
  <si>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</si>
  <si>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</si>
  <si>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</si>
  <si>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</si>
  <si>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</si>
  <si>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</si>
  <si>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</si>
  <si>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</si>
  <si>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</si>
  <si>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</si>
  <si>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</si>
  <si>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</si>
  <si>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</si>
  <si>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</si>
  <si>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</si>
  <si>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</si>
  <si>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</si>
  <si>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</si>
  <si>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</si>
  <si>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</si>
  <si>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</si>
  <si>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</si>
  <si>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</si>
  <si>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</si>
  <si>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</si>
  <si>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</si>
  <si>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</si>
  <si>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</si>
  <si>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</si>
  <si>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</si>
  <si>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</si>
  <si>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</si>
  <si>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</si>
  <si>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</si>
  <si>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</si>
  <si>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</si>
  <si>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</si>
  <si>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</si>
  <si>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</si>
  <si>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</si>
  <si>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</si>
  <si>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</si>
  <si>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</si>
  <si>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</si>
  <si>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</si>
  <si>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</si>
  <si>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</si>
  <si>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</si>
  <si>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</si>
  <si>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</si>
  <si>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</si>
  <si>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</si>
  <si>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</si>
  <si>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</si>
  <si>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</si>
  <si>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</si>
  <si>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</si>
  <si>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</si>
  <si>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</si>
  <si>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</si>
  <si>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</si>
  <si>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</si>
  <si>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</si>
  <si>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</si>
  <si>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</si>
  <si>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</si>
  <si>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</si>
  <si>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</si>
  <si>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</si>
  <si>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</si>
  <si>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</si>
  <si>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</si>
  <si>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</si>
  <si>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</si>
  <si>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</si>
  <si>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</si>
  <si>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</si>
  <si>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</si>
  <si>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</si>
  <si>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</si>
  <si>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</si>
  <si>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</si>
  <si>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</si>
  <si>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</si>
  <si>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</si>
  <si>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</si>
  <si>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</si>
  <si>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</si>
  <si>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</si>
  <si>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</si>
  <si>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</si>
  <si>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</si>
  <si>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</si>
  <si>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</si>
  <si>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</si>
  <si>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</si>
  <si>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</si>
  <si>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</si>
  <si>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</si>
  <si>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</si>
  <si>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</si>
  <si>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</si>
  <si>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</si>
  <si>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</si>
  <si>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</si>
  <si>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</si>
  <si>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</si>
  <si>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</si>
  <si>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</si>
  <si>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</si>
  <si>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</si>
  <si>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</si>
  <si>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</si>
  <si>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</si>
  <si>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</si>
  <si>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</si>
  <si>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</si>
  <si>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</si>
  <si>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</si>
  <si>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</si>
  <si>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</si>
  <si>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</si>
  <si>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</si>
  <si>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</si>
  <si>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</si>
  <si>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</si>
  <si>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</si>
  <si>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</si>
  <si>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</si>
  <si>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</si>
  <si>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</si>
  <si>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</si>
  <si>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</si>
  <si>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</si>
  <si>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</si>
  <si>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</si>
  <si>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</si>
  <si>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</si>
  <si>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</si>
  <si>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</si>
  <si>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</si>
  <si>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</si>
  <si>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</si>
  <si>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</si>
  <si>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</si>
  <si>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</si>
  <si>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</si>
  <si>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</si>
  <si>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</si>
  <si>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</si>
  <si>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</si>
  <si>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</si>
  <si>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</si>
  <si>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</si>
  <si>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</si>
  <si>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</si>
  <si>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</si>
  <si>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</si>
  <si>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</si>
  <si>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</si>
  <si>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</si>
  <si>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</si>
  <si>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</si>
  <si>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</si>
  <si>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</si>
  <si>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</si>
  <si>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</si>
  <si>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</si>
  <si>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</si>
  <si>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</si>
  <si>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</si>
  <si>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</si>
  <si>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</si>
  <si>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</si>
  <si>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</si>
  <si>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</si>
  <si>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</si>
  <si>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</si>
  <si>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</si>
  <si>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</si>
  <si>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</si>
  <si>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</si>
  <si>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</si>
  <si>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</si>
  <si>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</si>
  <si>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</si>
  <si>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</si>
  <si>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</si>
  <si>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</si>
  <si>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</si>
  <si>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</si>
  <si>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</si>
  <si>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</si>
  <si>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</si>
  <si>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</si>
  <si>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</si>
  <si>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</si>
  <si>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</si>
  <si>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</si>
  <si>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</si>
  <si>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</si>
  <si>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</si>
  <si>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</si>
  <si>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</si>
  <si>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</si>
  <si>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</si>
  <si>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</si>
  <si>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</si>
  <si>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</si>
  <si>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</si>
  <si>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</si>
  <si>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</si>
  <si>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</si>
  <si>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</si>
  <si>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</si>
  <si>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</si>
  <si>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</si>
  <si>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</si>
  <si>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</si>
  <si>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</si>
  <si>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</si>
  <si>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</si>
  <si>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</si>
  <si>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</si>
  <si>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</si>
  <si>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</si>
  <si>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</si>
  <si>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</si>
  <si>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</si>
  <si>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</si>
  <si>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</si>
  <si>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</si>
  <si>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</si>
  <si>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</si>
  <si>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</si>
  <si>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</si>
  <si>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</si>
  <si>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</si>
  <si>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</si>
  <si>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</si>
  <si>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</si>
  <si>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</si>
  <si>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</si>
  <si>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</si>
  <si>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</si>
  <si>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</si>
  <si>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</si>
  <si>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</si>
  <si>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</si>
  <si>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</si>
  <si>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</si>
  <si>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</si>
  <si>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</si>
  <si>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</si>
  <si>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</si>
  <si>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</si>
  <si>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</si>
  <si>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</si>
  <si>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</si>
  <si>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</si>
  <si>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</si>
  <si>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</si>
  <si>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</si>
  <si>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</si>
  <si>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</si>
  <si>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</si>
  <si>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</si>
  <si>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</si>
  <si>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</si>
  <si>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</si>
  <si>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</si>
  <si>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</si>
  <si>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</si>
  <si>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</si>
  <si>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</si>
  <si>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</si>
  <si>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</si>
  <si>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</si>
  <si>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</si>
  <si>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</si>
  <si>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</si>
  <si>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</si>
  <si>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</si>
  <si>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</si>
  <si>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</si>
  <si>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</si>
  <si>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</si>
  <si>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</si>
  <si>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</si>
  <si>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</si>
  <si>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</si>
  <si>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</si>
  <si>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</si>
  <si>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</si>
  <si>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</si>
  <si>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</si>
  <si>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</si>
  <si>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</si>
  <si>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</si>
  <si>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</si>
  <si>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</si>
  <si>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</si>
  <si>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</si>
  <si>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</si>
  <si>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</si>
  <si>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</si>
  <si>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</si>
  <si>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</si>
  <si>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</si>
  <si>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</si>
  <si>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</si>
  <si>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</si>
  <si>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</si>
  <si>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</si>
  <si>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</si>
  <si>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</si>
  <si>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</si>
  <si>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</si>
  <si>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</si>
  <si>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</si>
  <si>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</si>
  <si>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</si>
  <si>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</si>
  <si>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</si>
  <si>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</si>
  <si>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</si>
  <si>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</si>
  <si>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</si>
  <si>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</si>
  <si>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</si>
  <si>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</si>
  <si>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</si>
  <si>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</si>
  <si>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</si>
  <si>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</si>
  <si>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</si>
  <si>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</si>
  <si>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</si>
  <si>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</si>
  <si>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</si>
  <si>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</si>
  <si>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</si>
  <si>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</si>
  <si>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</si>
  <si>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</si>
  <si>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</si>
  <si>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</si>
  <si>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</si>
  <si>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</si>
  <si>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</si>
  <si>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</si>
  <si>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</si>
  <si>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</si>
  <si>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</si>
  <si>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</si>
  <si>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</si>
  <si>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</si>
  <si>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</si>
  <si>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</si>
  <si>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</si>
  <si>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</si>
  <si>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</si>
  <si>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</si>
  <si>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</si>
  <si>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</si>
  <si>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</si>
  <si>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</si>
  <si>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</si>
  <si>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</si>
  <si>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</si>
  <si>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</si>
  <si>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</si>
  <si>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</si>
  <si>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</si>
  <si>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</si>
  <si>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</si>
  <si>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</si>
  <si>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</si>
  <si>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</si>
  <si>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</si>
  <si>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</si>
  <si>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</si>
  <si>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</si>
  <si>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</si>
  <si>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</si>
  <si>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</si>
  <si>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</si>
  <si>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</si>
  <si>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</si>
  <si>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</si>
  <si>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</si>
  <si>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</si>
  <si>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</si>
  <si>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</si>
  <si>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</si>
  <si>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</si>
  <si>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</si>
  <si>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</si>
  <si>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</si>
  <si>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</si>
  <si>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</si>
  <si>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</si>
  <si>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</si>
  <si>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</si>
  <si>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</si>
  <si>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</si>
  <si>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</si>
  <si>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</si>
  <si>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</si>
  <si>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</si>
  <si>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</si>
  <si>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</si>
  <si>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</si>
  <si>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</si>
  <si>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</si>
  <si>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</si>
  <si>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</si>
  <si>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</si>
  <si>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</si>
  <si>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</si>
  <si>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</si>
  <si>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</si>
  <si>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</si>
  <si>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</si>
  <si>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</si>
  <si>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</si>
  <si>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</si>
  <si>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</si>
  <si>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</si>
  <si>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</si>
  <si>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</si>
  <si>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</si>
  <si>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</si>
  <si>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</si>
  <si>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</si>
  <si>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</si>
  <si>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</si>
  <si>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</si>
  <si>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</si>
  <si>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</si>
  <si>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</si>
  <si>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</si>
  <si>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</si>
  <si>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</si>
  <si>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</si>
  <si>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</si>
  <si>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</si>
  <si>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</si>
  <si>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</si>
  <si>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</si>
  <si>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</si>
  <si>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</si>
  <si>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</si>
  <si>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</si>
  <si>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</si>
  <si>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</si>
  <si>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</si>
  <si>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</si>
  <si>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</si>
  <si>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</si>
  <si>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</si>
  <si>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</si>
  <si>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</si>
  <si>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</si>
  <si>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</si>
  <si>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</si>
  <si>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</si>
  <si>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</si>
  <si>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</si>
  <si>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</si>
  <si>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</si>
  <si>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</si>
  <si>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</si>
  <si>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</si>
  <si>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</si>
  <si>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</si>
  <si>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</si>
  <si>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</si>
  <si>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</si>
  <si>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</si>
  <si>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</si>
  <si>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</si>
  <si>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</si>
  <si>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</si>
  <si>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</si>
  <si>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</si>
  <si>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</si>
  <si>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</si>
  <si>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</si>
  <si>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</si>
  <si>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</si>
  <si>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</si>
  <si>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</si>
  <si>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</si>
  <si>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</si>
  <si>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</si>
  <si>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</si>
  <si>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</si>
  <si>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</si>
  <si>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</si>
  <si>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</si>
  <si>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</si>
  <si>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</si>
  <si>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</si>
  <si>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</si>
  <si>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</si>
  <si>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</si>
  <si>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</si>
  <si>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</si>
  <si>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</si>
  <si>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</si>
  <si>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</si>
  <si>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</si>
  <si>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</si>
  <si>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</si>
  <si>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</si>
  <si>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</si>
  <si>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</si>
  <si>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</si>
  <si>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</si>
  <si>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</si>
  <si>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</si>
  <si>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</si>
  <si>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</si>
  <si>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</si>
  <si>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</si>
  <si>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</si>
  <si>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</si>
  <si>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</si>
  <si>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</si>
  <si>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</si>
  <si>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</si>
  <si>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</si>
  <si>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</si>
  <si>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</si>
  <si>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</si>
  <si>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</si>
  <si>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</si>
  <si>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</si>
  <si>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</si>
  <si>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</si>
  <si>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</si>
  <si>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</si>
  <si>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</si>
  <si>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</si>
  <si>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</si>
  <si>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</si>
  <si>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</si>
  <si>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</si>
  <si>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</si>
  <si>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</si>
  <si>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</si>
  <si>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</si>
  <si>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</si>
  <si>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</si>
  <si>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</si>
  <si>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</si>
  <si>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</si>
  <si>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</si>
  <si>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</si>
  <si>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</si>
  <si>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</si>
  <si>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</si>
  <si>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</si>
  <si>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</si>
  <si>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</si>
  <si>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</si>
  <si>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</si>
  <si>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</si>
  <si>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</si>
  <si>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</si>
  <si>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</si>
  <si>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</si>
  <si>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</si>
  <si>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</si>
  <si>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</si>
  <si>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</si>
  <si>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</si>
  <si>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</si>
  <si>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</si>
  <si>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</si>
  <si>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</si>
  <si>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</si>
  <si>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</si>
  <si>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</si>
  <si>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</si>
  <si>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</si>
  <si>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</si>
  <si>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</si>
  <si>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</si>
  <si>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</si>
  <si>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</si>
  <si>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</si>
  <si>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</si>
  <si>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</si>
  <si>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</si>
  <si>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</si>
  <si>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</si>
  <si>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</si>
  <si>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</si>
  <si>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</si>
  <si>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</si>
  <si>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</si>
  <si>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</si>
  <si>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</si>
  <si>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</si>
  <si>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</si>
  <si>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</si>
  <si>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</si>
  <si>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</si>
  <si>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</si>
  <si>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</si>
  <si>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</si>
  <si>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</si>
  <si>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</si>
  <si>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</si>
  <si>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</si>
  <si>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</si>
  <si>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</si>
  <si>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</si>
  <si>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</si>
  <si>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</si>
  <si>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</si>
  <si>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</si>
  <si>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</si>
  <si>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</si>
  <si>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</si>
  <si>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</si>
  <si>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</si>
  <si>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</si>
  <si>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</si>
  <si>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</si>
  <si>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</si>
  <si>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</si>
  <si>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</si>
  <si>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</si>
  <si>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</si>
  <si>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</si>
  <si>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</si>
  <si>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</si>
  <si>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</si>
  <si>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</si>
  <si>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</si>
  <si>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</si>
  <si>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</si>
  <si>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</si>
  <si>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</si>
  <si>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</si>
  <si>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</si>
  <si>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</si>
  <si>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</si>
  <si>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</si>
  <si>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</si>
  <si>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</si>
  <si>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</si>
  <si>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</si>
  <si>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</si>
  <si>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</si>
  <si>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</si>
  <si>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</si>
  <si>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</si>
  <si>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</si>
  <si>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</si>
  <si>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</si>
  <si>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</si>
  <si>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</si>
  <si>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</si>
  <si>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</si>
  <si>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</si>
  <si>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</si>
  <si>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</si>
  <si>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</si>
  <si>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</si>
  <si>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</si>
  <si>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</si>
  <si>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</si>
  <si>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</si>
  <si>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</si>
  <si>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</si>
  <si>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</si>
  <si>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</si>
  <si>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</si>
  <si>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</si>
  <si>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</si>
  <si>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</si>
  <si>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</si>
  <si>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</si>
  <si>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</si>
  <si>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</si>
  <si>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</si>
  <si>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</si>
  <si>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</si>
  <si>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</si>
  <si>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</si>
  <si>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</si>
  <si>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</si>
  <si>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</si>
  <si>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</si>
  <si>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</si>
  <si>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</si>
  <si>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</si>
  <si>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</si>
  <si>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</si>
  <si>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</si>
  <si>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</si>
  <si>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</si>
  <si>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</si>
  <si>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</si>
  <si>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</si>
  <si>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</si>
  <si>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</si>
  <si>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</si>
  <si>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</si>
  <si>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</si>
  <si>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</si>
  <si>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</si>
  <si>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</si>
  <si>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</si>
  <si>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</si>
  <si>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</si>
  <si>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</si>
  <si>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</si>
  <si>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</si>
  <si>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</si>
  <si>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</si>
  <si>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</si>
  <si>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</si>
  <si>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</si>
  <si>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</si>
  <si>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</si>
  <si>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</si>
  <si>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</si>
  <si>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</si>
  <si>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</si>
  <si>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</si>
  <si>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</si>
  <si>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</si>
  <si>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</si>
  <si>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</si>
  <si>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</si>
  <si>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</si>
  <si>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</si>
  <si>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</si>
  <si>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</si>
  <si>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</si>
  <si>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</si>
  <si>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</si>
  <si>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</si>
  <si>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</si>
  <si>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</si>
  <si>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</si>
  <si>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</si>
  <si>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</si>
  <si>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</si>
  <si>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</si>
  <si>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</si>
  <si>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</si>
  <si>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</si>
  <si>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</si>
  <si>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</si>
  <si>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</si>
  <si>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</si>
  <si>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</si>
  <si>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</si>
  <si>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</si>
  <si>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</si>
  <si>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</si>
  <si>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</si>
  <si>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</si>
  <si>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</si>
  <si>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</si>
  <si>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</si>
  <si>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</si>
  <si>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</si>
  <si>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</si>
  <si>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</si>
  <si>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</si>
  <si>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</si>
  <si>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</si>
  <si>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</si>
  <si>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</si>
  <si>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</si>
  <si>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</si>
  <si>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</si>
  <si>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</si>
  <si>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</si>
  <si>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</si>
  <si>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</si>
  <si>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</si>
  <si>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</si>
  <si>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</si>
  <si>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</si>
  <si>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</si>
  <si>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</si>
  <si>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</si>
  <si>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</si>
  <si>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</si>
  <si>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</si>
  <si>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</si>
  <si>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</si>
  <si>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</si>
  <si>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</si>
  <si>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</si>
  <si>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</si>
  <si>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</si>
  <si>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</si>
  <si>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</si>
  <si>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</si>
  <si>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</si>
  <si>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</si>
  <si>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</si>
  <si>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</si>
  <si>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</si>
  <si>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</si>
  <si>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</si>
  <si>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</si>
  <si>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</si>
  <si>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</si>
  <si>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</si>
  <si>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</si>
  <si>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</si>
  <si>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</si>
  <si>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</si>
  <si>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</si>
  <si>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</si>
  <si>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</si>
  <si>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</si>
  <si>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</si>
  <si>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</si>
  <si>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</si>
  <si>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</si>
  <si>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</si>
  <si>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</si>
  <si>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</si>
  <si>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</si>
  <si>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</si>
  <si>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</si>
  <si>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</si>
  <si>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</si>
  <si>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</si>
  <si>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</si>
  <si>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</si>
  <si>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</si>
  <si>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</si>
  <si>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</si>
  <si>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</si>
  <si>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</si>
  <si>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</si>
  <si>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</si>
  <si>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</si>
  <si>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</si>
  <si>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</si>
  <si>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</si>
  <si>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</si>
  <si>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</si>
  <si>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</si>
  <si>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</si>
  <si>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</si>
  <si>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</si>
  <si>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</si>
  <si>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</si>
  <si>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</si>
  <si>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</si>
  <si>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</si>
  <si>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</si>
  <si>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</si>
  <si>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</si>
  <si>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</si>
  <si>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</si>
  <si>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</si>
  <si>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</si>
  <si>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</si>
  <si>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</si>
  <si>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</si>
  <si>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</si>
  <si>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</si>
  <si>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</si>
  <si>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</si>
  <si>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</si>
  <si>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</si>
  <si>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</si>
  <si>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</si>
  <si>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</si>
  <si>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</si>
  <si>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</si>
  <si>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</si>
  <si>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</si>
  <si>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</si>
  <si>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</si>
  <si>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</si>
  <si>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</si>
  <si>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</si>
  <si>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</si>
  <si>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</si>
  <si>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</si>
  <si>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</si>
  <si>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</si>
  <si>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</si>
  <si>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</si>
  <si>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</si>
  <si>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</si>
  <si>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</si>
  <si>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</si>
  <si>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</si>
  <si>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</si>
  <si>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</si>
  <si>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</si>
  <si>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</si>
  <si>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</si>
  <si>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</si>
  <si>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</si>
  <si>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</si>
  <si>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</si>
  <si>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</si>
  <si>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</si>
  <si>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</si>
  <si>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</si>
  <si>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</si>
  <si>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</si>
  <si>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</si>
  <si>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</si>
  <si>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</si>
  <si>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</si>
  <si>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</si>
  <si>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</si>
  <si>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</si>
  <si>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</si>
  <si>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</si>
  <si>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</si>
  <si>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</si>
  <si>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</si>
  <si>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</si>
  <si>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</si>
  <si>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</si>
  <si>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</si>
  <si>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</si>
  <si>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</si>
  <si>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</si>
  <si>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</si>
  <si>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</si>
  <si>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</si>
  <si>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</si>
  <si>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</si>
  <si>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</si>
  <si>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</si>
  <si>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</si>
  <si>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</si>
  <si>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</si>
  <si>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</si>
  <si>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</si>
  <si>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</si>
  <si>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</si>
  <si>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</si>
  <si>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</si>
  <si>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</si>
  <si>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</si>
  <si>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</si>
  <si>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</si>
  <si>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</si>
  <si>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</si>
  <si>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</si>
  <si>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</si>
  <si>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</si>
  <si>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</si>
  <si>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</si>
  <si>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</si>
  <si>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</si>
  <si>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</si>
  <si>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</si>
  <si>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</si>
  <si>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</si>
  <si>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</si>
  <si>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</si>
  <si>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</si>
  <si>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</si>
  <si>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</si>
  <si>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</si>
  <si>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</si>
  <si>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</si>
  <si>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</si>
  <si>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</si>
  <si>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</si>
  <si>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</si>
  <si>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</si>
  <si>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</si>
  <si>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</si>
  <si>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</si>
  <si>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</si>
  <si>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</si>
  <si>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</si>
  <si>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</si>
  <si>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</si>
  <si>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</si>
  <si>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</si>
  <si>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</si>
  <si>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</si>
  <si>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</si>
  <si>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</si>
  <si>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</si>
  <si>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</si>
  <si>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</si>
  <si>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</si>
  <si>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</si>
  <si>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</si>
  <si>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</si>
  <si>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</si>
  <si>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</si>
  <si>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</si>
  <si>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</si>
  <si>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</si>
  <si>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</si>
  <si>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</si>
  <si>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</si>
  <si>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</si>
  <si>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</si>
  <si>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</si>
  <si>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</si>
  <si>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</si>
  <si>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</si>
  <si>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</si>
  <si>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</si>
  <si>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</si>
  <si>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</si>
  <si>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</si>
  <si>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</si>
  <si>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</si>
  <si>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</si>
  <si>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</si>
  <si>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</si>
  <si>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</si>
  <si>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</si>
  <si>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</si>
  <si>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</si>
  <si>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</si>
  <si>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</si>
  <si>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</si>
  <si>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</si>
  <si>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</si>
  <si>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</si>
  <si>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</si>
  <si>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</si>
  <si>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</si>
  <si>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</si>
  <si>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</si>
  <si>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</si>
  <si>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</si>
  <si>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</si>
  <si>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</si>
  <si>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</si>
  <si>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</si>
  <si>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</si>
  <si>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</si>
  <si>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</si>
  <si>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</si>
  <si>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</si>
  <si>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</si>
  <si>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</si>
  <si>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</si>
  <si>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</si>
  <si>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</si>
  <si>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</si>
  <si>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</si>
  <si>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</si>
  <si>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</si>
  <si>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</si>
  <si>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</si>
  <si>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</si>
  <si>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</si>
  <si>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</si>
  <si>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</si>
  <si>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</si>
  <si>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</si>
  <si>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</si>
  <si>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</si>
  <si>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</si>
  <si>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</si>
  <si>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</si>
  <si>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</si>
  <si>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</si>
  <si>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</si>
  <si>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</si>
  <si>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</si>
  <si>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</si>
  <si>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</si>
  <si>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</si>
  <si>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</si>
  <si>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</si>
  <si>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</si>
  <si>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</si>
  <si>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</si>
  <si>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</si>
  <si>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</si>
  <si>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</si>
  <si>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</si>
  <si>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</si>
  <si>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</si>
  <si>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</si>
  <si>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</si>
  <si>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</si>
  <si>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</si>
  <si>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</si>
  <si>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</si>
  <si>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</si>
  <si>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</si>
  <si>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</si>
  <si>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</si>
  <si>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</si>
  <si>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</si>
  <si>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</si>
  <si>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</si>
  <si>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</si>
  <si>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</si>
  <si>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</si>
  <si>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</si>
  <si>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</si>
  <si>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</si>
  <si>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</si>
  <si>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</si>
  <si>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</si>
  <si>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</si>
  <si>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</si>
  <si>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</si>
  <si>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</si>
  <si>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</si>
  <si>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</si>
  <si>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</si>
  <si>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</si>
  <si>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</si>
  <si>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</si>
  <si>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</si>
  <si>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</si>
  <si>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</si>
  <si>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</si>
  <si>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</si>
  <si>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</si>
  <si>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</si>
  <si>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</si>
  <si>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</si>
  <si>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</si>
  <si>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</si>
  <si>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</si>
  <si>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</si>
  <si>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</si>
  <si>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</si>
  <si>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</si>
  <si>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</si>
  <si>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</si>
  <si>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</si>
  <si>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</si>
  <si>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</si>
  <si>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</si>
  <si>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</si>
  <si>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</si>
  <si>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</si>
  <si>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</si>
  <si>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</si>
  <si>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</si>
  <si>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</si>
  <si>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</si>
  <si>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</si>
  <si>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</si>
  <si>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</si>
  <si>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</si>
  <si>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</si>
  <si>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</si>
  <si>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</si>
  <si>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</si>
  <si>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</si>
  <si>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</si>
  <si>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</si>
  <si>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</si>
  <si>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</si>
  <si>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</si>
  <si>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</si>
  <si>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</si>
  <si>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</si>
  <si>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</si>
  <si>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</si>
  <si>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</si>
  <si>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</si>
  <si>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</si>
  <si>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</si>
  <si>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</si>
  <si>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</si>
  <si>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</si>
  <si>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</si>
  <si>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</si>
  <si>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</si>
  <si>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</si>
  <si>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</si>
  <si>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</si>
  <si>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</si>
  <si>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</si>
  <si>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</si>
  <si>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</si>
  <si>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</si>
  <si>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</si>
  <si>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</si>
  <si>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</si>
  <si>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</si>
  <si>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</si>
  <si>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</si>
  <si>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</si>
  <si>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</si>
  <si>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</si>
  <si>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</si>
  <si>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</si>
  <si>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</si>
  <si>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</si>
  <si>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</si>
  <si>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</si>
  <si>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</si>
  <si>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</si>
  <si>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</si>
  <si>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</si>
  <si>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</si>
  <si>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</si>
  <si>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</si>
  <si>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</si>
  <si>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</si>
  <si>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</si>
  <si>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</si>
  <si>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</si>
  <si>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</si>
  <si>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</si>
  <si>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</si>
  <si>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</si>
  <si>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</si>
  <si>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</si>
  <si>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</si>
  <si>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</si>
  <si>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</si>
  <si>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</si>
  <si>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</si>
  <si>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</si>
  <si>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</si>
  <si>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</si>
  <si>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</si>
  <si>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</si>
  <si>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</si>
  <si>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</si>
  <si>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</si>
  <si>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</si>
  <si>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</si>
  <si>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</si>
  <si>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</si>
  <si>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</si>
  <si>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</si>
  <si>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</si>
  <si>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</si>
  <si>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</si>
  <si>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</si>
  <si>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</si>
  <si>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</si>
  <si>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</si>
  <si>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</si>
  <si>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</si>
  <si>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</si>
  <si>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</si>
  <si>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</si>
  <si>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</si>
  <si>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</si>
  <si>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</si>
  <si>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</si>
  <si>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</si>
  <si>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</si>
  <si>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</si>
  <si>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</si>
  <si>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</si>
  <si>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</si>
  <si>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</si>
  <si>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</si>
  <si>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</si>
  <si>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</si>
  <si>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</si>
  <si>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</si>
  <si>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</si>
  <si>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</si>
  <si>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</si>
  <si>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</si>
  <si>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</si>
  <si>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</si>
  <si>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</si>
  <si>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</si>
  <si>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</si>
  <si>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</si>
  <si>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</si>
  <si>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</si>
  <si>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</si>
  <si>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</si>
  <si>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</si>
  <si>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</si>
  <si>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</si>
  <si>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</si>
  <si>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</si>
  <si>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</si>
  <si>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</si>
  <si>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</si>
  <si>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</si>
  <si>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</si>
  <si>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</si>
  <si>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</si>
  <si>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</si>
  <si>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</si>
  <si>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</si>
  <si>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</si>
  <si>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</si>
  <si>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</si>
  <si>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</si>
  <si>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</si>
  <si>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</si>
  <si>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</si>
  <si>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</si>
  <si>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</si>
  <si>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</si>
  <si>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</si>
  <si>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</si>
  <si>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</si>
  <si>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</si>
  <si>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</si>
  <si>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</si>
  <si>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</si>
  <si>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</si>
  <si>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</si>
  <si>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</si>
  <si>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</si>
  <si>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</si>
  <si>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</si>
  <si>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</si>
  <si>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</si>
  <si>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</si>
  <si>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</si>
  <si>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</si>
  <si>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</si>
  <si>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</si>
  <si>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</si>
  <si>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</si>
  <si>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</si>
  <si>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</si>
  <si>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</si>
  <si>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</si>
  <si>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</si>
  <si>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</si>
  <si>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</si>
  <si>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</si>
  <si>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</si>
  <si>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</si>
  <si>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</si>
  <si>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</si>
  <si>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</si>
  <si>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</si>
  <si>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</si>
  <si>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</si>
  <si>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</si>
  <si>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</si>
  <si>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</si>
  <si>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</si>
  <si>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</si>
  <si>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</si>
  <si>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</si>
  <si>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</si>
  <si>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</si>
  <si>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</si>
  <si>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</si>
  <si>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</si>
  <si>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</si>
  <si>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</si>
  <si>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</si>
  <si>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</si>
  <si>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</si>
  <si>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</si>
  <si>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</si>
  <si>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</si>
  <si>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</si>
  <si>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</si>
  <si>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</si>
  <si>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</si>
  <si>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</si>
  <si>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</si>
  <si>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</si>
  <si>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</si>
  <si>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</si>
  <si>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</si>
  <si>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</si>
  <si>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</si>
  <si>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</si>
  <si>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</si>
  <si>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</si>
  <si>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</si>
  <si>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</si>
  <si>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</si>
  <si>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</si>
  <si>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</si>
  <si>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</si>
  <si>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</si>
  <si>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</si>
  <si>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</si>
  <si>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</si>
  <si>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</si>
  <si>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</si>
  <si>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</si>
  <si>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</si>
  <si>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</si>
  <si>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</si>
  <si>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</si>
  <si>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</si>
  <si>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</si>
  <si>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</si>
  <si>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</si>
  <si>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</si>
  <si>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</si>
  <si>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</si>
  <si>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</si>
  <si>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</si>
  <si>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</si>
  <si>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</si>
  <si>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</si>
  <si>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</si>
  <si>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</si>
  <si>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</si>
  <si>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</si>
  <si>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</si>
  <si>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</si>
  <si>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</si>
  <si>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</si>
  <si>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</si>
  <si>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</si>
  <si>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</si>
  <si>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</si>
  <si>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</si>
  <si>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</si>
  <si>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</si>
  <si>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</si>
  <si>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</si>
  <si>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</si>
  <si>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</si>
  <si>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</si>
  <si>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</si>
  <si>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</si>
  <si>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</si>
  <si>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</si>
  <si>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</si>
  <si>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</si>
  <si>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</si>
  <si>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</si>
  <si>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</si>
  <si>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</si>
  <si>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</si>
  <si>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</si>
  <si>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</si>
  <si>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</si>
  <si>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</si>
  <si>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</si>
  <si>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</si>
  <si>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</si>
  <si>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</si>
  <si>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</si>
  <si>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</si>
  <si>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</si>
  <si>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</si>
  <si>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</si>
  <si>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</si>
  <si>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</si>
  <si>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</si>
  <si>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</si>
  <si>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</si>
  <si>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</si>
  <si>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</si>
  <si>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</si>
  <si>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</si>
  <si>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</si>
  <si>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</si>
  <si>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</si>
  <si>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</si>
  <si>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</si>
  <si>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</si>
  <si>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</si>
  <si>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</si>
  <si>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</si>
  <si>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</si>
  <si>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</si>
  <si>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</si>
  <si>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</si>
  <si>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</si>
  <si>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</si>
  <si>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</si>
  <si>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</si>
  <si>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</si>
  <si>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</si>
  <si>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</si>
  <si>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</si>
  <si>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</si>
  <si>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</si>
  <si>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</si>
  <si>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</si>
  <si>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</si>
  <si>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</si>
  <si>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</si>
  <si>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</si>
  <si>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</si>
  <si>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</si>
  <si>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</si>
  <si>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</si>
  <si>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</si>
  <si>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</si>
  <si>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</si>
  <si>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</si>
  <si>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</si>
  <si>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</si>
  <si>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</si>
  <si>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</si>
  <si>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</si>
  <si>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</si>
  <si>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</si>
  <si>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</si>
  <si>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</si>
  <si>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</si>
  <si>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</si>
  <si>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</si>
  <si>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</si>
  <si>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</si>
  <si>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</si>
  <si>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</si>
  <si>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</si>
  <si>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</si>
  <si>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</si>
  <si>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</si>
  <si>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</si>
  <si>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</si>
  <si>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</si>
  <si>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</si>
  <si>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</si>
  <si>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</si>
  <si>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</si>
  <si>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</si>
  <si>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</si>
  <si>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</si>
  <si>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</si>
  <si>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</si>
  <si>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</si>
  <si>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</si>
  <si>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</si>
  <si>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</si>
  <si>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</si>
  <si>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</si>
  <si>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</si>
  <si>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</si>
  <si>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</si>
  <si>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</si>
  <si>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</si>
  <si>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</si>
  <si>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</si>
  <si>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</si>
  <si>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</si>
  <si>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</si>
  <si>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</si>
  <si>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</si>
  <si>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</si>
  <si>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</si>
  <si>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</si>
  <si>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</si>
  <si>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</si>
  <si>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</si>
  <si>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</si>
  <si>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</si>
  <si>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</si>
  <si>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</si>
  <si>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</si>
  <si>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</si>
  <si>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</si>
  <si>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</si>
  <si>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</si>
  <si>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</si>
  <si>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</si>
  <si>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</si>
  <si>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</si>
  <si>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</si>
  <si>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</si>
  <si>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</si>
  <si>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</si>
  <si>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</si>
  <si>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</si>
  <si>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</si>
  <si>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</si>
  <si>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</si>
  <si>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</si>
  <si>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</si>
  <si>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</si>
  <si>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</si>
  <si>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</si>
  <si>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</si>
  <si>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</si>
  <si>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</si>
  <si>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</si>
  <si>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</si>
  <si>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</si>
  <si>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</si>
  <si>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</si>
  <si>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</si>
  <si>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</si>
  <si>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</si>
  <si>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</si>
  <si>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</si>
  <si>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</si>
  <si>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</si>
  <si>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</si>
  <si>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</si>
  <si>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</si>
  <si>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</si>
  <si>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</si>
  <si>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</si>
  <si>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</si>
  <si>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</si>
  <si>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</si>
  <si>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</si>
  <si>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</si>
  <si>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</si>
  <si>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</si>
  <si>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</si>
  <si>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</si>
  <si>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</si>
  <si>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</si>
  <si>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</si>
  <si>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</si>
  <si>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</si>
  <si>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</si>
  <si>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</si>
  <si>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</si>
  <si>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</si>
  <si>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</si>
  <si>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</si>
  <si>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</si>
  <si>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</si>
  <si>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</si>
  <si>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</si>
  <si>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</si>
  <si>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</si>
  <si>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</si>
  <si>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</si>
  <si>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</si>
  <si>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</si>
  <si>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</si>
  <si>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</si>
  <si>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</si>
  <si>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</si>
  <si>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</si>
  <si>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</si>
  <si>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</si>
  <si>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</si>
  <si>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</si>
  <si>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</si>
  <si>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</si>
  <si>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</si>
  <si>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</si>
  <si>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</si>
  <si>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</si>
  <si>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</si>
  <si>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</si>
  <si>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</si>
  <si>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</si>
  <si>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</si>
  <si>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</si>
  <si>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</si>
  <si>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</si>
  <si>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</si>
  <si>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</si>
  <si>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</si>
  <si>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</si>
  <si>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</si>
  <si>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</si>
  <si>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</si>
  <si>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</si>
  <si>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</si>
  <si>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</si>
  <si>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</si>
  <si>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</si>
  <si>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</si>
  <si>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</si>
  <si>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</si>
  <si>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</si>
  <si>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</si>
  <si>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</si>
  <si>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</si>
  <si>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</si>
  <si>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</si>
  <si>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</si>
  <si>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</si>
  <si>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</si>
  <si>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</si>
  <si>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</si>
  <si>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</si>
  <si>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</si>
  <si>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</si>
  <si>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</si>
  <si>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</si>
  <si>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</si>
  <si>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</si>
  <si>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</si>
  <si>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</si>
  <si>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</si>
  <si>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</si>
  <si>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</si>
  <si>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</si>
  <si>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</si>
  <si>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</si>
  <si>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</si>
  <si>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</si>
  <si>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</si>
  <si>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</si>
  <si>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</si>
  <si>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</si>
  <si>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</si>
  <si>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</si>
  <si>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</si>
  <si>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</si>
  <si>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</si>
  <si>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</si>
  <si>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</si>
  <si>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</si>
  <si>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</si>
  <si>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</si>
  <si>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</si>
  <si>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</si>
  <si>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</si>
  <si>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</si>
  <si>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</si>
  <si>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</si>
  <si>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</si>
  <si>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</si>
  <si>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</si>
  <si>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</si>
  <si>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</si>
  <si>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</si>
  <si>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</si>
  <si>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</si>
  <si>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</si>
  <si>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</si>
  <si>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</si>
  <si>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</si>
  <si>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</si>
  <si>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</si>
  <si>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</si>
  <si>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</si>
  <si>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</si>
  <si>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</si>
  <si>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</si>
  <si>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</si>
  <si>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</si>
  <si>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</si>
  <si>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</si>
  <si>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</si>
  <si>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</si>
  <si>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</si>
  <si>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</si>
  <si>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</si>
  <si>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</si>
  <si>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</si>
  <si>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</si>
  <si>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</si>
  <si>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</si>
  <si>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</si>
  <si>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</si>
  <si>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</si>
  <si>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</si>
  <si>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</si>
  <si>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</si>
  <si>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</si>
  <si>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</si>
  <si>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</si>
  <si>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</si>
  <si>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</si>
  <si>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</si>
  <si>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</si>
  <si>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</si>
  <si>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</si>
  <si>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</si>
  <si>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</si>
  <si>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</si>
  <si>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</si>
  <si>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</si>
  <si>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</si>
  <si>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</si>
  <si>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</si>
  <si>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</si>
  <si>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</si>
  <si>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</si>
  <si>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</si>
  <si>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</si>
  <si>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</si>
  <si>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</si>
  <si>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</si>
  <si>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</si>
  <si>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</si>
  <si>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</si>
  <si>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</si>
  <si>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</si>
  <si>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</si>
  <si>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</si>
  <si>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</si>
  <si>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</si>
  <si>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</si>
  <si>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</si>
  <si>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</si>
  <si>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</si>
  <si>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</si>
  <si>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</si>
  <si>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</si>
  <si>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</si>
  <si>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</si>
  <si>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</si>
  <si>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</si>
  <si>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</si>
  <si>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</si>
  <si>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</si>
  <si>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</si>
  <si>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</si>
  <si>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</si>
  <si>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</si>
  <si>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</si>
  <si>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</si>
  <si>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</si>
  <si>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</si>
  <si>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</si>
  <si>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</si>
  <si>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</si>
  <si>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</si>
  <si>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</si>
  <si>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</si>
  <si>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</si>
  <si>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</si>
  <si>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</si>
  <si>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</si>
  <si>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</si>
  <si>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</si>
  <si>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</si>
  <si>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</si>
  <si>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</si>
  <si>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</si>
  <si>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</si>
  <si>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</si>
  <si>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</si>
  <si>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</si>
  <si>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</si>
  <si>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</si>
  <si>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</si>
  <si>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</si>
  <si>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</si>
  <si>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</si>
  <si>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</si>
  <si>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</si>
  <si>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</si>
  <si>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</si>
  <si>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</si>
  <si>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</si>
  <si>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</si>
  <si>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</si>
  <si>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</si>
  <si>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</si>
  <si>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</si>
  <si>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</si>
  <si>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</si>
  <si>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</si>
  <si>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</si>
  <si>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</si>
  <si>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</si>
  <si>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</si>
  <si>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</si>
  <si>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</si>
  <si>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</si>
  <si>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</si>
  <si>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</si>
  <si>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</si>
  <si>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</si>
  <si>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</si>
  <si>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</si>
  <si>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</si>
  <si>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</si>
  <si>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</si>
  <si>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</si>
  <si>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</si>
  <si>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</si>
  <si>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</si>
  <si>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</si>
  <si>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</si>
  <si>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</si>
  <si>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</si>
  <si>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</si>
  <si>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</si>
  <si>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</si>
  <si>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</si>
  <si>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</si>
  <si>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</si>
  <si>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</si>
  <si>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</si>
  <si>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</si>
  <si>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</si>
  <si>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</si>
  <si>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</si>
  <si>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</si>
  <si>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</si>
  <si>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</si>
  <si>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</si>
  <si>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</si>
  <si>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</si>
  <si>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</si>
  <si>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</si>
  <si>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</si>
  <si>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</si>
  <si>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</si>
  <si>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</si>
  <si>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</si>
  <si>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</si>
  <si>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</si>
  <si>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</si>
  <si>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</si>
  <si>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</si>
  <si>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</si>
  <si>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</si>
  <si>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</si>
  <si>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</si>
  <si>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</si>
  <si>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</si>
  <si>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</si>
  <si>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</si>
  <si>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</si>
  <si>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</si>
  <si>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</si>
  <si>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</si>
  <si>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</si>
  <si>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</si>
  <si>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</si>
  <si>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</si>
  <si>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</si>
  <si>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</si>
  <si>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</si>
  <si>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</si>
  <si>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</si>
  <si>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</si>
  <si>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</si>
  <si>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</si>
  <si>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</si>
  <si>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</si>
  <si>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</si>
  <si>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</si>
  <si>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</si>
  <si>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</si>
  <si>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</si>
  <si>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</si>
  <si>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</si>
  <si>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</si>
  <si>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</si>
  <si>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</si>
  <si>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</si>
  <si>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</si>
  <si>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</si>
  <si>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</si>
  <si>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</si>
  <si>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</si>
  <si>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</si>
  <si>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</si>
  <si>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</si>
  <si>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</si>
  <si>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</si>
  <si>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</si>
  <si>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</si>
  <si>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</si>
  <si>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</si>
  <si>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</si>
  <si>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</si>
  <si>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</si>
  <si>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</si>
  <si>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</si>
  <si>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</si>
  <si>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</si>
  <si>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</si>
  <si>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</si>
  <si>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</si>
  <si>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</si>
  <si>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</si>
  <si>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</si>
  <si>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</si>
  <si>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</si>
  <si>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</si>
  <si>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</si>
  <si>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</si>
  <si>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</si>
  <si>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</si>
  <si>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</si>
  <si>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</si>
  <si>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</si>
  <si>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</si>
  <si>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</si>
  <si>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</si>
  <si>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</si>
  <si>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</si>
  <si>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</si>
  <si>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</si>
  <si>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</si>
  <si>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</si>
  <si>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</si>
  <si>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</si>
  <si>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</si>
  <si>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</si>
  <si>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</si>
  <si>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</si>
  <si>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</si>
  <si>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</si>
  <si>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</si>
  <si>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</si>
  <si>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</si>
  <si>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</si>
  <si>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</si>
  <si>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</si>
  <si>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</si>
  <si>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</si>
  <si>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</si>
  <si>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</si>
  <si>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</si>
  <si>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</si>
  <si>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</si>
  <si>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</si>
  <si>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</si>
  <si>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</si>
  <si>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</si>
  <si>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</si>
  <si>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</si>
  <si>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</si>
  <si>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</si>
  <si>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</si>
  <si>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</si>
  <si>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</si>
  <si>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</si>
  <si>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</si>
  <si>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</si>
  <si>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</si>
  <si>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</si>
  <si>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</si>
  <si>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</si>
  <si>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</si>
  <si>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</si>
  <si>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</si>
  <si>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</si>
  <si>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</si>
  <si>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</si>
  <si>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</si>
  <si>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</si>
  <si>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</si>
  <si>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</si>
  <si>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</si>
  <si>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</si>
  <si>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</si>
  <si>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</si>
  <si>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</si>
  <si>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</si>
  <si>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</si>
  <si>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</si>
  <si>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</si>
  <si>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</si>
  <si>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</si>
  <si>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</si>
  <si>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</si>
  <si>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</si>
  <si>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</si>
  <si>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</si>
  <si>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</si>
  <si>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</si>
  <si>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</si>
  <si>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</si>
  <si>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</si>
  <si>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</si>
  <si>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</si>
  <si>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</si>
  <si>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</si>
  <si>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</si>
  <si>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</si>
  <si>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</si>
  <si>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</si>
  <si>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</si>
  <si>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</si>
  <si>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</si>
  <si>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</si>
  <si>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</si>
  <si>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</si>
  <si>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</si>
  <si>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</si>
  <si>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</si>
  <si>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</si>
  <si>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</si>
  <si>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</si>
  <si>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</si>
  <si>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</si>
  <si>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</si>
  <si>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</si>
  <si>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</si>
  <si>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</si>
  <si>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</si>
  <si>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</si>
  <si>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</si>
  <si>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</si>
  <si>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</si>
  <si>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</si>
  <si>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</si>
  <si>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</si>
  <si>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</si>
  <si>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</si>
  <si>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</si>
  <si>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</si>
  <si>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</si>
  <si>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</si>
  <si>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</si>
  <si>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</si>
  <si>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</si>
  <si>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</si>
  <si>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</si>
  <si>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</si>
  <si>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</si>
  <si>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</si>
  <si>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</si>
  <si>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</si>
  <si>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</si>
  <si>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</si>
  <si>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</si>
  <si>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</si>
  <si>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</si>
  <si>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</si>
  <si>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</si>
  <si>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</si>
  <si>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</si>
  <si>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</si>
  <si>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</si>
  <si>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</si>
  <si>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</si>
  <si>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</si>
  <si>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</si>
  <si>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</si>
  <si>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</si>
  <si>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</si>
  <si>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</si>
  <si>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</si>
  <si>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</si>
  <si>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</si>
  <si>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</si>
  <si>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</si>
  <si>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</si>
  <si>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</si>
  <si>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</si>
  <si>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</si>
  <si>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</si>
  <si>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</si>
  <si>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</si>
  <si>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</si>
  <si>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</si>
  <si>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</si>
  <si>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</si>
  <si>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</si>
  <si>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</si>
  <si>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</si>
  <si>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</si>
  <si>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</si>
  <si>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</si>
  <si>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</si>
  <si>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</si>
  <si>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</si>
  <si>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</si>
  <si>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</si>
  <si>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</si>
  <si>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</si>
  <si>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</si>
  <si>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</si>
  <si>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</si>
  <si>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</si>
  <si>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</si>
  <si>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</si>
  <si>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</si>
  <si>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</si>
  <si>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</si>
  <si>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</si>
  <si>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</si>
  <si>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</si>
  <si>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</si>
  <si>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</si>
  <si>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</si>
  <si>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</si>
  <si>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</si>
  <si>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</si>
  <si>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</si>
  <si>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</si>
  <si>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</si>
  <si>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</si>
  <si>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</si>
  <si>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</si>
  <si>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</si>
  <si>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</si>
  <si>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</si>
  <si>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</si>
  <si>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</si>
  <si>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</si>
  <si>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</si>
  <si>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</si>
  <si>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</si>
  <si>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</si>
  <si>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</si>
  <si>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</si>
  <si>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</si>
  <si>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</si>
  <si>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</si>
  <si>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</si>
  <si>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</si>
  <si>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</si>
  <si>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</si>
  <si>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</si>
  <si>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</si>
  <si>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</si>
  <si>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</si>
  <si>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</si>
  <si>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</si>
  <si>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</si>
  <si>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</si>
  <si>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</si>
  <si>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</si>
  <si>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</si>
  <si>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</si>
  <si>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</si>
  <si>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</si>
  <si>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</si>
  <si>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</si>
  <si>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</si>
  <si>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</si>
  <si>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</si>
  <si>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</si>
  <si>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</si>
  <si>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</si>
  <si>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</si>
  <si>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</si>
  <si>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</si>
  <si>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</si>
  <si>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</si>
  <si>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</si>
  <si>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</si>
  <si>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</si>
  <si>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</si>
  <si>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</si>
  <si>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</si>
  <si>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</si>
  <si>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</si>
  <si>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</si>
  <si>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</si>
  <si>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</si>
  <si>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</si>
  <si>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</si>
  <si>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</si>
  <si>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</si>
  <si>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</si>
  <si>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</si>
  <si>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</si>
  <si>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</si>
  <si>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</si>
  <si>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</si>
  <si>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</si>
  <si>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</si>
  <si>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</si>
  <si>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</si>
  <si>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</si>
  <si>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</si>
  <si>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</si>
  <si>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</si>
  <si>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</si>
  <si>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</si>
  <si>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</si>
  <si>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</si>
  <si>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</si>
  <si>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</si>
  <si>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</si>
  <si>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</si>
  <si>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</si>
  <si>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</si>
  <si>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</si>
  <si>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</si>
  <si>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</si>
  <si>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</si>
  <si>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</si>
  <si>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</si>
  <si>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</si>
  <si>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</si>
  <si>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</si>
  <si>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</si>
  <si>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</si>
  <si>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</si>
  <si>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</si>
  <si>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</si>
  <si>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</si>
  <si>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</si>
  <si>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</si>
  <si>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</si>
  <si>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</si>
  <si>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</si>
  <si>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</si>
  <si>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</si>
  <si>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</si>
  <si>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</si>
  <si>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</si>
  <si>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</si>
  <si>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</si>
  <si>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</si>
  <si>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</si>
  <si>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</si>
  <si>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</si>
  <si>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</si>
  <si>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</si>
  <si>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</si>
  <si>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</si>
  <si>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</si>
  <si>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</si>
  <si>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</si>
  <si>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</si>
  <si>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</si>
  <si>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</si>
  <si>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</si>
  <si>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</si>
  <si>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</si>
  <si>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</si>
  <si>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</si>
  <si>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</si>
  <si>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</si>
  <si>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</si>
  <si>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</si>
  <si>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</si>
  <si>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</si>
  <si>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</si>
  <si>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</si>
  <si>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</si>
  <si>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</si>
  <si>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</si>
  <si>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</si>
  <si>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</si>
  <si>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</si>
  <si>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</si>
  <si>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</si>
  <si>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</si>
  <si>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</si>
  <si>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</si>
  <si>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</si>
  <si>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</si>
  <si>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</si>
  <si>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</si>
  <si>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</si>
  <si>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</si>
  <si>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</si>
  <si>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</si>
  <si>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</si>
  <si>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</si>
  <si>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</si>
  <si>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</si>
  <si>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</si>
  <si>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</si>
  <si>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</si>
  <si>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</si>
  <si>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</si>
  <si>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</si>
  <si>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</si>
  <si>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</si>
  <si>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</si>
  <si>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</si>
  <si>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</si>
  <si>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</si>
  <si>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</si>
  <si>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</si>
  <si>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</si>
  <si>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</si>
  <si>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</si>
  <si>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</si>
  <si>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</si>
  <si>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</si>
  <si>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</si>
  <si>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</si>
  <si>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</si>
  <si>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</si>
  <si>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</si>
  <si>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</si>
  <si>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</si>
  <si>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</si>
  <si>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</si>
  <si>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</si>
  <si>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</si>
  <si>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</si>
  <si>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</si>
  <si>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</si>
  <si>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</si>
  <si>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</si>
  <si>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</si>
  <si>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</si>
  <si>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</si>
  <si>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</si>
  <si>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</si>
  <si>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</si>
  <si>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</si>
  <si>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</si>
  <si>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</si>
  <si>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</si>
  <si>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</si>
  <si>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</si>
  <si>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</si>
  <si>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</si>
  <si>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</si>
  <si>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</si>
  <si>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</si>
  <si>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</si>
  <si>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</si>
  <si>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</si>
  <si>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</si>
  <si>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</si>
  <si>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</si>
  <si>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</si>
  <si>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</si>
  <si>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</si>
  <si>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</si>
  <si>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</si>
  <si>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</si>
  <si>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</si>
  <si>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</si>
  <si>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</si>
  <si>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</si>
  <si>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</si>
  <si>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</si>
  <si>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</si>
  <si>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</si>
  <si>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</si>
  <si>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</si>
  <si>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</si>
  <si>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</si>
  <si>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</si>
  <si>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</si>
  <si>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</si>
  <si>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</si>
  <si>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</si>
  <si>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</si>
  <si>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</si>
  <si>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</si>
  <si>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</si>
  <si>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</si>
  <si>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</si>
  <si>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</si>
  <si>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</si>
  <si>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</si>
  <si>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</si>
  <si>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</si>
  <si>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</si>
  <si>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</si>
  <si>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</si>
  <si>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</si>
  <si>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</si>
  <si>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</si>
  <si>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</si>
  <si>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</si>
  <si>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</si>
  <si>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</si>
  <si>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</si>
  <si>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</si>
  <si>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</si>
  <si>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</si>
  <si>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</si>
  <si>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</si>
  <si>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</si>
  <si>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</si>
  <si>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</si>
  <si>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</si>
  <si>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</si>
  <si>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</si>
  <si>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</si>
  <si>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</si>
  <si>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</si>
  <si>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</si>
  <si>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</si>
  <si>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</si>
  <si>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</si>
  <si>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</si>
  <si>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</si>
  <si>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</si>
  <si>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</si>
  <si>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</si>
  <si>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</si>
  <si>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</si>
  <si>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</si>
  <si>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</si>
  <si>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</si>
  <si>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</si>
  <si>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</si>
  <si>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</si>
  <si>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</si>
  <si>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</si>
  <si>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</si>
  <si>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</si>
  <si>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</si>
  <si>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</si>
  <si>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</si>
  <si>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</si>
  <si>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</si>
  <si>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</si>
  <si>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</si>
  <si>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</si>
  <si>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</si>
  <si>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</si>
  <si>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</si>
  <si>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</si>
  <si>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</si>
  <si>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</si>
  <si>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</si>
  <si>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</si>
  <si>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</si>
  <si>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</si>
  <si>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</si>
  <si>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</si>
  <si>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</si>
  <si>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</si>
  <si>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</si>
  <si>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</si>
  <si>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</si>
  <si>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</si>
  <si>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</si>
  <si>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</si>
  <si>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</si>
  <si>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</si>
  <si>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</si>
  <si>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</si>
  <si>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</si>
  <si>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</si>
  <si>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</si>
  <si>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</si>
  <si>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</si>
  <si>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</si>
  <si>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</si>
  <si>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</si>
  <si>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</si>
  <si>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</si>
  <si>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</si>
  <si>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</si>
  <si>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</si>
  <si>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</si>
  <si>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</si>
  <si>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</si>
  <si>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</si>
  <si>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</si>
  <si>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</si>
  <si>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</si>
  <si>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</si>
  <si>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</si>
  <si>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</si>
  <si>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</si>
  <si>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</si>
  <si>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</si>
  <si>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</si>
  <si>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</si>
  <si>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</si>
  <si>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</si>
  <si>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</si>
  <si>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</si>
  <si>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</si>
  <si>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</si>
  <si>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</si>
  <si>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</si>
  <si>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</si>
  <si>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</si>
  <si>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</si>
  <si>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</si>
  <si>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</si>
  <si>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</si>
  <si>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</si>
  <si>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</si>
  <si>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</si>
  <si>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</si>
  <si>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</si>
  <si>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</si>
  <si>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</si>
  <si>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</si>
  <si>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</si>
  <si>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</si>
  <si>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</si>
  <si>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</si>
  <si>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</si>
  <si>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</si>
  <si>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</si>
  <si>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</si>
  <si>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</si>
  <si>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</si>
  <si>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</si>
  <si>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</si>
  <si>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</si>
  <si>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</si>
  <si>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</si>
  <si>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</si>
  <si>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</si>
  <si>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</si>
  <si>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</si>
  <si>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</si>
  <si>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</si>
  <si>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</si>
  <si>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</si>
  <si>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</si>
  <si>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</si>
  <si>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</si>
  <si>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</si>
  <si>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</si>
  <si>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</si>
  <si>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</si>
  <si>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</si>
  <si>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</si>
  <si>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</si>
  <si>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</si>
  <si>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</si>
  <si>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</si>
  <si>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</si>
  <si>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</si>
  <si>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</si>
  <si>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</si>
  <si>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</si>
  <si>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</si>
  <si>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</si>
  <si>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</si>
  <si>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</si>
  <si>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</si>
  <si>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</si>
  <si>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</si>
  <si>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</si>
  <si>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</si>
  <si>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</si>
  <si>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</si>
  <si>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</si>
  <si>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</si>
  <si>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</si>
  <si>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</si>
  <si>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</si>
  <si>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</si>
  <si>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</si>
  <si>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</si>
  <si>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</si>
  <si>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</si>
  <si>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</si>
  <si>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</si>
  <si>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</si>
  <si>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</si>
  <si>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</si>
  <si>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</si>
  <si>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</si>
  <si>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</si>
  <si>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</si>
  <si>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</si>
  <si>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</si>
  <si>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</si>
  <si>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</si>
  <si>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</si>
  <si>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</si>
  <si>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</si>
  <si>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</si>
  <si>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</si>
  <si>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</si>
  <si>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</si>
  <si>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</si>
  <si>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</si>
  <si>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</si>
  <si>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</si>
  <si>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</si>
  <si>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</si>
  <si>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</si>
  <si>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</si>
  <si>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</si>
  <si>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</si>
  <si>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</si>
  <si>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</si>
  <si>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</si>
  <si>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</si>
  <si>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</si>
  <si>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</si>
  <si>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</si>
  <si>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</si>
  <si>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</si>
  <si>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</si>
  <si>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</si>
  <si>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</si>
  <si>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</si>
  <si>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</si>
  <si>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</si>
  <si>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</si>
  <si>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</si>
  <si>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</si>
  <si>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</si>
  <si>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</si>
  <si>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</si>
  <si>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</si>
  <si>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</si>
  <si>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</si>
  <si>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</si>
  <si>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</si>
  <si>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</si>
  <si>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</si>
  <si>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</si>
  <si>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</si>
  <si>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</si>
  <si>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</si>
  <si>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</si>
  <si>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</si>
  <si>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</si>
  <si>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</si>
  <si>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</si>
  <si>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</si>
  <si>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</si>
  <si>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</si>
  <si>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</si>
  <si>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</si>
  <si>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</si>
  <si>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</si>
  <si>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</si>
  <si>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</si>
  <si>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</si>
  <si>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</si>
  <si>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</si>
  <si>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</si>
  <si>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</si>
  <si>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</si>
  <si>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</si>
  <si>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</si>
  <si>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</si>
  <si>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</si>
  <si>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</si>
  <si>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</si>
  <si>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</si>
  <si>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</si>
  <si>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</si>
  <si>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</si>
  <si>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</si>
  <si>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</si>
  <si>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</si>
  <si>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</si>
  <si>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</si>
  <si>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</si>
  <si>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</si>
  <si>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</si>
  <si>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</si>
  <si>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</si>
  <si>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</si>
  <si>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</si>
  <si>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</si>
  <si>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</si>
  <si>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</si>
  <si>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</si>
  <si>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</si>
  <si>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</si>
  <si>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</si>
  <si>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</si>
  <si>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</si>
  <si>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</si>
  <si>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</si>
  <si>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</si>
  <si>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</si>
  <si>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</si>
  <si>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</si>
  <si>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</si>
  <si>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</si>
  <si>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</si>
  <si>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</si>
  <si>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</si>
  <si>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</si>
  <si>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</si>
  <si>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</si>
  <si>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</si>
  <si>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</si>
  <si>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</si>
  <si>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</si>
  <si>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</si>
  <si>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</si>
  <si>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</si>
  <si>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</si>
  <si>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</si>
  <si>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</si>
  <si>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</si>
  <si>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</si>
  <si>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</si>
  <si>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</si>
  <si>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</si>
  <si>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</si>
  <si>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</si>
  <si>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</si>
  <si>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</si>
  <si>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</si>
  <si>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</si>
  <si>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</si>
  <si>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</si>
  <si>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</si>
  <si>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</si>
  <si>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</si>
  <si>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</si>
  <si>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</si>
  <si>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</si>
  <si>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</si>
  <si>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</si>
  <si>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</si>
  <si>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</si>
  <si>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</si>
  <si>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</si>
  <si>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</si>
  <si>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</si>
  <si>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</si>
  <si>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</si>
  <si>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</si>
  <si>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</si>
  <si>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</si>
  <si>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</si>
  <si>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</si>
  <si>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</si>
  <si>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</si>
  <si>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</si>
  <si>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</si>
  <si>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</si>
  <si>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</si>
  <si>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</si>
  <si>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</si>
  <si>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</si>
  <si>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</si>
  <si>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</si>
  <si>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</si>
  <si>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</si>
  <si>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</si>
  <si>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</si>
  <si>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</si>
  <si>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</si>
  <si>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</si>
  <si>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</si>
  <si>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</si>
  <si>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</si>
  <si>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</si>
  <si>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</si>
  <si>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</si>
  <si>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</si>
  <si>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</si>
  <si>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</si>
  <si>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</si>
  <si>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</si>
  <si>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</si>
  <si>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</si>
  <si>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</si>
  <si>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</si>
  <si>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</si>
  <si>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</si>
  <si>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</si>
  <si>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</si>
  <si>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</si>
  <si>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</si>
  <si>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</si>
  <si>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</si>
  <si>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</si>
  <si>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</si>
  <si>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</si>
  <si>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</si>
  <si>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</si>
  <si>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</si>
  <si>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</si>
  <si>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</si>
  <si>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</si>
  <si>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</si>
  <si>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</si>
  <si>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</si>
  <si>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</si>
  <si>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</si>
  <si>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</si>
  <si>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</si>
  <si>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</si>
  <si>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</si>
  <si>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</si>
  <si>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</si>
  <si>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</si>
  <si>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</si>
  <si>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</si>
  <si>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</si>
  <si>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</si>
  <si>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</si>
  <si>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</si>
  <si>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</si>
  <si>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</si>
  <si>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</si>
  <si>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</si>
  <si>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</si>
  <si>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</si>
  <si>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</si>
  <si>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</si>
  <si>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</si>
  <si>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</si>
  <si>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</si>
  <si>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</si>
  <si>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</si>
  <si>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</si>
  <si>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</si>
  <si>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</si>
  <si>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</si>
  <si>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</si>
  <si>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</si>
  <si>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</si>
  <si>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</si>
  <si>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</si>
  <si>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</si>
  <si>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</si>
  <si>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</si>
  <si>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</si>
  <si>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</si>
  <si>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</si>
  <si>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</si>
  <si>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</si>
  <si>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</si>
  <si>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</si>
  <si>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</si>
  <si>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</si>
  <si>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</si>
  <si>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</si>
  <si>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</si>
  <si>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</si>
  <si>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</si>
  <si>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</si>
  <si>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</si>
  <si>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</si>
  <si>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</si>
  <si>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</si>
  <si>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</si>
  <si>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</si>
  <si>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</si>
  <si>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</si>
  <si>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</si>
  <si>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</si>
  <si>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</si>
  <si>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</si>
  <si>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</si>
  <si>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</si>
  <si>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</si>
  <si>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</si>
  <si>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</si>
  <si>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</si>
  <si>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</si>
  <si>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</si>
  <si>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</si>
  <si>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</si>
  <si>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</si>
  <si>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</si>
  <si>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</si>
  <si>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</si>
  <si>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</si>
  <si>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</si>
  <si>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</si>
  <si>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</si>
  <si>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</si>
  <si>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</si>
  <si>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</si>
  <si>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</si>
  <si>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</si>
  <si>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</si>
  <si>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</si>
  <si>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</si>
  <si>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</si>
  <si>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</si>
  <si>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</si>
  <si>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</si>
  <si>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</si>
  <si>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</si>
  <si>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</si>
  <si>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</si>
  <si>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</si>
  <si>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</si>
  <si>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</si>
  <si>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</si>
  <si>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</si>
  <si>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</si>
  <si>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</si>
  <si>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</si>
  <si>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</si>
  <si>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</si>
  <si>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</si>
  <si>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</si>
  <si>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</si>
  <si>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</si>
  <si>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</si>
  <si>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</si>
  <si>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</si>
  <si>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</si>
  <si>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</si>
  <si>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</si>
  <si>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</si>
  <si>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</si>
  <si>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</si>
  <si>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</si>
  <si>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</si>
  <si>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</si>
  <si>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</si>
  <si>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</si>
  <si>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</si>
  <si>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</si>
  <si>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</si>
  <si>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</si>
  <si>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</si>
  <si>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</si>
  <si>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</si>
  <si>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</si>
  <si>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</si>
  <si>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</si>
  <si>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</si>
  <si>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</si>
  <si>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</si>
  <si>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</si>
  <si>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</si>
  <si>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</si>
  <si>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</si>
  <si>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</si>
  <si>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</si>
  <si>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</si>
  <si>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</si>
  <si>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</si>
  <si>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</si>
  <si>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</si>
  <si>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</si>
  <si>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</si>
  <si>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</si>
  <si>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</si>
  <si>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</si>
  <si>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</si>
  <si>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</si>
  <si>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</si>
  <si>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</si>
  <si>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</si>
  <si>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</si>
  <si>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</si>
  <si>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</si>
  <si>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</si>
  <si>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</si>
  <si>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</si>
  <si>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</si>
  <si>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</si>
  <si>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</si>
  <si>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</si>
  <si>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</si>
  <si>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</si>
  <si>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</si>
  <si>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</si>
  <si>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</si>
  <si>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</si>
  <si>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</si>
  <si>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</si>
  <si>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</si>
  <si>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</si>
  <si>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</si>
  <si>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</si>
  <si>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</si>
  <si>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</si>
  <si>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</si>
  <si>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</si>
  <si>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</si>
  <si>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</si>
  <si>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</si>
  <si>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</si>
  <si>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</si>
  <si>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</si>
  <si>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</si>
  <si>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</si>
  <si>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</si>
  <si>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</si>
  <si>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</si>
  <si>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</si>
  <si>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</si>
  <si>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</si>
  <si>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</si>
  <si>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</si>
  <si>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</si>
  <si>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</si>
  <si>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</si>
  <si>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</si>
  <si>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</si>
  <si>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</si>
  <si>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</si>
  <si>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</si>
  <si>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</si>
  <si>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</si>
  <si>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</si>
  <si>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</si>
  <si>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</si>
  <si>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</si>
  <si>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</si>
  <si>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</si>
  <si>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</si>
  <si>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</si>
  <si>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</si>
  <si>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</si>
  <si>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</si>
  <si>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</si>
  <si>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</si>
  <si>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</si>
  <si>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</si>
  <si>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</si>
  <si>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</si>
  <si>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</si>
  <si>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</si>
  <si>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</si>
  <si>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</si>
  <si>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</si>
  <si>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</si>
  <si>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</si>
  <si>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</si>
  <si>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</si>
  <si>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</si>
  <si>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</si>
  <si>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</si>
  <si>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</si>
  <si>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</si>
  <si>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</si>
  <si>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</si>
  <si>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</si>
  <si>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</si>
  <si>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</si>
  <si>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</si>
  <si>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</si>
  <si>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</si>
  <si>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</si>
  <si>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</si>
  <si>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</si>
  <si>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</si>
  <si>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</si>
  <si>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</si>
  <si>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</si>
  <si>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</si>
  <si>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</si>
  <si>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</si>
  <si>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</si>
  <si>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</si>
  <si>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</si>
  <si>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</si>
  <si>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</si>
  <si>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</si>
  <si>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</si>
  <si>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</si>
  <si>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</si>
  <si>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</si>
  <si>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</si>
  <si>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</si>
  <si>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</si>
  <si>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</si>
  <si>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</si>
  <si>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</si>
  <si>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</si>
  <si>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</si>
  <si>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</si>
  <si>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</si>
  <si>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</si>
  <si>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</si>
  <si>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</si>
  <si>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</si>
  <si>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</si>
  <si>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</si>
  <si>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</si>
  <si>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</si>
  <si>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</si>
  <si>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</si>
  <si>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</si>
  <si>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</si>
  <si>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</si>
  <si>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</si>
  <si>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</si>
  <si>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</si>
  <si>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</si>
  <si>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</si>
  <si>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</si>
  <si>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</si>
  <si>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</si>
  <si>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</si>
  <si>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</si>
  <si>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</si>
  <si>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</si>
  <si>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</si>
  <si>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</si>
  <si>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</si>
  <si>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</si>
  <si>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</si>
  <si>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</si>
  <si>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</si>
  <si>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</si>
  <si>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</si>
  <si>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</si>
  <si>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</si>
  <si>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</si>
  <si>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</si>
  <si>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</si>
  <si>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</si>
  <si>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</si>
  <si>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</si>
  <si>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</si>
  <si>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</si>
  <si>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</si>
  <si>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</si>
  <si>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</si>
  <si>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</si>
  <si>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</si>
  <si>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</si>
  <si>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</si>
  <si>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</si>
  <si>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</si>
  <si>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</si>
  <si>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</si>
  <si>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</si>
  <si>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</si>
  <si>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</si>
  <si>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</si>
  <si>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</si>
  <si>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</si>
  <si>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</si>
  <si>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</si>
  <si>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</si>
  <si>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</si>
  <si>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</si>
  <si>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</si>
  <si>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</si>
  <si>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</si>
  <si>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</si>
  <si>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</si>
  <si>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</si>
  <si>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</si>
  <si>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</si>
  <si>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</si>
  <si>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</si>
  <si>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</si>
  <si>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</si>
  <si>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</si>
  <si>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</si>
  <si>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</si>
  <si>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</si>
  <si>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</si>
  <si>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</si>
  <si>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</si>
  <si>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</si>
  <si>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</si>
  <si>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</si>
  <si>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</si>
  <si>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</si>
  <si>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</si>
  <si>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</si>
  <si>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</si>
  <si>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</si>
  <si>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</si>
  <si>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</si>
  <si>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</si>
  <si>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</si>
  <si>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</si>
  <si>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</si>
  <si>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</si>
  <si>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</si>
  <si>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</si>
  <si>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</si>
  <si>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</si>
  <si>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</si>
  <si>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</si>
  <si>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</si>
  <si>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</si>
  <si>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</si>
  <si>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</si>
  <si>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</si>
  <si>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</si>
  <si>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</si>
  <si>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</si>
  <si>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</si>
  <si>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</si>
  <si>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</si>
  <si>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</si>
  <si>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</si>
  <si>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</si>
  <si>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</si>
  <si>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</si>
  <si>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</si>
  <si>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</si>
  <si>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</si>
  <si>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</si>
  <si>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</si>
  <si>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</si>
  <si>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</si>
  <si>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</si>
  <si>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</si>
  <si>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</si>
  <si>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</si>
  <si>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</si>
  <si>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</si>
  <si>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</si>
  <si>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</si>
  <si>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</si>
  <si>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</si>
  <si>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</si>
  <si>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</si>
  <si>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</si>
  <si>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</si>
  <si>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</si>
  <si>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</si>
  <si>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</si>
  <si>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</si>
  <si>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</si>
  <si>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</si>
  <si>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</si>
  <si>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</si>
  <si>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</si>
  <si>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</si>
  <si>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</si>
  <si>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</si>
  <si>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</si>
  <si>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</si>
  <si>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</si>
  <si>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</si>
  <si>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</si>
  <si>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</si>
  <si>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</si>
  <si>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</si>
  <si>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</si>
  <si>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</si>
  <si>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</si>
  <si>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</si>
  <si>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</si>
  <si>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</si>
  <si>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</si>
  <si>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</si>
  <si>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</si>
  <si>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</si>
  <si>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</si>
  <si>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</si>
  <si>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</si>
  <si>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</si>
  <si>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</si>
  <si>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</si>
  <si>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</si>
  <si>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</si>
  <si>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</si>
  <si>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</si>
  <si>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</si>
  <si>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</si>
  <si>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</si>
  <si>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</si>
  <si>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</si>
  <si>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</si>
  <si>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</si>
  <si>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</si>
  <si>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</si>
  <si>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</si>
  <si>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</si>
  <si>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</si>
  <si>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</si>
  <si>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</si>
  <si>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</si>
  <si>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</si>
  <si>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</si>
  <si>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</si>
  <si>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</si>
  <si>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</si>
  <si>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</si>
  <si>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</si>
  <si>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</si>
  <si>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</si>
  <si>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</si>
  <si>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</si>
  <si>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</si>
  <si>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</si>
  <si>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</si>
  <si>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</si>
  <si>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</si>
  <si>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</si>
  <si>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</si>
  <si>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</si>
  <si>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</si>
  <si>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</si>
  <si>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</si>
  <si>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</si>
  <si>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</si>
  <si>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</si>
  <si>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</si>
  <si>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</si>
  <si>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</si>
  <si>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</si>
  <si>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</si>
  <si>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</si>
  <si>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</si>
  <si>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</si>
  <si>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</si>
  <si>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</si>
  <si>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</si>
  <si>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</si>
  <si>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</si>
  <si>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</si>
  <si>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</si>
  <si>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</si>
  <si>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</si>
  <si>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</si>
  <si>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</si>
  <si>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</si>
  <si>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</si>
  <si>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</si>
  <si>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</si>
  <si>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</si>
  <si>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</si>
  <si>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</si>
  <si>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</si>
  <si>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</si>
  <si>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</si>
  <si>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</si>
  <si>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</si>
  <si>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</si>
  <si>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</si>
  <si>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</si>
  <si>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</si>
  <si>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</si>
  <si>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</si>
  <si>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</si>
  <si>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</si>
  <si>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</si>
  <si>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</si>
  <si>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</si>
  <si>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</si>
  <si>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</si>
  <si>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</si>
  <si>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</si>
  <si>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</si>
  <si>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</si>
  <si>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</si>
  <si>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</si>
  <si>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</si>
  <si>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</si>
  <si>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</si>
  <si>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</si>
  <si>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</si>
  <si>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</si>
  <si>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</si>
  <si>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</si>
  <si>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</si>
  <si>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</si>
  <si>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</si>
  <si>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</si>
  <si>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</si>
  <si>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</si>
  <si>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</si>
  <si>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</si>
  <si>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</si>
  <si>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</si>
  <si>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</si>
  <si>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</si>
  <si>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</si>
  <si>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</si>
  <si>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</si>
  <si>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</si>
  <si>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</si>
  <si>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</si>
  <si>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</si>
  <si>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</si>
  <si>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</si>
  <si>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</si>
  <si>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</si>
  <si>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</si>
  <si>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</si>
  <si>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</si>
  <si>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</si>
  <si>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</si>
  <si>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</si>
  <si>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</si>
  <si>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</si>
  <si>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</si>
  <si>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</si>
  <si>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</si>
  <si>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</si>
  <si>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</si>
  <si>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</si>
  <si>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</si>
  <si>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</si>
  <si>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</si>
  <si>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</si>
  <si>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</si>
  <si>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</si>
  <si>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</si>
  <si>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</si>
  <si>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</si>
  <si>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</si>
  <si>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</si>
  <si>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</si>
  <si>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</si>
  <si>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</si>
  <si>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</si>
  <si>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</si>
  <si>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</si>
  <si>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</si>
  <si>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</si>
  <si>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</si>
  <si>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</si>
  <si>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</si>
  <si>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</si>
  <si>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</si>
  <si>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</si>
  <si>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</si>
  <si>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</si>
  <si>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</si>
  <si>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</si>
  <si>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</si>
  <si>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</si>
  <si>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</si>
  <si>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</si>
  <si>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</si>
  <si>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</si>
  <si>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</si>
  <si>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</si>
  <si>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</si>
  <si>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</si>
  <si>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</si>
  <si>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</si>
  <si>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</si>
  <si>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</si>
  <si>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</si>
  <si>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</si>
  <si>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</si>
  <si>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</si>
  <si>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</si>
  <si>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</si>
  <si>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</si>
  <si>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</si>
  <si>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</si>
  <si>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</si>
  <si>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</si>
  <si>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</si>
  <si>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</si>
  <si>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</si>
  <si>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</si>
  <si>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</si>
  <si>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</si>
  <si>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</si>
  <si>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</si>
  <si>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</si>
  <si>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</si>
  <si>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</si>
  <si>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</si>
  <si>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</si>
  <si>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</si>
  <si>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</si>
  <si>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</si>
  <si>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</si>
  <si>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</si>
  <si>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</si>
  <si>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</si>
  <si>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</si>
  <si>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</si>
  <si>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</si>
  <si>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</si>
  <si>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</si>
  <si>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</si>
  <si>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</si>
  <si>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</si>
  <si>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</si>
  <si>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</si>
  <si>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</si>
  <si>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</si>
  <si>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</si>
  <si>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</si>
  <si>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</si>
  <si>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</si>
  <si>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</si>
  <si>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</si>
  <si>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</si>
  <si>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</si>
  <si>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</si>
  <si>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</si>
  <si>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</si>
  <si>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</si>
  <si>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</si>
  <si>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</si>
  <si>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</si>
  <si>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</si>
  <si>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</si>
  <si>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</si>
  <si>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</si>
  <si>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</si>
  <si>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</si>
  <si>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</si>
  <si>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</si>
  <si>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</si>
  <si>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</si>
  <si>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</si>
  <si>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</si>
  <si>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</si>
  <si>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</si>
  <si>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</si>
  <si>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</si>
  <si>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</si>
  <si>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</si>
  <si>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</si>
  <si>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</si>
  <si>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</si>
  <si>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</si>
  <si>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</si>
  <si>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</si>
  <si>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</si>
  <si>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</si>
  <si>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</si>
  <si>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</si>
  <si>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</si>
  <si>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</si>
  <si>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</si>
  <si>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</si>
  <si>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</si>
  <si>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</si>
  <si>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</si>
  <si>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</si>
  <si>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</si>
  <si>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</si>
  <si>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</si>
  <si>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</si>
  <si>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</si>
  <si>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</si>
  <si>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</si>
  <si>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</si>
  <si>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</si>
  <si>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</si>
  <si>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</si>
  <si>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</si>
  <si>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</si>
  <si>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</si>
  <si>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</si>
  <si>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</si>
  <si>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</si>
  <si>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</si>
  <si>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</si>
  <si>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</si>
  <si>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</si>
  <si>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</si>
  <si>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</si>
  <si>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</si>
  <si>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</si>
  <si>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</si>
  <si>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</si>
  <si>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</si>
  <si>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</si>
  <si>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</si>
  <si>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</si>
  <si>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</si>
  <si>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</si>
  <si>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</si>
  <si>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</si>
  <si>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</si>
  <si>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</si>
  <si>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</si>
  <si>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</si>
  <si>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</si>
  <si>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</si>
  <si>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</si>
  <si>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</si>
  <si>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</si>
  <si>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</si>
  <si>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</si>
  <si>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</si>
  <si>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</si>
  <si>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</si>
  <si>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</si>
  <si>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</si>
  <si>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</si>
  <si>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</si>
  <si>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</si>
  <si>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</si>
  <si>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</si>
  <si>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</si>
  <si>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</si>
  <si>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</si>
  <si>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</si>
  <si>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</si>
  <si>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</si>
  <si>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</si>
  <si>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</si>
  <si>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</si>
  <si>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</si>
  <si>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</si>
  <si>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</si>
  <si>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</si>
  <si>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</si>
  <si>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</si>
  <si>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</si>
  <si>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</si>
  <si>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</si>
  <si>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</si>
  <si>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</si>
  <si>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</si>
  <si>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</si>
  <si>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</si>
  <si>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</si>
  <si>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</si>
  <si>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</si>
  <si>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</si>
  <si>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</si>
  <si>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</si>
  <si>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</si>
  <si>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</si>
  <si>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</si>
  <si>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</si>
  <si>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</si>
  <si>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</si>
  <si>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</si>
  <si>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</si>
  <si>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</si>
  <si>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</si>
  <si>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</si>
  <si>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</si>
  <si>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</si>
  <si>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</si>
  <si>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</si>
  <si>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</si>
  <si>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</si>
  <si>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</si>
  <si>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</si>
  <si>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</si>
  <si>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</si>
  <si>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</si>
  <si>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</si>
  <si>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</si>
  <si>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</si>
  <si>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</si>
  <si>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</si>
  <si>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</si>
  <si>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</si>
  <si>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</si>
  <si>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</si>
  <si>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</si>
  <si>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</si>
  <si>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</si>
  <si>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</si>
  <si>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</si>
  <si>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</si>
  <si>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</si>
  <si>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</si>
  <si>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</si>
  <si>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</si>
  <si>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</si>
  <si>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</si>
  <si>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</si>
  <si>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</si>
  <si>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</si>
  <si>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</si>
  <si>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</si>
  <si>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</si>
  <si>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</si>
  <si>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</si>
  <si>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</si>
  <si>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</si>
  <si>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</si>
  <si>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</si>
  <si>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</si>
  <si>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</si>
  <si>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</si>
  <si>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</si>
  <si>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</si>
  <si>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</si>
  <si>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</si>
  <si>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</si>
  <si>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</si>
  <si>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</si>
  <si>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</si>
  <si>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</si>
  <si>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</si>
  <si>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</si>
  <si>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</si>
  <si>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</si>
  <si>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</si>
  <si>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</si>
  <si>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</si>
  <si>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</si>
  <si>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</si>
  <si>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</si>
  <si>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</si>
  <si>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</si>
  <si>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</si>
  <si>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</si>
  <si>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</si>
  <si>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</si>
  <si>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</si>
  <si>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</si>
  <si>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</si>
  <si>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</si>
  <si>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</si>
  <si>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</si>
  <si>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</si>
  <si>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</si>
  <si>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</si>
  <si>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</si>
  <si>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</si>
  <si>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</si>
  <si>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</si>
  <si>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</si>
  <si>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</si>
  <si>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</si>
  <si>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</si>
  <si>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</si>
  <si>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</si>
  <si>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</si>
  <si>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</si>
  <si>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</si>
  <si>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</si>
  <si>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</si>
  <si>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</si>
  <si>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</si>
  <si>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</si>
  <si>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</si>
  <si>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</si>
  <si>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</si>
  <si>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</si>
  <si>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</si>
  <si>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</si>
  <si>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</si>
  <si>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</si>
  <si>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</si>
  <si>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</si>
  <si>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</si>
  <si>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</si>
  <si>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</si>
  <si>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</si>
  <si>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</si>
  <si>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</si>
  <si>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</si>
  <si>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</si>
  <si>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</si>
  <si>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</si>
  <si>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</si>
  <si>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</si>
  <si>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</si>
  <si>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</si>
  <si>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</si>
  <si>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</si>
  <si>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</si>
  <si>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</si>
  <si>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</si>
  <si>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</si>
  <si>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</si>
  <si>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</si>
  <si>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</si>
  <si>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</si>
  <si>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</si>
  <si>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</si>
  <si>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</si>
  <si>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</si>
  <si>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</si>
  <si>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</si>
  <si>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</si>
  <si>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</si>
  <si>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</si>
  <si>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</si>
  <si>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</si>
  <si>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</si>
  <si>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</si>
  <si>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</si>
  <si>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</si>
  <si>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</si>
  <si>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</si>
  <si>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</si>
  <si>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</si>
  <si>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</si>
  <si>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</si>
  <si>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</si>
  <si>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</si>
  <si>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</si>
  <si>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</si>
  <si>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</si>
  <si>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</si>
  <si>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</si>
  <si>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</si>
  <si>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</si>
  <si>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</si>
  <si>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</si>
  <si>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</si>
  <si>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</si>
  <si>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</si>
  <si>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</si>
  <si>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</si>
  <si>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</si>
  <si>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</si>
  <si>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</si>
  <si>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</si>
  <si>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</si>
  <si>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</si>
  <si>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</si>
  <si>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</si>
  <si>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</si>
  <si>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</si>
  <si>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</si>
  <si>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</si>
  <si>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</si>
  <si>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</si>
  <si>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</si>
  <si>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</si>
  <si>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</si>
  <si>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</si>
  <si>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</si>
  <si>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</si>
  <si>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</si>
  <si>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</si>
  <si>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</si>
  <si>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</si>
  <si>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</si>
  <si>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</si>
  <si>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</si>
  <si>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</si>
  <si>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</si>
  <si>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</si>
  <si>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</si>
  <si>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</si>
  <si>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</si>
  <si>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</si>
  <si>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</si>
  <si>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</si>
  <si>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</si>
  <si>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</si>
  <si>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</si>
  <si>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</si>
  <si>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</si>
  <si>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</si>
  <si>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</si>
  <si>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</si>
  <si>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</si>
  <si>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</si>
  <si>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</si>
  <si>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</si>
  <si>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</si>
  <si>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</si>
  <si>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</si>
  <si>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</si>
  <si>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</si>
  <si>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</si>
  <si>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</si>
  <si>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</si>
  <si>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</si>
  <si>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</si>
  <si>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</si>
  <si>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</si>
  <si>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</si>
  <si>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</si>
  <si>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</si>
  <si>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</si>
  <si>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</si>
  <si>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</si>
  <si>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</si>
  <si>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</si>
  <si>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</si>
  <si>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</si>
  <si>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</si>
  <si>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</si>
  <si>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</si>
  <si>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</si>
  <si>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</si>
  <si>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</si>
  <si>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</si>
  <si>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</si>
  <si>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</si>
  <si>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</si>
  <si>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</si>
  <si>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</si>
  <si>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</si>
  <si>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</si>
  <si>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</si>
  <si>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</si>
  <si>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</si>
  <si>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</si>
  <si>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</si>
  <si>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</si>
  <si>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</si>
  <si>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</si>
  <si>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</si>
  <si>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</si>
  <si>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</si>
  <si>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</si>
  <si>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</si>
  <si>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</si>
  <si>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</si>
  <si>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</si>
  <si>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</si>
  <si>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</si>
  <si>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</si>
  <si>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</si>
  <si>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</si>
  <si>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</si>
  <si>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</si>
  <si>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</si>
  <si>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</si>
  <si>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</si>
  <si>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</si>
  <si>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</si>
  <si>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</si>
  <si>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</si>
  <si>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</si>
  <si>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</si>
  <si>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</si>
  <si>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</si>
  <si>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</si>
  <si>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</si>
  <si>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</si>
  <si>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</si>
  <si>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</si>
  <si>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</si>
  <si>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</si>
  <si>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</si>
  <si>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</si>
  <si>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</si>
  <si>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</si>
  <si>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</si>
  <si>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</si>
  <si>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</si>
  <si>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</si>
  <si>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</si>
  <si>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</si>
  <si>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</si>
  <si>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</si>
  <si>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</si>
  <si>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</si>
  <si>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</si>
  <si>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</si>
  <si>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</si>
  <si>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</si>
  <si>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</si>
  <si>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</si>
  <si>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</si>
  <si>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</si>
  <si>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</si>
  <si>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</si>
  <si>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</si>
  <si>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</si>
  <si>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</si>
  <si>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</si>
  <si>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</si>
  <si>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</si>
  <si>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</si>
  <si>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</si>
  <si>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</si>
  <si>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</si>
  <si>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</si>
  <si>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</si>
  <si>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</si>
  <si>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</si>
  <si>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</si>
  <si>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</si>
  <si>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</si>
  <si>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</si>
  <si>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</si>
  <si>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</si>
  <si>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</si>
  <si>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</si>
  <si>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</si>
  <si>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</si>
  <si>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</si>
  <si>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</si>
  <si>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</si>
  <si>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</si>
  <si>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</si>
  <si>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</si>
  <si>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</si>
  <si>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</si>
  <si>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</si>
  <si>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</si>
  <si>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</si>
  <si>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</si>
  <si>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</si>
  <si>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</si>
  <si>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</si>
  <si>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</si>
  <si>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</si>
  <si>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</si>
  <si>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</si>
  <si>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</si>
  <si>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</si>
  <si>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</si>
  <si>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</si>
  <si>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</si>
  <si>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</si>
  <si>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</si>
  <si>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</si>
  <si>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</si>
  <si>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</si>
  <si>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</si>
  <si>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</si>
  <si>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</si>
  <si>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</si>
  <si>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</si>
  <si>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</si>
  <si>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</si>
  <si>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</si>
  <si>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</si>
  <si>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</si>
  <si>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</si>
  <si>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</si>
  <si>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</si>
  <si>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</si>
  <si>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</si>
  <si>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</si>
  <si>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</si>
  <si>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</si>
  <si>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</si>
  <si>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</si>
  <si>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</si>
  <si>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</si>
  <si>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</si>
  <si>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</si>
  <si>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</si>
  <si>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</si>
  <si>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</si>
  <si>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</si>
  <si>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</si>
  <si>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</si>
  <si>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</si>
  <si>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</si>
  <si>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</si>
  <si>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</si>
  <si>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</si>
  <si>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</si>
  <si>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</si>
  <si>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</si>
  <si>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</si>
  <si>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</si>
  <si>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</si>
  <si>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</si>
  <si>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</si>
  <si>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</si>
  <si>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</si>
  <si>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</si>
  <si>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</si>
  <si>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</si>
  <si>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</si>
  <si>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</si>
  <si>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</si>
  <si>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</si>
  <si>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</si>
  <si>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</si>
  <si>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</si>
  <si>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</si>
  <si>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</si>
  <si>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</si>
  <si>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</si>
  <si>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</si>
  <si>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</si>
  <si>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</si>
  <si>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</si>
  <si>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</si>
  <si>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</si>
  <si>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</si>
  <si>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</si>
  <si>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</si>
  <si>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</si>
  <si>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</si>
  <si>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</si>
  <si>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</si>
  <si>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</si>
  <si>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</si>
  <si>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</si>
  <si>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</si>
  <si>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</si>
  <si>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</si>
  <si>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</si>
  <si>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</si>
  <si>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</si>
  <si>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</si>
  <si>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</si>
  <si>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</si>
  <si>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</si>
  <si>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</si>
  <si>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</si>
  <si>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</si>
  <si>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</si>
  <si>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</si>
  <si>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</si>
  <si>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</si>
  <si>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</si>
  <si>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</si>
  <si>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</si>
  <si>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</si>
  <si>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</si>
  <si>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</si>
  <si>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</si>
  <si>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</si>
  <si>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</si>
  <si>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</si>
  <si>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</si>
  <si>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</si>
  <si>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</si>
  <si>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</si>
  <si>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</si>
  <si>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</si>
  <si>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</si>
  <si>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</si>
  <si>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</si>
  <si>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</si>
  <si>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</si>
  <si>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</si>
  <si>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</si>
  <si>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</si>
  <si>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</si>
  <si>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</si>
  <si>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</si>
  <si>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</si>
  <si>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</si>
  <si>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</si>
  <si>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</si>
  <si>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</si>
  <si>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</si>
  <si>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</si>
  <si>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</si>
  <si>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</si>
  <si>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</si>
  <si>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</si>
  <si>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</si>
  <si>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</si>
  <si>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</si>
  <si>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</si>
  <si>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</si>
  <si>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</si>
  <si>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</si>
  <si>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</si>
  <si>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</si>
  <si>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</si>
  <si>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</si>
  <si>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</si>
  <si>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</si>
  <si>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</si>
  <si>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</si>
  <si>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</si>
  <si>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</si>
  <si>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</si>
  <si>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</si>
  <si>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</si>
  <si>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</si>
  <si>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</si>
  <si>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</si>
  <si>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</si>
  <si>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</si>
  <si>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</si>
  <si>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</si>
  <si>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</si>
  <si>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</si>
  <si>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</si>
  <si>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</si>
  <si>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</si>
  <si>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</si>
  <si>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</si>
  <si>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</si>
  <si>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</si>
  <si>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</si>
  <si>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</si>
  <si>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</si>
  <si>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</si>
  <si>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</si>
  <si>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</si>
  <si>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</si>
  <si>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</si>
  <si>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</si>
  <si>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</si>
  <si>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</si>
  <si>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</si>
  <si>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</si>
  <si>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</si>
  <si>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</si>
  <si>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</si>
  <si>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</si>
  <si>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</si>
  <si>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</si>
  <si>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</si>
  <si>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</si>
  <si>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</si>
  <si>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</si>
  <si>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</si>
  <si>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</si>
  <si>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</si>
  <si>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</si>
  <si>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</si>
  <si>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</si>
  <si>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</si>
  <si>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</si>
  <si>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</si>
  <si>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</si>
  <si>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</si>
  <si>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</si>
  <si>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</si>
  <si>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</si>
  <si>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</si>
  <si>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</si>
  <si>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</si>
  <si>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</si>
  <si>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</si>
  <si>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</si>
  <si>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</si>
  <si>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</si>
  <si>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</si>
  <si>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</si>
  <si>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</si>
  <si>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</si>
  <si>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</si>
  <si>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</si>
  <si>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</si>
  <si>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</si>
  <si>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</si>
  <si>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</si>
  <si>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</si>
  <si>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</si>
  <si>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</si>
  <si>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</si>
  <si>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</si>
  <si>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</si>
  <si>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</si>
  <si>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</si>
  <si>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</si>
  <si>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</si>
  <si>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</si>
  <si>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</si>
  <si>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</si>
  <si>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</si>
  <si>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</si>
  <si>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</si>
  <si>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</si>
  <si>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</si>
  <si>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</si>
  <si>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</si>
  <si>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</si>
  <si>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</si>
  <si>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</si>
  <si>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</si>
  <si>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</si>
  <si>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</si>
  <si>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</si>
  <si>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</si>
  <si>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</si>
  <si>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</si>
  <si>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</si>
  <si>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</si>
  <si>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</si>
  <si>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</si>
  <si>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</si>
  <si>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</si>
  <si>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</si>
  <si>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</si>
  <si>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</si>
  <si>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</si>
  <si>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</si>
  <si>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</si>
  <si>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</si>
  <si>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</si>
  <si>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</si>
  <si>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</si>
  <si>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</si>
  <si>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</si>
  <si>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</si>
  <si>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</si>
  <si>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</si>
  <si>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</si>
  <si>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</si>
  <si>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</si>
  <si>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</si>
  <si>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</si>
  <si>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</si>
  <si>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</si>
  <si>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</si>
  <si>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</si>
  <si>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</si>
  <si>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</si>
  <si>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</si>
  <si>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</si>
  <si>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</si>
  <si>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</si>
  <si>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</si>
  <si>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</si>
  <si>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</si>
  <si>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</si>
  <si>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</si>
  <si>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</si>
  <si>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</si>
  <si>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</si>
  <si>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</si>
  <si>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</si>
  <si>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</si>
  <si>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</si>
  <si>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</si>
  <si>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</si>
  <si>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</si>
  <si>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</si>
  <si>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</si>
  <si>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</si>
  <si>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</si>
  <si>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</si>
  <si>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</si>
  <si>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</si>
  <si>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</si>
  <si>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</si>
  <si>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</si>
  <si>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</si>
  <si>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</si>
  <si>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</si>
  <si>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</si>
  <si>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</si>
  <si>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</si>
  <si>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</si>
  <si>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</si>
  <si>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</si>
  <si>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</si>
  <si>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</si>
  <si>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</si>
  <si>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</si>
  <si>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</si>
  <si>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</si>
  <si>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</si>
  <si>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</si>
  <si>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</si>
  <si>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</si>
  <si>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</si>
  <si>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</si>
  <si>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</si>
  <si>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</si>
  <si>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</si>
  <si>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</si>
  <si>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</si>
  <si>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</si>
  <si>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</si>
  <si>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</si>
  <si>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</si>
  <si>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</si>
  <si>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</si>
  <si>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</si>
  <si>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</si>
  <si>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</si>
  <si>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</si>
  <si>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</si>
  <si>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</si>
  <si>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</si>
  <si>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</si>
  <si>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</si>
  <si>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</si>
  <si>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</si>
  <si>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</si>
  <si>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</si>
  <si>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</si>
  <si>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</si>
  <si>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</si>
  <si>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</si>
  <si>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</si>
  <si>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</si>
  <si>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</si>
  <si>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</si>
  <si>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</si>
  <si>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</si>
  <si>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</si>
  <si>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</si>
  <si>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</si>
  <si>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</si>
  <si>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</si>
  <si>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</si>
  <si>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</si>
  <si>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</si>
  <si>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</si>
  <si>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</si>
  <si>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</si>
  <si>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</si>
  <si>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</si>
  <si>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</si>
  <si>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</si>
  <si>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</si>
  <si>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</si>
  <si>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</si>
  <si>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</si>
  <si>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</si>
  <si>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</si>
  <si>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</si>
  <si>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</si>
  <si>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</si>
  <si>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</si>
  <si>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</si>
  <si>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</si>
  <si>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</si>
  <si>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</si>
  <si>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</si>
  <si>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</si>
  <si>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</si>
  <si>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</si>
  <si>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</si>
  <si>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</si>
  <si>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</si>
  <si>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</si>
  <si>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</si>
  <si>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</si>
  <si>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</si>
  <si>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</si>
  <si>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</si>
  <si>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</si>
  <si>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</si>
  <si>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</si>
  <si>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</si>
  <si>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</si>
  <si>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</si>
  <si>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</si>
  <si>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</si>
  <si>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</si>
  <si>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</si>
  <si>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</si>
  <si>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</si>
  <si>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</si>
  <si>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</si>
  <si>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</si>
  <si>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</si>
  <si>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</si>
  <si>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</si>
  <si>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</si>
  <si>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</si>
  <si>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</si>
  <si>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</si>
  <si>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</si>
  <si>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</si>
  <si>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</si>
  <si>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</si>
  <si>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</si>
  <si>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</si>
  <si>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</si>
  <si>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</si>
  <si>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</si>
  <si>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</si>
  <si>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</si>
  <si>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</si>
  <si>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</si>
  <si>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</si>
  <si>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</si>
  <si>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</si>
  <si>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</si>
  <si>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</si>
  <si>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</si>
  <si>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</si>
  <si>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</si>
  <si>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</si>
  <si>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</si>
  <si>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</si>
  <si>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</si>
  <si>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</si>
  <si>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</si>
  <si>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</si>
  <si>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</si>
  <si>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</si>
  <si>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</si>
  <si>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</si>
  <si>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</si>
  <si>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</si>
  <si>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</si>
  <si>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</si>
  <si>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</si>
  <si>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</si>
  <si>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</si>
  <si>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</si>
  <si>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</si>
  <si>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</si>
  <si>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</si>
  <si>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</si>
  <si>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</si>
  <si>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</si>
  <si>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</si>
  <si>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</si>
  <si>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</si>
  <si>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</si>
  <si>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</si>
  <si>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</si>
  <si>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</si>
  <si>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</si>
  <si>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</si>
  <si>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</si>
  <si>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</si>
  <si>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</si>
  <si>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</si>
  <si>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</si>
  <si>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</si>
  <si>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</si>
  <si>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</si>
  <si>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</si>
  <si>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</si>
  <si>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</si>
  <si>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</si>
  <si>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</si>
  <si>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</si>
  <si>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</si>
  <si>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</si>
  <si>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</si>
  <si>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</si>
  <si>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</si>
  <si>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</si>
  <si>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</si>
  <si>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</si>
  <si>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</si>
  <si>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</si>
  <si>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</si>
  <si>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</si>
  <si>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</si>
  <si>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</si>
  <si>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</si>
  <si>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</si>
  <si>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</si>
  <si>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</si>
  <si>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</si>
  <si>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</si>
  <si>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</si>
  <si>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</si>
  <si>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</si>
  <si>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</si>
  <si>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</si>
  <si>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</si>
  <si>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</si>
  <si>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</si>
  <si>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</si>
  <si>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</si>
  <si>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</si>
  <si>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</si>
  <si>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</si>
  <si>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</si>
  <si>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</si>
  <si>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</si>
  <si>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</si>
  <si>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</si>
  <si>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</si>
  <si>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</si>
  <si>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</si>
  <si>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</si>
  <si>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</si>
  <si>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</si>
  <si>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</si>
  <si>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</si>
  <si>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</si>
  <si>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</si>
  <si>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</si>
  <si>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</si>
  <si>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</si>
  <si>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</si>
  <si>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</si>
  <si>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</si>
  <si>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</si>
  <si>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</si>
  <si>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</si>
  <si>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</si>
  <si>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</si>
  <si>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</si>
  <si>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</si>
  <si>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</si>
  <si>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</si>
  <si>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</si>
  <si>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</si>
  <si>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</si>
  <si>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</si>
  <si>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</si>
  <si>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</si>
  <si>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</si>
  <si>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</si>
  <si>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</si>
  <si>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</si>
  <si>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</si>
  <si>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</si>
  <si>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</si>
  <si>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</si>
  <si>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</si>
  <si>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</si>
  <si>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</si>
  <si>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</si>
  <si>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</si>
  <si>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</si>
  <si>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</si>
  <si>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</si>
  <si>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</si>
  <si>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</si>
  <si>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</si>
  <si>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</si>
  <si>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</si>
  <si>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</si>
  <si>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</si>
  <si>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</si>
  <si>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</si>
  <si>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</si>
  <si>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</si>
  <si>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</si>
  <si>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</si>
  <si>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</si>
  <si>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</si>
  <si>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</si>
  <si>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</si>
  <si>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</si>
  <si>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</si>
  <si>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</si>
  <si>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</si>
  <si>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</si>
  <si>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</si>
  <si>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</si>
  <si>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</si>
  <si>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</si>
  <si>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</si>
  <si>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</si>
  <si>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</si>
  <si>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</si>
  <si>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</si>
  <si>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</si>
  <si>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</si>
  <si>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</si>
  <si>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</si>
  <si>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</si>
  <si>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</si>
  <si>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</si>
  <si>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</si>
  <si>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</si>
  <si>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</si>
  <si>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</si>
  <si>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</si>
  <si>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</si>
  <si>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</si>
  <si>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</si>
  <si>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</si>
  <si>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</si>
  <si>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</si>
  <si>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</si>
  <si>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</si>
  <si>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</si>
  <si>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</si>
  <si>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</si>
  <si>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</si>
  <si>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</si>
  <si>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</si>
  <si>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</si>
  <si>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</si>
  <si>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</si>
  <si>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</si>
  <si>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</si>
  <si>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</si>
  <si>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</si>
  <si>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</si>
  <si>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</si>
  <si>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</si>
  <si>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</si>
  <si>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</si>
  <si>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</si>
  <si>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</si>
  <si>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</si>
  <si>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</si>
  <si>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</si>
  <si>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</si>
  <si>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</si>
  <si>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</si>
  <si>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</si>
  <si>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</si>
  <si>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</si>
  <si>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</si>
  <si>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</si>
  <si>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</si>
  <si>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</si>
  <si>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</si>
  <si>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</si>
  <si>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</si>
  <si>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</si>
  <si>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</si>
  <si>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</si>
  <si>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</si>
  <si>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</si>
  <si>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</si>
  <si>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</si>
  <si>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</si>
  <si>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</si>
  <si>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</si>
  <si>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</si>
  <si>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</si>
  <si>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</si>
  <si>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</si>
  <si>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</si>
  <si>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</si>
  <si>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</si>
  <si>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</si>
  <si>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</si>
  <si>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</si>
  <si>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</si>
  <si>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</si>
  <si>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</si>
  <si>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</si>
  <si>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</si>
  <si>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</si>
  <si>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</si>
  <si>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</si>
  <si>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</si>
  <si>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</si>
  <si>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</si>
  <si>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</si>
  <si>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</si>
  <si>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</si>
  <si>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</si>
  <si>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</si>
  <si>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</si>
  <si>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</si>
  <si>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</si>
  <si>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</si>
  <si>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</si>
  <si>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</si>
  <si>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</si>
  <si>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</si>
  <si>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</si>
  <si>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</si>
  <si>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</si>
  <si>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</si>
  <si>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</si>
  <si>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</si>
  <si>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</si>
  <si>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</si>
  <si>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</si>
  <si>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</si>
  <si>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</si>
  <si>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</si>
  <si>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</si>
  <si>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</si>
  <si>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</si>
  <si>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</si>
  <si>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</si>
  <si>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</si>
  <si>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</si>
  <si>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</si>
  <si>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</si>
  <si>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</si>
  <si>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</si>
  <si>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</si>
  <si>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</si>
  <si>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</si>
  <si>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</si>
  <si>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</si>
  <si>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</si>
  <si>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</si>
  <si>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</si>
  <si>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</si>
  <si>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</si>
  <si>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</si>
  <si>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</si>
  <si>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</si>
  <si>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</si>
  <si>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</si>
  <si>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</si>
  <si>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</si>
  <si>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</si>
  <si>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</si>
  <si>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</si>
  <si>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</si>
  <si>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</si>
  <si>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</si>
  <si>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</si>
  <si>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</si>
  <si>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</si>
  <si>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</si>
  <si>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</si>
  <si>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</si>
  <si>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</si>
  <si>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</si>
  <si>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</si>
  <si>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</si>
  <si>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</si>
  <si>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</si>
  <si>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</si>
  <si>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</si>
  <si>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</si>
  <si>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</si>
  <si>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</si>
  <si>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</si>
  <si>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</si>
  <si>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</si>
  <si>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</si>
  <si>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</si>
  <si>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</si>
  <si>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</si>
  <si>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</si>
  <si>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</si>
  <si>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</si>
  <si>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</si>
  <si>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</si>
  <si>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</si>
  <si>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</si>
  <si>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</si>
  <si>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</si>
  <si>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</si>
  <si>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</si>
  <si>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</si>
  <si>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</si>
  <si>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</si>
  <si>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</si>
  <si>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</si>
  <si>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</si>
  <si>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</si>
  <si>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</si>
  <si>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</si>
  <si>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</si>
  <si>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</si>
  <si>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</si>
  <si>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</si>
  <si>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</si>
  <si>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</si>
  <si>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</si>
  <si>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</si>
  <si>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</si>
  <si>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</si>
  <si>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</si>
  <si>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</si>
  <si>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</si>
  <si>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</si>
  <si>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</si>
  <si>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</si>
  <si>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</si>
  <si>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</si>
  <si>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</si>
  <si>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</si>
  <si>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</si>
  <si>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</si>
  <si>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</si>
  <si>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</si>
  <si>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</si>
  <si>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</si>
  <si>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</si>
  <si>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</si>
  <si>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</si>
  <si>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</si>
  <si>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</si>
  <si>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</si>
  <si>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</si>
  <si>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</si>
  <si>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</si>
  <si>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</si>
  <si>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</si>
  <si>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</si>
  <si>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</si>
  <si>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</si>
  <si>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</si>
  <si>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</si>
  <si>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</si>
  <si>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</si>
  <si>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</si>
  <si>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</si>
  <si>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</si>
  <si>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</si>
  <si>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</si>
  <si>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</si>
  <si>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</si>
  <si>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</si>
  <si>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</si>
  <si>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</si>
  <si>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</si>
  <si>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</si>
  <si>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</si>
  <si>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</si>
  <si>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</si>
  <si>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</si>
  <si>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</si>
  <si>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</si>
  <si>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</si>
  <si>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</si>
  <si>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</si>
  <si>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</si>
  <si>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</si>
  <si>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</si>
  <si>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</si>
  <si>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</si>
  <si>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</si>
  <si>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</si>
  <si>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</si>
  <si>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</si>
  <si>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</si>
  <si>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</si>
  <si>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</si>
  <si>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</si>
  <si>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</si>
  <si>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</si>
  <si>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</si>
  <si>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</si>
  <si>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</si>
  <si>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</si>
  <si>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</si>
  <si>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</si>
  <si>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</si>
  <si>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</si>
  <si>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</si>
  <si>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</si>
  <si>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</si>
  <si>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</si>
  <si>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</si>
  <si>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</si>
  <si>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</si>
  <si>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</si>
  <si>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</si>
  <si>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</si>
  <si>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</si>
  <si>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</si>
  <si>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</si>
  <si>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</si>
  <si>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</si>
  <si>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</si>
  <si>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</si>
  <si>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</si>
  <si>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</si>
  <si>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</si>
  <si>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</si>
  <si>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</si>
  <si>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</si>
  <si>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</si>
  <si>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</si>
  <si>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</si>
  <si>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</si>
  <si>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</si>
  <si>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</si>
  <si>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</si>
  <si>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</si>
  <si>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</si>
  <si>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</si>
  <si>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</si>
  <si>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</si>
  <si>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</si>
  <si>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</si>
  <si>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</si>
  <si>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</si>
  <si>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</si>
  <si>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</si>
  <si>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</si>
  <si>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</si>
  <si>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</si>
  <si>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</si>
  <si>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</si>
  <si>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</si>
  <si>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</si>
  <si>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</si>
  <si>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</si>
  <si>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</si>
  <si>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</si>
  <si>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</si>
  <si>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</si>
  <si>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</si>
  <si>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</si>
  <si>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</si>
  <si>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</si>
  <si>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</si>
  <si>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</si>
  <si>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</si>
  <si>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</si>
  <si>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</si>
  <si>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</si>
  <si>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</si>
  <si>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</si>
  <si>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</si>
  <si>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</si>
  <si>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</si>
  <si>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</si>
  <si>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</si>
  <si>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</si>
  <si>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</si>
  <si>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</si>
  <si>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</si>
  <si>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</si>
  <si>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</si>
  <si>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</si>
  <si>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</si>
  <si>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</si>
  <si>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</si>
  <si>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</si>
  <si>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</si>
  <si>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</si>
  <si>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</si>
  <si>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</si>
  <si>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</si>
  <si>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</si>
  <si>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</si>
  <si>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</si>
  <si>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</si>
  <si>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</si>
  <si>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</si>
  <si>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</si>
  <si>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</si>
  <si>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</si>
  <si>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</si>
  <si>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</si>
  <si>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</si>
  <si>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</si>
  <si>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</si>
  <si>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</si>
  <si>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</si>
  <si>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</si>
  <si>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</si>
  <si>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</si>
  <si>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</si>
  <si>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</si>
  <si>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</si>
  <si>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</si>
  <si>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</si>
  <si>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</si>
  <si>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</si>
  <si>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</si>
  <si>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</si>
  <si>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</si>
  <si>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</si>
  <si>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</si>
  <si>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</si>
  <si>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</si>
  <si>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</si>
  <si>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</si>
  <si>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</si>
  <si>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</si>
  <si>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</si>
  <si>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</si>
  <si>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</si>
  <si>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</si>
  <si>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</si>
  <si>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</si>
  <si>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</si>
  <si>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</si>
  <si>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</si>
  <si>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</si>
  <si>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</si>
  <si>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</si>
  <si>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</si>
  <si>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</si>
  <si>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</si>
  <si>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</si>
  <si>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</si>
  <si>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</si>
  <si>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</si>
  <si>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</si>
  <si>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</si>
  <si>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</si>
  <si>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</si>
  <si>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</si>
  <si>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</si>
  <si>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</si>
  <si>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</si>
  <si>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</si>
  <si>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</si>
  <si>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</si>
  <si>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</si>
  <si>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</si>
  <si>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</si>
  <si>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</si>
  <si>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</si>
  <si>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</si>
  <si>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</si>
  <si>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</si>
  <si>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</si>
  <si>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</si>
  <si>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</si>
  <si>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</si>
  <si>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</si>
  <si>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</si>
  <si>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</si>
  <si>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</si>
  <si>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</si>
  <si>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</si>
  <si>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</si>
  <si>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</si>
  <si>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</si>
  <si>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</si>
  <si>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</si>
  <si>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</si>
  <si>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</si>
  <si>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</si>
  <si>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</si>
  <si>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</si>
  <si>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</si>
  <si>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</si>
  <si>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</si>
  <si>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</si>
  <si>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</si>
  <si>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</si>
  <si>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</si>
  <si>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</si>
  <si>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</si>
  <si>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</si>
  <si>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</si>
  <si>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</si>
  <si>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</si>
  <si>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</si>
  <si>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</si>
  <si>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</si>
  <si>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</si>
  <si>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</si>
  <si>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</si>
  <si>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</si>
  <si>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</si>
  <si>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</si>
  <si>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</si>
  <si>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</si>
  <si>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</si>
  <si>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</si>
  <si>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</si>
  <si>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</si>
  <si>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</si>
  <si>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</si>
  <si>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</si>
  <si>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</si>
  <si>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</si>
  <si>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</si>
  <si>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</si>
  <si>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</si>
  <si>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</si>
  <si>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</si>
  <si>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</si>
  <si>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</si>
  <si>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</si>
  <si>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</si>
  <si>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</si>
  <si>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</si>
  <si>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</si>
  <si>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</si>
  <si>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</si>
  <si>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</si>
  <si>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</si>
  <si>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</si>
  <si>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</si>
  <si>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</si>
  <si>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</si>
  <si>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</si>
  <si>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</si>
  <si>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</si>
  <si>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</si>
  <si>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</si>
  <si>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</si>
  <si>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</si>
  <si>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</si>
  <si>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</si>
  <si>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</si>
  <si>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</si>
  <si>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</si>
  <si>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</si>
  <si>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</si>
  <si>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</si>
  <si>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</si>
  <si>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</si>
  <si>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</si>
  <si>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</si>
  <si>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</si>
  <si>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</si>
  <si>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</si>
  <si>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</si>
  <si>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</si>
  <si>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</si>
  <si>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</si>
  <si>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</si>
  <si>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</si>
  <si>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</si>
  <si>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</si>
  <si>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</si>
  <si>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</si>
  <si>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</si>
  <si>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</si>
  <si>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</si>
  <si>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</si>
  <si>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</si>
  <si>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</si>
  <si>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</si>
  <si>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</si>
  <si>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</si>
  <si>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</si>
  <si>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</si>
  <si>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</si>
  <si>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</si>
  <si>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</si>
  <si>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</si>
  <si>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</si>
  <si>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</si>
  <si>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</si>
  <si>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</si>
  <si>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</si>
  <si>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</si>
  <si>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</si>
  <si>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</si>
  <si>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</si>
  <si>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</si>
  <si>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</si>
  <si>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</si>
  <si>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</si>
  <si>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</si>
  <si>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</si>
  <si>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</si>
  <si>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</si>
  <si>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</si>
  <si>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</si>
  <si>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</si>
  <si>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</si>
  <si>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</si>
  <si>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</si>
  <si>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</si>
  <si>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</si>
  <si>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</si>
  <si>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</si>
  <si>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</si>
  <si>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</si>
  <si>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</si>
  <si>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</si>
  <si>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</si>
  <si>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</si>
  <si>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</si>
  <si>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</si>
  <si>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</si>
  <si>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</si>
  <si>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</si>
  <si>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</si>
  <si>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</si>
  <si>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</si>
  <si>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</si>
  <si>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</si>
  <si>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</si>
  <si>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</si>
  <si>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</si>
  <si>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</si>
  <si>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</si>
  <si>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</si>
  <si>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</si>
  <si>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</si>
  <si>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</si>
  <si>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</si>
  <si>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</si>
  <si>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</si>
  <si>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</si>
  <si>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</si>
  <si>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</si>
  <si>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</si>
  <si>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</si>
  <si>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</si>
  <si>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</si>
  <si>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</si>
  <si>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</si>
  <si>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</si>
  <si>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</si>
  <si>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</si>
  <si>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</si>
  <si>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</si>
  <si>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</si>
  <si>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</si>
  <si>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</si>
  <si>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</si>
  <si>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</si>
  <si>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</si>
  <si>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</si>
  <si>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</si>
  <si>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</si>
  <si>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</si>
  <si>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</si>
  <si>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</si>
  <si>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</si>
  <si>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</si>
  <si>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</si>
  <si>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</si>
  <si>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</si>
  <si>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</si>
  <si>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</si>
  <si>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</si>
  <si>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</si>
  <si>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</si>
  <si>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</si>
  <si>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</si>
  <si>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</si>
  <si>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</si>
  <si>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</si>
  <si>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</si>
  <si>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</si>
  <si>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</si>
  <si>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</si>
  <si>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</si>
  <si>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</si>
  <si>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</si>
  <si>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</si>
  <si>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</si>
  <si>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</si>
  <si>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</si>
  <si>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</si>
  <si>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</si>
  <si>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</si>
  <si>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</si>
  <si>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</si>
  <si>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</si>
  <si>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</si>
  <si>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</si>
  <si>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</si>
  <si>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</si>
  <si>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</si>
  <si>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</si>
  <si>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</si>
  <si>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</si>
  <si>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</si>
  <si>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</si>
  <si>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</si>
  <si>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</si>
  <si>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</si>
  <si>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</si>
  <si>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</si>
  <si>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</si>
  <si>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</si>
  <si>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</si>
  <si>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</si>
  <si>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</si>
  <si>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</si>
  <si>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</si>
  <si>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</si>
  <si>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</si>
  <si>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</si>
  <si>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</si>
  <si>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</si>
  <si>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</si>
  <si>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</si>
  <si>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</si>
  <si>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</si>
  <si>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</si>
  <si>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</si>
  <si>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</si>
  <si>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</si>
  <si>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</si>
  <si>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</si>
  <si>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</si>
  <si>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</si>
  <si>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</si>
  <si>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</si>
  <si>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</si>
  <si>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</si>
  <si>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</si>
  <si>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</si>
  <si>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</si>
  <si>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</si>
  <si>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</si>
  <si>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</si>
  <si>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</si>
  <si>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</si>
  <si>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</si>
  <si>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</si>
  <si>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</si>
  <si>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</si>
  <si>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</si>
  <si>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</si>
  <si>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</si>
  <si>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</si>
  <si>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</si>
  <si>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</si>
  <si>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</si>
  <si>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</si>
  <si>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</si>
  <si>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</si>
  <si>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</si>
  <si>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</si>
  <si>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</si>
  <si>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</si>
  <si>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</si>
  <si>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</si>
  <si>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</si>
  <si>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</si>
  <si>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</si>
  <si>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</si>
  <si>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</si>
  <si>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</si>
  <si>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</si>
  <si>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</si>
  <si>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</si>
  <si>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</si>
  <si>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</si>
  <si>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</si>
  <si>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</si>
  <si>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</si>
  <si>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</si>
  <si>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</si>
  <si>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</si>
  <si>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</si>
  <si>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</si>
  <si>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</si>
  <si>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</si>
  <si>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</si>
  <si>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</si>
  <si>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</si>
  <si>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</si>
  <si>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</si>
  <si>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</si>
  <si>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</si>
  <si>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</si>
  <si>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</si>
  <si>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</si>
  <si>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</si>
  <si>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</si>
  <si>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</si>
  <si>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</si>
  <si>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</si>
  <si>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</si>
  <si>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</si>
  <si>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</si>
  <si>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</si>
  <si>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</si>
  <si>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</si>
  <si>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</si>
  <si>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</si>
  <si>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</si>
  <si>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</si>
  <si>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</si>
  <si>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</si>
  <si>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</si>
  <si>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</si>
  <si>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</si>
  <si>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</si>
  <si>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</si>
  <si>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</si>
  <si>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</si>
  <si>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</si>
  <si>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</si>
  <si>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</si>
  <si>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</si>
  <si>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</si>
  <si>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</si>
  <si>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</si>
  <si>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</si>
  <si>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</si>
  <si>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</si>
  <si>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</si>
  <si>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</si>
  <si>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</si>
  <si>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</si>
  <si>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</si>
  <si>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</si>
  <si>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</si>
  <si>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</si>
  <si>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</si>
  <si>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</si>
  <si>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</si>
  <si>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</si>
  <si>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</si>
  <si>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</si>
  <si>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</si>
  <si>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</si>
  <si>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</si>
  <si>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</si>
  <si>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</si>
  <si>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</si>
  <si>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</si>
  <si>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</si>
  <si>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</si>
  <si>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</si>
  <si>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</si>
  <si>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</si>
  <si>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</si>
  <si>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</si>
  <si>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</si>
  <si>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</si>
  <si>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</si>
  <si>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</si>
  <si>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</si>
  <si>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</si>
  <si>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</si>
  <si>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</si>
  <si>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</si>
  <si>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</si>
  <si>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</si>
  <si>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</si>
  <si>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</si>
  <si>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</si>
  <si>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</si>
  <si>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</si>
  <si>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</si>
  <si>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</si>
  <si>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</si>
  <si>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</si>
  <si>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</si>
  <si>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</si>
  <si>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</si>
  <si>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</si>
  <si>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</si>
  <si>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</si>
  <si>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</si>
  <si>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</si>
  <si>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</si>
  <si>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</si>
  <si>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</si>
  <si>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</si>
  <si>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</si>
  <si>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</si>
  <si>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</si>
  <si>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</si>
  <si>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</si>
  <si>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</si>
  <si>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</si>
  <si>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</si>
  <si>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</si>
  <si>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</si>
  <si>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</si>
  <si>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</si>
  <si>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</si>
  <si>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</si>
  <si>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</si>
  <si>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</si>
  <si>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</si>
  <si>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</si>
  <si>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</si>
  <si>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</si>
  <si>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</si>
  <si>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</si>
  <si>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</si>
  <si>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</si>
  <si>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</si>
  <si>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</si>
  <si>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</si>
  <si>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</si>
  <si>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</si>
  <si>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</si>
  <si>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</si>
  <si>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</si>
  <si>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</si>
  <si>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</si>
  <si>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</si>
  <si>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</si>
  <si>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</si>
  <si>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</si>
  <si>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</si>
  <si>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</si>
  <si>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</si>
  <si>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</si>
  <si>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</si>
  <si>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</si>
  <si>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</si>
  <si>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</si>
  <si>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</si>
  <si>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</si>
  <si>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</si>
  <si>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</si>
  <si>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</si>
  <si>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</si>
  <si>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</si>
  <si>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</si>
  <si>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</si>
  <si>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</si>
  <si>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</si>
  <si>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</si>
  <si>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</si>
  <si>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</si>
  <si>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</si>
  <si>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</si>
  <si>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</si>
  <si>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</si>
  <si>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</si>
  <si>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</si>
  <si>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</si>
  <si>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</si>
  <si>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</si>
  <si>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</si>
  <si>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</si>
  <si>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</si>
  <si>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</si>
  <si>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</si>
  <si>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</si>
  <si>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</si>
  <si>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</si>
  <si>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</si>
  <si>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</si>
  <si>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</si>
  <si>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</si>
  <si>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</si>
  <si>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</si>
  <si>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</si>
  <si>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</si>
  <si>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</si>
  <si>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</si>
  <si>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</si>
  <si>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</si>
  <si>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</si>
  <si>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</si>
  <si>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</si>
  <si>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</si>
  <si>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</si>
  <si>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</si>
  <si>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</si>
  <si>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</si>
  <si>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</si>
  <si>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</si>
  <si>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</si>
  <si>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</si>
  <si>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</si>
  <si>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</si>
  <si>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</si>
  <si>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</si>
  <si>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</si>
  <si>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</si>
  <si>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</si>
  <si>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</si>
  <si>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</si>
  <si>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</si>
  <si>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</si>
  <si>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</si>
  <si>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</si>
  <si>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</si>
  <si>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</si>
  <si>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</si>
  <si>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</si>
  <si>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</si>
  <si>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</si>
  <si>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</si>
  <si>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</si>
  <si>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</si>
  <si>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</si>
  <si>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</si>
  <si>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</si>
  <si>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</si>
  <si>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</si>
  <si>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</si>
  <si>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</si>
  <si>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</si>
  <si>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</si>
  <si>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</si>
  <si>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</si>
  <si>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</si>
  <si>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</si>
  <si>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</si>
  <si>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</si>
  <si>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</si>
  <si>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</si>
  <si>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</si>
  <si>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</si>
  <si>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</si>
  <si>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</si>
  <si>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</si>
  <si>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</si>
  <si>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</si>
  <si>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</si>
  <si>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</si>
  <si>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</si>
  <si>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</si>
  <si>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</si>
  <si>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</si>
  <si>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</si>
  <si>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</si>
  <si>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</si>
  <si>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</si>
  <si>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</si>
  <si>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</si>
  <si>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</si>
  <si>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</si>
  <si>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</si>
  <si>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</si>
  <si>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</si>
  <si>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</si>
  <si>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</si>
  <si>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</si>
  <si>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</si>
  <si>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</si>
  <si>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</si>
  <si>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</si>
  <si>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</si>
  <si>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</si>
  <si>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</si>
  <si>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</si>
  <si>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</si>
  <si>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</si>
  <si>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</si>
  <si>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</si>
  <si>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</si>
  <si>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</si>
  <si>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</si>
  <si>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</si>
  <si>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</si>
  <si>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</si>
  <si>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</si>
  <si>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</si>
  <si>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</si>
  <si>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</si>
  <si>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</si>
  <si>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</si>
  <si>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</si>
  <si>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</si>
  <si>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</si>
  <si>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</si>
  <si>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</si>
  <si>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</si>
  <si>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</si>
  <si>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</si>
  <si>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</si>
  <si>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</si>
  <si>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</si>
  <si>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</si>
  <si>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</si>
  <si>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</si>
  <si>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</si>
  <si>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</si>
  <si>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</si>
  <si>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</si>
  <si>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</si>
  <si>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</si>
  <si>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</si>
  <si>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</si>
  <si>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</si>
  <si>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</si>
  <si>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</si>
  <si>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</si>
  <si>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</si>
  <si>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</si>
  <si>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</si>
  <si>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</si>
  <si>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</si>
  <si>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</si>
  <si>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</si>
  <si>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</si>
  <si>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</si>
  <si>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</si>
  <si>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</si>
  <si>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</si>
  <si>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</si>
  <si>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</si>
  <si>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</si>
  <si>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</si>
  <si>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</si>
  <si>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</si>
  <si>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</si>
  <si>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</si>
  <si>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</si>
  <si>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</si>
  <si>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</si>
  <si>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</si>
  <si>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</si>
  <si>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</si>
  <si>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</si>
  <si>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</si>
  <si>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</si>
  <si>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</si>
  <si>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</si>
  <si>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</si>
  <si>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</si>
  <si>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</si>
  <si>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</si>
  <si>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</si>
  <si>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</si>
  <si>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</si>
  <si>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</si>
  <si>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</si>
  <si>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</si>
  <si>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</si>
  <si>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</si>
  <si>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</si>
  <si>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</si>
  <si>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</si>
  <si>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</si>
  <si>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</si>
  <si>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</si>
  <si>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</si>
  <si>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</si>
  <si>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</si>
  <si>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</si>
  <si>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</si>
  <si>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</si>
  <si>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</si>
  <si>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</si>
  <si>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</si>
  <si>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</si>
  <si>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</si>
  <si>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</si>
  <si>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</si>
  <si>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</si>
  <si>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</si>
  <si>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</si>
  <si>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</si>
  <si>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</si>
  <si>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</si>
  <si>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</si>
  <si>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</si>
  <si>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</si>
  <si>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</si>
  <si>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</si>
  <si>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</si>
  <si>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</si>
  <si>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</si>
  <si>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</si>
  <si>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</si>
  <si>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</si>
  <si>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</si>
  <si>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</si>
  <si>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</si>
  <si>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</si>
  <si>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</si>
  <si>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</si>
  <si>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</si>
  <si>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</si>
  <si>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</si>
  <si>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</si>
  <si>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</si>
  <si>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</si>
  <si>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</si>
  <si>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</si>
  <si>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</si>
  <si>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</si>
  <si>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</si>
  <si>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</si>
  <si>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</si>
  <si>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</si>
  <si>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</si>
  <si>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</si>
  <si>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</si>
  <si>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</si>
  <si>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</si>
  <si>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</si>
  <si>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</si>
  <si>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</si>
  <si>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</si>
  <si>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</si>
  <si>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</si>
  <si>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</si>
  <si>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</si>
  <si>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</si>
  <si>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</si>
  <si>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</si>
  <si>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</si>
  <si>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</si>
  <si>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</si>
  <si>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</si>
  <si>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</si>
  <si>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</si>
  <si>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</si>
  <si>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</si>
  <si>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</si>
  <si>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</si>
  <si>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</si>
  <si>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</si>
  <si>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</si>
  <si>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</si>
  <si>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</si>
  <si>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</si>
  <si>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</si>
  <si>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</si>
  <si>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</si>
  <si>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</si>
  <si>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</si>
  <si>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</si>
  <si>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</si>
  <si>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</si>
  <si>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</si>
  <si>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</si>
  <si>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</si>
  <si>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</si>
  <si>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</si>
  <si>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</si>
  <si>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</si>
  <si>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</si>
  <si>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</si>
  <si>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</si>
  <si>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</si>
  <si>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</si>
  <si>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</si>
  <si>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</si>
  <si>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</si>
  <si>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</si>
  <si>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</si>
  <si>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</si>
  <si>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</si>
  <si>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</si>
  <si>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</si>
  <si>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</si>
  <si>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</si>
  <si>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</si>
  <si>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</si>
  <si>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</si>
  <si>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</si>
  <si>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</si>
  <si>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</si>
  <si>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</si>
  <si>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</si>
  <si>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</si>
  <si>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</si>
  <si>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</si>
  <si>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</si>
  <si>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</si>
  <si>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</si>
  <si>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</si>
  <si>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</si>
  <si>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</si>
  <si>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</si>
  <si>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</si>
  <si>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</si>
  <si>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</si>
  <si>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</si>
  <si>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</si>
  <si>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</si>
  <si>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</si>
  <si>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</si>
  <si>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</si>
  <si>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</si>
  <si>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</si>
  <si>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</si>
  <si>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</si>
  <si>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</si>
  <si>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</si>
  <si>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</si>
  <si>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</si>
  <si>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</si>
  <si>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</si>
  <si>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</si>
  <si>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</si>
  <si>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</si>
  <si>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</si>
  <si>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</si>
  <si>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</si>
  <si>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</si>
  <si>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</si>
  <si>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</si>
  <si>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</si>
  <si>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</si>
  <si>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</si>
  <si>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</si>
  <si>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</si>
  <si>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</si>
  <si>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</si>
  <si>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</si>
  <si>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</si>
  <si>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</si>
  <si>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</si>
  <si>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</si>
  <si>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</si>
  <si>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</si>
  <si>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</si>
  <si>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</si>
  <si>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</si>
  <si>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</si>
  <si>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</si>
  <si>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</si>
  <si>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</si>
  <si>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</si>
  <si>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</si>
  <si>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</si>
  <si>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</si>
  <si>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</si>
  <si>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</si>
  <si>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</si>
  <si>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</si>
  <si>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</si>
  <si>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</si>
  <si>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</si>
  <si>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</si>
  <si>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</si>
  <si>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</si>
  <si>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</si>
  <si>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</si>
  <si>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</si>
  <si>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</si>
  <si>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</si>
  <si>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</si>
  <si>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</si>
  <si>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</si>
  <si>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</si>
  <si>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</si>
  <si>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</si>
  <si>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</si>
  <si>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</si>
  <si>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</si>
  <si>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</si>
  <si>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</si>
  <si>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</si>
  <si>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</si>
  <si>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</si>
  <si>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</si>
  <si>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</si>
  <si>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</si>
  <si>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</si>
  <si>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</si>
  <si>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</si>
  <si>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</si>
  <si>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</si>
  <si>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</si>
  <si>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</si>
  <si>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</si>
  <si>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</si>
  <si>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</si>
  <si>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</si>
  <si>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</si>
  <si>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</si>
  <si>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</si>
  <si>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</si>
  <si>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</si>
  <si>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</si>
  <si>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</si>
  <si>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</si>
  <si>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</si>
  <si>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</si>
  <si>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</si>
  <si>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</si>
  <si>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</si>
  <si>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</si>
  <si>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</si>
  <si>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</si>
  <si>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</si>
  <si>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</si>
  <si>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</si>
  <si>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</si>
  <si>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</si>
  <si>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</si>
  <si>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</si>
  <si>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</si>
  <si>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</si>
  <si>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</si>
  <si>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</si>
  <si>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</si>
  <si>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</si>
  <si>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</si>
  <si>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</si>
  <si>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</si>
  <si>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</si>
  <si>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</si>
  <si>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</si>
  <si>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</si>
  <si>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</si>
  <si>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</si>
  <si>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</si>
  <si>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</si>
  <si>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</si>
  <si>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</si>
  <si>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</si>
  <si>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</si>
  <si>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</si>
  <si>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</si>
  <si>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</si>
  <si>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</si>
  <si>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</si>
  <si>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</si>
  <si>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</si>
  <si>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</si>
  <si>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</si>
  <si>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</si>
  <si>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</si>
  <si>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</si>
  <si>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</si>
  <si>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</si>
  <si>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</si>
  <si>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</si>
  <si>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</si>
  <si>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</si>
  <si>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</si>
  <si>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</si>
  <si>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</si>
  <si>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</si>
  <si>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</si>
  <si>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</si>
  <si>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</si>
  <si>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</si>
  <si>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</si>
  <si>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</si>
  <si>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</si>
  <si>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</si>
  <si>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</si>
  <si>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</si>
  <si>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</si>
  <si>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</si>
  <si>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</si>
  <si>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</si>
  <si>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</si>
  <si>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</si>
  <si>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</si>
  <si>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</si>
  <si>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</si>
  <si>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</si>
  <si>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</si>
  <si>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</si>
  <si>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</si>
  <si>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</si>
  <si>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</si>
  <si>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</si>
  <si>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</si>
  <si>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</si>
  <si>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</si>
  <si>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</si>
  <si>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</si>
  <si>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</si>
  <si>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</si>
  <si>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</si>
  <si>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</si>
  <si>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</si>
  <si>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</si>
  <si>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</si>
  <si>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</si>
  <si>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</si>
  <si>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</si>
  <si>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</si>
  <si>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</si>
  <si>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</si>
  <si>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</si>
  <si>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</si>
  <si>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</si>
  <si>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</si>
  <si>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</si>
  <si>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</si>
  <si>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</si>
  <si>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</si>
  <si>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</si>
  <si>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</si>
  <si>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</si>
  <si>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</si>
  <si>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</si>
  <si>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</si>
  <si>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</si>
  <si>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</si>
  <si>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</si>
  <si>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</si>
  <si>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</si>
  <si>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</si>
  <si>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</si>
  <si>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</si>
  <si>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</si>
  <si>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</si>
  <si>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</si>
  <si>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</si>
  <si>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</si>
  <si>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</si>
  <si>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</si>
  <si>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</si>
  <si>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</si>
  <si>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</si>
  <si>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</si>
  <si>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</si>
  <si>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</si>
  <si>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</si>
  <si>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</si>
  <si>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</si>
  <si>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</si>
  <si>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</si>
  <si>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</si>
  <si>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</si>
  <si>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</si>
  <si>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</si>
  <si>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</si>
  <si>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</si>
  <si>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</si>
  <si>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</si>
  <si>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</si>
  <si>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</si>
  <si>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</si>
  <si>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</si>
  <si>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</si>
  <si>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</si>
  <si>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</si>
  <si>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</si>
  <si>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</si>
  <si>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</si>
  <si>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</si>
  <si>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</si>
  <si>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</si>
  <si>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</si>
  <si>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</si>
  <si>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</si>
  <si>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</si>
  <si>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</si>
  <si>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</si>
  <si>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</si>
  <si>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</si>
  <si>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</si>
  <si>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</si>
  <si>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</si>
  <si>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</si>
  <si>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</si>
  <si>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</si>
  <si>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</si>
  <si>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</si>
  <si>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</si>
  <si>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</si>
  <si>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</si>
  <si>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</si>
  <si>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</si>
  <si>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</si>
  <si>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</si>
  <si>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</si>
  <si>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</si>
  <si>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</si>
  <si>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</si>
  <si>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</si>
  <si>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</si>
  <si>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</si>
  <si>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</si>
  <si>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</si>
  <si>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</si>
  <si>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</si>
  <si>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</si>
  <si>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</si>
  <si>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</si>
  <si>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</si>
  <si>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</si>
  <si>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</si>
  <si>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</si>
  <si>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</si>
  <si>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</si>
  <si>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</si>
  <si>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</si>
  <si>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</si>
  <si>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</si>
  <si>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</si>
  <si>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</si>
  <si>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</si>
  <si>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</si>
  <si>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</si>
  <si>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</si>
  <si>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</si>
  <si>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</si>
  <si>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</si>
  <si>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</si>
  <si>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</si>
  <si>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</si>
  <si>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</si>
  <si>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</si>
  <si>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</si>
  <si>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</si>
  <si>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</si>
  <si>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</si>
  <si>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</si>
  <si>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</si>
  <si>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</si>
  <si>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</si>
  <si>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</si>
  <si>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</si>
  <si>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</si>
  <si>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</si>
  <si>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</si>
  <si>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</si>
  <si>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</si>
  <si>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</si>
  <si>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</si>
  <si>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</si>
  <si>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</si>
  <si>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</si>
  <si>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</si>
  <si>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</si>
  <si>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</si>
  <si>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</si>
  <si>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</si>
  <si>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</si>
  <si>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</si>
  <si>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</si>
  <si>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</si>
  <si>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</si>
  <si>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</si>
  <si>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</si>
  <si>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</si>
  <si>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</si>
  <si>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</si>
  <si>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</si>
  <si>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</si>
  <si>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</si>
  <si>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</si>
  <si>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</si>
  <si>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</si>
  <si>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</si>
  <si>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</si>
  <si>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</si>
  <si>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</si>
  <si>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</si>
  <si>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</si>
  <si>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</si>
  <si>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</si>
  <si>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</si>
  <si>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</si>
  <si>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</si>
  <si>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</si>
  <si>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</si>
  <si>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</si>
  <si>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</si>
  <si>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</si>
  <si>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</si>
  <si>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</si>
  <si>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</si>
  <si>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</si>
  <si>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</si>
  <si>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</si>
  <si>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</si>
  <si>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</si>
  <si>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</si>
  <si>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</si>
  <si>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</si>
  <si>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</si>
  <si>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</si>
  <si>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</si>
  <si>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</si>
  <si>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</si>
  <si>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</si>
  <si>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</si>
  <si>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</si>
  <si>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</si>
  <si>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</si>
  <si>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</si>
  <si>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</si>
  <si>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</si>
  <si>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</si>
  <si>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</si>
  <si>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</si>
  <si>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</si>
  <si>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</si>
  <si>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</si>
  <si>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</si>
  <si>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</si>
  <si>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</si>
  <si>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</si>
  <si>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</si>
  <si>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</si>
  <si>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</si>
  <si>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</si>
  <si>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</si>
  <si>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</si>
  <si>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</si>
  <si>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</si>
  <si>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</si>
  <si>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</si>
  <si>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</si>
  <si>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</si>
  <si>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</si>
  <si>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</si>
  <si>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</si>
  <si>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</si>
  <si>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</si>
  <si>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</si>
  <si>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</si>
  <si>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</si>
  <si>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</si>
  <si>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</si>
  <si>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</si>
  <si>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</si>
  <si>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</si>
  <si>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</si>
  <si>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</si>
  <si>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</si>
  <si>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</si>
  <si>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</si>
  <si>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</si>
  <si>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</si>
  <si>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</si>
  <si>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</si>
  <si>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</si>
  <si>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</si>
  <si>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</si>
  <si>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</si>
  <si>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</si>
  <si>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</si>
  <si>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</si>
  <si>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</si>
  <si>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</si>
  <si>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</si>
  <si>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</si>
  <si>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</si>
  <si>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</si>
  <si>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</si>
  <si>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</si>
  <si>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</si>
  <si>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</si>
  <si>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</si>
  <si>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</si>
  <si>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</si>
  <si>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</si>
  <si>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</si>
  <si>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</si>
  <si>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</si>
  <si>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</si>
  <si>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</si>
  <si>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</si>
  <si>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</si>
  <si>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</si>
  <si>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</si>
  <si>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</si>
  <si>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</si>
  <si>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</si>
  <si>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</si>
  <si>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</si>
  <si>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</si>
  <si>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</si>
  <si>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</si>
  <si>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</si>
  <si>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</si>
  <si>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</si>
  <si>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</si>
  <si>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</si>
  <si>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</si>
  <si>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</si>
  <si>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</si>
  <si>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</si>
  <si>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</si>
  <si>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</si>
  <si>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</si>
  <si>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</si>
  <si>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</si>
  <si>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</si>
  <si>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</si>
  <si>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</si>
  <si>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</si>
  <si>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</si>
  <si>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</si>
  <si>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</si>
  <si>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</si>
  <si>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</si>
  <si>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</si>
  <si>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</si>
  <si>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</si>
  <si>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</si>
  <si>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</si>
  <si>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</si>
  <si>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</si>
  <si>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</si>
  <si>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</si>
  <si>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</si>
  <si>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</si>
  <si>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</si>
  <si>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</si>
  <si>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</si>
  <si>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</si>
  <si>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</si>
  <si>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</si>
  <si>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</si>
  <si>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</si>
  <si>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</si>
  <si>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</si>
  <si>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</si>
  <si>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</si>
  <si>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</si>
  <si>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</si>
  <si>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</si>
  <si>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</si>
  <si>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</si>
  <si>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</si>
  <si>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</si>
  <si>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</si>
  <si>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</si>
  <si>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</si>
  <si>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</si>
  <si>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</si>
  <si>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</si>
  <si>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</si>
  <si>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</si>
  <si>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</si>
  <si>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</si>
  <si>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</si>
  <si>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</si>
  <si>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</si>
  <si>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</si>
  <si>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</si>
  <si>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</si>
  <si>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</si>
  <si>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</si>
  <si>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</si>
  <si>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</si>
  <si>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</si>
  <si>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</si>
  <si>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</si>
  <si>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</si>
  <si>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</si>
  <si>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</si>
  <si>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</si>
  <si>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</si>
  <si>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</si>
  <si>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</si>
  <si>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</si>
  <si>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</si>
  <si>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</si>
  <si>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</si>
  <si>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</si>
  <si>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</si>
  <si>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</si>
  <si>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</si>
  <si>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</si>
  <si>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</si>
  <si>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</si>
  <si>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</si>
  <si>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</si>
  <si>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</si>
  <si>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</si>
  <si>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</si>
  <si>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</si>
  <si>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</si>
  <si>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</si>
  <si>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</si>
  <si>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</si>
  <si>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</si>
  <si>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</si>
  <si>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</si>
  <si>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</si>
  <si>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</si>
  <si>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</si>
  <si>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</si>
  <si>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</si>
  <si>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</si>
  <si>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</si>
  <si>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</si>
  <si>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</si>
  <si>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</si>
  <si>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</si>
  <si>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</si>
  <si>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</si>
  <si>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</si>
  <si>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</si>
  <si>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</si>
  <si>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</si>
  <si>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</si>
  <si>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</si>
  <si>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</si>
  <si>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</si>
  <si>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</si>
  <si>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</si>
  <si>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</si>
  <si>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</si>
  <si>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</si>
  <si>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</si>
  <si>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</si>
  <si>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</si>
  <si>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</si>
  <si>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</si>
  <si>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</si>
  <si>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</si>
  <si>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</si>
  <si>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</si>
  <si>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</si>
  <si>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</si>
  <si>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</si>
  <si>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</si>
  <si>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</si>
  <si>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</si>
  <si>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</si>
  <si>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</si>
  <si>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</si>
  <si>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</si>
  <si>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</si>
  <si>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</si>
  <si>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</si>
  <si>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</si>
  <si>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</si>
  <si>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</si>
  <si>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</si>
  <si>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</si>
  <si>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</si>
  <si>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</si>
  <si>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</si>
  <si>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</si>
  <si>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</si>
  <si>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</si>
  <si>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</si>
  <si>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</si>
  <si>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</si>
  <si>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</si>
  <si>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</si>
  <si>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</si>
  <si>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</si>
  <si>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</si>
  <si>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</si>
  <si>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</si>
  <si>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</si>
  <si>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</si>
  <si>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</si>
  <si>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</si>
  <si>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</si>
  <si>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</si>
  <si>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</si>
  <si>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</si>
  <si>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</si>
  <si>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</si>
  <si>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</si>
  <si>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</si>
  <si>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</si>
  <si>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</si>
  <si>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</si>
  <si>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</si>
  <si>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</si>
  <si>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</si>
  <si>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</si>
  <si>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</si>
  <si>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</si>
  <si>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</si>
  <si>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</si>
  <si>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</si>
  <si>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</si>
  <si>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</si>
  <si>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</si>
  <si>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</si>
  <si>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</si>
  <si>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</si>
  <si>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</si>
  <si>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</si>
  <si>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</si>
  <si>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</si>
  <si>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</si>
  <si>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</si>
  <si>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</si>
  <si>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</si>
  <si>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</si>
  <si>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</si>
  <si>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</si>
  <si>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</si>
  <si>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</si>
  <si>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</si>
  <si>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</si>
  <si>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</si>
  <si>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</si>
  <si>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</si>
  <si>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</si>
  <si>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</si>
  <si>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</si>
  <si>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</si>
  <si>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</si>
  <si>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</si>
  <si>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</si>
  <si>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</si>
  <si>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</si>
  <si>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</si>
  <si>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</si>
  <si>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</si>
  <si>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</si>
  <si>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</si>
  <si>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</si>
  <si>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</si>
  <si>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</si>
  <si>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</si>
  <si>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</si>
  <si>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</si>
  <si>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</si>
  <si>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</si>
  <si>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</si>
  <si>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</si>
  <si>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</si>
  <si>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</si>
  <si>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</si>
  <si>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</si>
  <si>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</si>
  <si>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</si>
  <si>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</si>
  <si>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</si>
  <si>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</si>
  <si>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</si>
  <si>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</si>
  <si>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</si>
  <si>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</si>
  <si>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</si>
  <si>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</si>
  <si>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</si>
  <si>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</si>
  <si>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</si>
  <si>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</si>
  <si>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</si>
  <si>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</si>
  <si>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</si>
  <si>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</si>
  <si>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</si>
  <si>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</si>
  <si>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</si>
  <si>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</si>
  <si>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</si>
  <si>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</si>
  <si>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</si>
  <si>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</si>
  <si>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</si>
  <si>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</si>
  <si>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</si>
  <si>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</si>
  <si>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</si>
  <si>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</si>
  <si>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</si>
  <si>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</si>
  <si>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</si>
  <si>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</si>
  <si>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</si>
  <si>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</si>
  <si>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</si>
  <si>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</si>
  <si>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</si>
  <si>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</si>
  <si>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</si>
  <si>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</si>
  <si>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</si>
  <si>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</si>
  <si>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</si>
  <si>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</si>
  <si>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</si>
  <si>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</si>
  <si>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</si>
  <si>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</si>
  <si>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</si>
  <si>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</si>
  <si>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</si>
  <si>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</si>
  <si>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</si>
  <si>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</si>
  <si>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</si>
  <si>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</si>
  <si>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</si>
  <si>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</si>
  <si>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</si>
  <si>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</si>
  <si>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</si>
  <si>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</si>
  <si>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</si>
  <si>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</si>
  <si>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</si>
  <si>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</si>
  <si>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</si>
  <si>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</si>
  <si>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</si>
  <si>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</si>
  <si>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</si>
  <si>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</si>
  <si>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</si>
  <si>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</si>
  <si>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</si>
  <si>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</si>
  <si>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</si>
  <si>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</si>
  <si>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</si>
  <si>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</si>
  <si>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</si>
  <si>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</si>
  <si>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</si>
  <si>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</si>
  <si>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</si>
  <si>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</si>
  <si>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</si>
  <si>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</si>
  <si>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</si>
  <si>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</si>
  <si>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</si>
  <si>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</si>
  <si>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</si>
  <si>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</si>
  <si>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</si>
  <si>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</si>
  <si>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</si>
  <si>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</si>
  <si>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</si>
  <si>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</si>
  <si>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</si>
  <si>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</si>
  <si>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</si>
  <si>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</si>
  <si>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</si>
  <si>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</si>
  <si>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</si>
  <si>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</si>
  <si>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</si>
  <si>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</si>
  <si>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</si>
  <si>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</si>
  <si>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</si>
  <si>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</si>
  <si>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</si>
  <si>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</si>
  <si>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</si>
  <si>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</si>
  <si>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</si>
  <si>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</si>
  <si>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</si>
  <si>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</si>
  <si>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</si>
  <si>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</si>
  <si>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</si>
  <si>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</si>
  <si>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</si>
  <si>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</si>
  <si>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</si>
  <si>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</si>
  <si>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</si>
  <si>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</si>
  <si>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</si>
  <si>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</si>
  <si>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</si>
  <si>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</si>
  <si>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</si>
  <si>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</si>
  <si>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</si>
  <si>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</si>
  <si>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</si>
  <si>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</si>
  <si>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</si>
  <si>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</si>
  <si>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</si>
  <si>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</si>
  <si>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</si>
  <si>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</si>
  <si>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</si>
  <si>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</si>
  <si>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</si>
  <si>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</si>
  <si>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</si>
  <si>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</si>
  <si>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</si>
  <si>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</si>
  <si>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</si>
  <si>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</si>
  <si>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</si>
  <si>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</si>
  <si>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</si>
  <si>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</si>
  <si>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</si>
  <si>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</si>
  <si>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</si>
  <si>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</si>
  <si>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</si>
  <si>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</si>
  <si>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</si>
  <si>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</si>
  <si>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</si>
  <si>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</si>
  <si>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</si>
  <si>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</si>
  <si>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</si>
  <si>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</si>
  <si>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</si>
  <si>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</si>
  <si>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</si>
  <si>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</si>
  <si>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</si>
  <si>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</si>
  <si>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</si>
  <si>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</si>
  <si>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</si>
  <si>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</si>
  <si>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</si>
  <si>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</si>
  <si>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</si>
  <si>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</si>
  <si>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</si>
  <si>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</si>
  <si>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</si>
  <si>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</si>
  <si>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</si>
  <si>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</si>
  <si>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</si>
  <si>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</si>
  <si>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</si>
  <si>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</si>
  <si>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</si>
  <si>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</si>
  <si>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</si>
  <si>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</si>
  <si>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</si>
  <si>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</si>
  <si>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</si>
  <si>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</si>
  <si>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</si>
  <si>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</si>
  <si>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</si>
  <si>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</si>
  <si>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</si>
  <si>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</si>
  <si>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</si>
  <si>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</si>
  <si>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</si>
  <si>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</si>
  <si>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</si>
  <si>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</si>
  <si>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</si>
  <si>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</si>
  <si>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</si>
  <si>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</si>
  <si>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</si>
  <si>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</si>
  <si>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</si>
  <si>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</si>
  <si>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</si>
  <si>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</si>
  <si>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</si>
  <si>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</si>
  <si>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</si>
  <si>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</si>
  <si>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</si>
  <si>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</si>
  <si>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</si>
  <si>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</si>
  <si>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</si>
  <si>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</si>
  <si>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</si>
  <si>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</si>
  <si>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</si>
  <si>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</si>
  <si>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</si>
  <si>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</si>
  <si>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</si>
  <si>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</si>
  <si>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</si>
  <si>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</si>
  <si>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</si>
  <si>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</si>
  <si>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</si>
  <si>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</si>
  <si>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</si>
  <si>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</si>
  <si>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</si>
  <si>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</si>
  <si>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</si>
  <si>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</si>
  <si>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</si>
  <si>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</si>
  <si>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</si>
  <si>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</si>
  <si>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</si>
  <si>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</si>
  <si>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</si>
  <si>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</si>
  <si>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</si>
  <si>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</si>
  <si>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</si>
  <si>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</si>
  <si>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</si>
  <si>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</si>
  <si>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</si>
  <si>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</si>
  <si>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</si>
  <si>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</si>
  <si>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</si>
  <si>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</si>
  <si>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</si>
  <si>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</si>
  <si>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</si>
  <si>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</si>
  <si>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</si>
  <si>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</si>
  <si>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</si>
  <si>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</si>
  <si>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</si>
  <si>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</si>
  <si>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</si>
  <si>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</si>
  <si>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</si>
  <si>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</si>
  <si>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</si>
  <si>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</si>
  <si>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</si>
  <si>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</si>
  <si>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</si>
  <si>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</si>
  <si>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</si>
  <si>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</si>
  <si>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</si>
  <si>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</si>
  <si>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</si>
  <si>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</si>
  <si>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</si>
  <si>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</si>
  <si>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</si>
  <si>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</si>
  <si>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</si>
  <si>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</si>
  <si>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</si>
  <si>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</si>
  <si>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</si>
  <si>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</si>
  <si>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</si>
  <si>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</si>
  <si>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</si>
  <si>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</si>
  <si>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</si>
  <si>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</si>
  <si>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</si>
  <si>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</si>
  <si>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</si>
  <si>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</si>
  <si>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</si>
  <si>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</si>
  <si>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</si>
  <si>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</si>
  <si>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</si>
  <si>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</si>
  <si>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</si>
  <si>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</si>
  <si>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</si>
  <si>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</si>
  <si>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</si>
  <si>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</si>
  <si>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</si>
  <si>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</si>
  <si>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</si>
  <si>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</si>
  <si>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</si>
  <si>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</si>
  <si>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</si>
  <si>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</si>
  <si>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</si>
  <si>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</si>
  <si>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</si>
  <si>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</si>
  <si>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</si>
  <si>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</si>
  <si>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</si>
  <si>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</si>
  <si>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</si>
  <si>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</si>
  <si>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</si>
  <si>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</si>
  <si>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</si>
  <si>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</si>
  <si>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</si>
  <si>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</si>
  <si>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</si>
  <si>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</si>
  <si>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</si>
  <si>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</si>
  <si>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</si>
  <si>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</si>
  <si>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</si>
  <si>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</si>
  <si>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</si>
  <si>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</si>
  <si>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</si>
  <si>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</si>
  <si>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</si>
  <si>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</si>
  <si>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</si>
  <si>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</si>
  <si>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</si>
  <si>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</si>
  <si>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</si>
  <si>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</si>
  <si>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</si>
  <si>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</si>
  <si>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</si>
  <si>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</si>
  <si>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</si>
  <si>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</si>
  <si>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</si>
  <si>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</si>
  <si>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</si>
  <si>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</si>
  <si>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</si>
  <si>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</si>
  <si>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</si>
  <si>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</si>
  <si>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</si>
  <si>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</si>
  <si>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</si>
  <si>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</si>
  <si>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</si>
  <si>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</si>
  <si>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</si>
  <si>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</si>
  <si>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</si>
  <si>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</si>
  <si>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</si>
  <si>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</si>
  <si>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</si>
  <si>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</si>
  <si>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</si>
  <si>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</si>
  <si>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</si>
  <si>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</si>
  <si>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</si>
  <si>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</si>
  <si>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</si>
  <si>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</si>
  <si>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</si>
  <si>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</si>
  <si>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</si>
  <si>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</si>
  <si>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</si>
  <si>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</si>
  <si>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</si>
  <si>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</si>
  <si>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</si>
  <si>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</si>
  <si>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</si>
  <si>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</si>
  <si>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</si>
  <si>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</si>
  <si>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</si>
  <si>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</si>
  <si>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</si>
  <si>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23/05/2023, 3:43:39 pm</t>
  </si>
  <si>
    <t>23/05/2023, 3:43:40 pm</t>
  </si>
  <si>
    <t>23/05/2023, 3:43:41 pm</t>
  </si>
  <si>
    <t>23/05/2023, 3:43:42 pm</t>
  </si>
  <si>
    <t>23/05/2023, 3:43:43 pm</t>
  </si>
  <si>
    <t>23/05/2023, 3:43:44 pm</t>
  </si>
  <si>
    <t>23/05/2023, 3:43:45 pm</t>
  </si>
  <si>
    <t>23/05/2023, 3:43:48 pm</t>
  </si>
  <si>
    <t>23/05/2023, 3:43:49 pm</t>
  </si>
  <si>
    <t>23/05/2023, 3:43:50 pm</t>
  </si>
  <si>
    <t>23/05/2023, 3:43:54 pm</t>
  </si>
  <si>
    <t>23/05/2023, 3:43:55 pm</t>
  </si>
  <si>
    <t>23/05/2023, 3:43:56 pm</t>
  </si>
  <si>
    <t>23/05/2023, 3:43:57 pm</t>
  </si>
  <si>
    <t>23/05/2023, 3:43:58 pm</t>
  </si>
  <si>
    <t>23/05/2023, 3:43:59 pm</t>
  </si>
  <si>
    <t>23/05/2023, 3:44:00 pm</t>
  </si>
  <si>
    <t>23/05/2023, 3:44:01 pm</t>
  </si>
  <si>
    <t>23/05/2023, 3:44:02 pm</t>
  </si>
  <si>
    <t>23/05/2023, 3:44:03 pm</t>
  </si>
  <si>
    <t>23/05/2023, 3:44:04 pm</t>
  </si>
  <si>
    <t>23/05/2023, 3:44:05 pm</t>
  </si>
  <si>
    <t>23/05/2023, 3:44:06 pm</t>
  </si>
  <si>
    <t>23/05/2023, 3:44:07 pm</t>
  </si>
  <si>
    <t>23/05/2023, 3:44:08 pm</t>
  </si>
  <si>
    <t>23/05/2023, 3:44:09 pm</t>
  </si>
  <si>
    <t>23/05/2023, 3:44:10 pm</t>
  </si>
  <si>
    <t>23/05/2023, 3:44:11 pm</t>
  </si>
  <si>
    <t>23/05/2023, 3:44:12 pm</t>
  </si>
  <si>
    <t>23/05/2023, 3:44:13 pm</t>
  </si>
  <si>
    <t>23/05/2023, 3:44:14 pm</t>
  </si>
  <si>
    <t>23/05/2023, 3:44:15 pm</t>
  </si>
  <si>
    <t>23/05/2023, 3:44:16 pm</t>
  </si>
  <si>
    <t>23/05/2023, 3:44:17 pm</t>
  </si>
  <si>
    <t>23/05/2023, 3:44:18 pm</t>
  </si>
  <si>
    <t>23/05/2023, 3:44:19 pm</t>
  </si>
  <si>
    <t>23/05/2023, 3:44:20 pm</t>
  </si>
  <si>
    <t>23/05/2023, 3:44:21 pm</t>
  </si>
  <si>
    <t>23/05/2023, 3:44:22 pm</t>
  </si>
  <si>
    <t>23/05/2023, 3:44:23 pm</t>
  </si>
  <si>
    <t>23/05/2023, 3:44:24 pm</t>
  </si>
  <si>
    <t>23/05/2023, 3:44:25 pm</t>
  </si>
  <si>
    <t>23/05/2023, 3:44:26 pm</t>
  </si>
  <si>
    <t>23/05/2023, 3:44:27 pm</t>
  </si>
  <si>
    <t>23/05/2023, 3:44:28 pm</t>
  </si>
  <si>
    <t>23/05/2023, 3:44:29 pm</t>
  </si>
  <si>
    <t>23/05/2023, 3:44:30 pm</t>
  </si>
  <si>
    <t>23/05/2023, 3:44:31 pm</t>
  </si>
  <si>
    <t>23/05/2023, 3:44:32 pm</t>
  </si>
  <si>
    <t>23/05/2023, 3:44:33 pm</t>
  </si>
  <si>
    <t>23/05/2023, 3:44:34 pm</t>
  </si>
  <si>
    <t>23/05/2023, 3:44:35 pm</t>
  </si>
  <si>
    <t>23/05/2023, 3:44:36 pm</t>
  </si>
  <si>
    <t>23/05/2023, 3:44:37 pm</t>
  </si>
  <si>
    <t>23/05/2023, 3:44:38 pm</t>
  </si>
  <si>
    <t>23/05/2023, 3:44:39 pm</t>
  </si>
  <si>
    <t>23/05/2023, 3:44:40 pm</t>
  </si>
  <si>
    <t>23/05/2023, 3:44:41 pm</t>
  </si>
  <si>
    <t>23/05/2023, 3:44:42 pm</t>
  </si>
  <si>
    <t>23/05/2023, 3:44:43 pm</t>
  </si>
  <si>
    <t>23/05/2023, 3:44:44 pm</t>
  </si>
  <si>
    <t>23/05/2023, 3:44:45 pm</t>
  </si>
  <si>
    <t>23/05/2023, 3:44:46 pm</t>
  </si>
  <si>
    <t>23/05/2023, 3:44:47 pm</t>
  </si>
  <si>
    <t>23/05/2023, 3:44:48 pm</t>
  </si>
  <si>
    <t>23/05/2023, 3:44:49 pm</t>
  </si>
  <si>
    <t>23/05/2023, 3:44:50 pm</t>
  </si>
  <si>
    <t>23/05/2023, 3:44:51 pm</t>
  </si>
  <si>
    <t>23/05/2023, 3:44:52 pm</t>
  </si>
  <si>
    <t>23/05/2023, 3:44:53 pm</t>
  </si>
  <si>
    <t>23/05/2023, 3:44:54 pm</t>
  </si>
  <si>
    <t>23/05/2023, 3:44:55 pm</t>
  </si>
  <si>
    <t>23/05/2023, 3:44:56 pm</t>
  </si>
  <si>
    <t>23/05/2023, 3:44:57 pm</t>
  </si>
  <si>
    <t>23/05/2023, 3:44:58 pm</t>
  </si>
  <si>
    <t>23/05/2023, 3:44:59 pm</t>
  </si>
  <si>
    <t>23/05/2023, 3:45:00 pm</t>
  </si>
  <si>
    <t>23/05/2023, 3:45:01 pm</t>
  </si>
  <si>
    <t>23/05/2023, 3:45:02 pm</t>
  </si>
  <si>
    <t>23/05/2023, 3:45:03 pm</t>
  </si>
  <si>
    <t>23/05/2023, 3:45:04 pm</t>
  </si>
  <si>
    <t>23/05/2023, 3:45:07 pm</t>
  </si>
  <si>
    <t>23/05/2023, 3:45:08 pm</t>
  </si>
  <si>
    <t>23/05/2023, 3:45:09 pm</t>
  </si>
  <si>
    <t>23/05/2023, 3:45:10 pm</t>
  </si>
  <si>
    <t>23/05/2023, 3:45:11 pm</t>
  </si>
  <si>
    <t>23/05/2023, 3:45:12 pm</t>
  </si>
  <si>
    <t>23/05/2023, 3:45:13 pm</t>
  </si>
  <si>
    <t>23/05/2023, 3:45:14 pm</t>
  </si>
  <si>
    <t>23/05/2023, 3:45:15 pm</t>
  </si>
  <si>
    <t>23/05/2023, 3:45:16 pm</t>
  </si>
  <si>
    <t>23/05/2023, 3:45:17 pm</t>
  </si>
  <si>
    <t>23/05/2023, 3:45:18 pm</t>
  </si>
  <si>
    <t>23/05/2023, 3:45:19 pm</t>
  </si>
  <si>
    <t>23/05/2023, 3:45:20 pm</t>
  </si>
  <si>
    <t>23/05/2023, 3:45:21 pm</t>
  </si>
  <si>
    <t>23/05/2023, 3:45:22 pm</t>
  </si>
  <si>
    <t>23/05/2023, 3:45:23 pm</t>
  </si>
  <si>
    <t>23/05/2023, 3:45:24 pm</t>
  </si>
  <si>
    <t>23/05/2023, 3:45:25 pm</t>
  </si>
  <si>
    <t>23/05/2023, 3:45:29 pm</t>
  </si>
  <si>
    <t>23/05/2023, 3:45:30 pm</t>
  </si>
  <si>
    <t>23/05/2023, 3:45:31 pm</t>
  </si>
  <si>
    <t>23/05/2023, 3:45:32 pm</t>
  </si>
  <si>
    <t>23/05/2023, 3:45:33 pm</t>
  </si>
  <si>
    <t>23/05/2023, 3:45:34 pm</t>
  </si>
  <si>
    <t>23/05/2023, 3:45:35 pm</t>
  </si>
  <si>
    <t>23/05/2023, 3:45:36 pm</t>
  </si>
  <si>
    <t>23/05/2023, 3:45:37 pm</t>
  </si>
  <si>
    <t>23/05/2023, 3:45:38 pm</t>
  </si>
  <si>
    <t>23/05/2023, 3:45:39 pm</t>
  </si>
  <si>
    <t>23/05/2023, 3:45:40 pm</t>
  </si>
  <si>
    <t>23/05/2023, 3:45:41 pm</t>
  </si>
  <si>
    <t>23/05/2023, 3:45:42 pm</t>
  </si>
  <si>
    <t>23/05/2023, 3:45:43 pm</t>
  </si>
  <si>
    <t>23/05/2023, 3:45:44 pm</t>
  </si>
  <si>
    <t>23/05/2023, 3:45:45 pm</t>
  </si>
  <si>
    <t>23/05/2023, 3:45:46 pm</t>
  </si>
  <si>
    <t>23/05/2023, 3:45:47 pm</t>
  </si>
  <si>
    <t>23/05/2023, 3:45:48 pm</t>
  </si>
  <si>
    <t>23/05/2023, 3:45:49 pm</t>
  </si>
  <si>
    <t>23/05/2023, 3:45:50 pm</t>
  </si>
  <si>
    <t>23/05/2023, 3:45:51 pm</t>
  </si>
  <si>
    <t>23/05/2023, 3:45:52 pm</t>
  </si>
  <si>
    <t>23/05/2023, 3:45:53 pm</t>
  </si>
  <si>
    <t>23/05/2023, 3:45:54 pm</t>
  </si>
  <si>
    <t>23/05/2023, 3:45:55 pm</t>
  </si>
  <si>
    <t>23/05/2023, 3:45:56 pm</t>
  </si>
  <si>
    <t>23/05/2023, 3:45:57 pm</t>
  </si>
  <si>
    <t>23/05/2023, 3:45:58 pm</t>
  </si>
  <si>
    <t>23/05/2023, 3:45:59 pm</t>
  </si>
  <si>
    <t>23/05/2023, 3:46:00 pm</t>
  </si>
  <si>
    <t>23/05/2023, 3:46:01 pm</t>
  </si>
  <si>
    <t>23/05/2023, 3:46:02 pm</t>
  </si>
  <si>
    <t>23/05/2023, 3:46:03 pm</t>
  </si>
  <si>
    <t>23/05/2023, 3:46:04 pm</t>
  </si>
  <si>
    <t>23/05/2023, 3:46:05 pm</t>
  </si>
  <si>
    <t>23/05/2023, 3:46:06 pm</t>
  </si>
  <si>
    <t>23/05/2023, 3:46:07 pm</t>
  </si>
  <si>
    <t>23/05/2023, 3:46:08 pm</t>
  </si>
  <si>
    <t>23/05/2023, 3:46:09 pm</t>
  </si>
  <si>
    <t>23/05/2023, 3:46:10 pm</t>
  </si>
  <si>
    <t>23/05/2023, 3:46:11 pm</t>
  </si>
  <si>
    <t>23/05/2023, 3:46:12 pm</t>
  </si>
  <si>
    <t>23/05/2023, 3:46:13 pm</t>
  </si>
  <si>
    <t>23/05/2023, 3:46:14 pm</t>
  </si>
  <si>
    <t>23/05/2023, 3:46:15 pm</t>
  </si>
  <si>
    <t>23/05/2023, 3:46:16 pm</t>
  </si>
  <si>
    <t>23/05/2023, 3:46:17 pm</t>
  </si>
  <si>
    <t>23/05/2023, 3:46:18 pm</t>
  </si>
  <si>
    <t>23/05/2023, 3:46:19 pm</t>
  </si>
  <si>
    <t>23/05/2023, 3:46:20 pm</t>
  </si>
  <si>
    <t>23/05/2023, 3:46:21 pm</t>
  </si>
  <si>
    <t>23/05/2023, 3:46:22 pm</t>
  </si>
  <si>
    <t>23/05/2023, 3:46:23 pm</t>
  </si>
  <si>
    <t>23/05/2023, 3:46:24 pm</t>
  </si>
  <si>
    <t>23/05/2023, 3:46:25 pm</t>
  </si>
  <si>
    <t>23/05/2023, 3:46:26 pm</t>
  </si>
  <si>
    <t>23/05/2023, 3:46:27 pm</t>
  </si>
  <si>
    <t>23/05/2023, 3:46:28 pm</t>
  </si>
  <si>
    <t>23/05/2023, 3:46:29 pm</t>
  </si>
  <si>
    <t>23/05/2023, 3:46:30 pm</t>
  </si>
  <si>
    <t>23/05/2023, 3:46:31 pm</t>
  </si>
  <si>
    <t>23/05/2023, 3:46:32 pm</t>
  </si>
  <si>
    <t>23/05/2023, 3:46:33 pm</t>
  </si>
  <si>
    <t>23/05/2023, 3:46:34 pm</t>
  </si>
  <si>
    <t>23/05/2023, 3:46:35 pm</t>
  </si>
  <si>
    <t>23/05/2023, 3:46:36 pm</t>
  </si>
  <si>
    <t>23/05/2023, 3:46:37 pm</t>
  </si>
  <si>
    <t>23/05/2023, 3:46:38 pm</t>
  </si>
  <si>
    <t>23/05/2023, 3:46:39 pm</t>
  </si>
  <si>
    <t>23/05/2023, 3:46:40 pm</t>
  </si>
  <si>
    <t>23/05/2023, 3:46:41 pm</t>
  </si>
  <si>
    <t>23/05/2023, 3:46:42 pm</t>
  </si>
  <si>
    <t>23/05/2023, 3:46:43 pm</t>
  </si>
  <si>
    <t>23/05/2023, 3:46:44 pm</t>
  </si>
  <si>
    <t>23/05/2023, 3:46:45 pm</t>
  </si>
  <si>
    <t>23/05/2023, 3:46:46 pm</t>
  </si>
  <si>
    <t>23/05/2023, 3:46:47 pm</t>
  </si>
  <si>
    <t>23/05/2023, 3:46:48 pm</t>
  </si>
  <si>
    <t>23/05/2023, 3:46:49 pm</t>
  </si>
  <si>
    <t>23/05/2023, 3:46:50 pm</t>
  </si>
  <si>
    <t>23/05/2023, 3:46:51 pm</t>
  </si>
  <si>
    <t>23/05/2023, 3:46:52 pm</t>
  </si>
  <si>
    <t>23/05/2023, 3:46:53 pm</t>
  </si>
  <si>
    <t>23/05/2023, 3:46:54 pm</t>
  </si>
  <si>
    <t>23/05/2023, 3:46:55 pm</t>
  </si>
  <si>
    <t>23/05/2023, 3:46:56 pm</t>
  </si>
  <si>
    <t>23/05/2023, 3:46:57 pm</t>
  </si>
  <si>
    <t>23/05/2023, 3:46:58 pm</t>
  </si>
  <si>
    <t>23/05/2023, 3:46:59 pm</t>
  </si>
  <si>
    <t>23/05/2023, 3:47:00 pm</t>
  </si>
  <si>
    <t>23/05/2023, 3:47:01 pm</t>
  </si>
  <si>
    <t>23/05/2023, 3:47:02 pm</t>
  </si>
  <si>
    <t>23/05/2023, 3:47:03 pm</t>
  </si>
  <si>
    <t>23/05/2023, 3:47:04 pm</t>
  </si>
  <si>
    <t>23/05/2023, 3:47:05 pm</t>
  </si>
  <si>
    <t>23/05/2023, 3:47:06 pm</t>
  </si>
  <si>
    <t>23/05/2023, 3:47:07 pm</t>
  </si>
  <si>
    <t>23/05/2023, 3:47:08 pm</t>
  </si>
  <si>
    <t>23/05/2023, 3:47:09 pm</t>
  </si>
  <si>
    <t>23/05/2023, 3:47:10 pm</t>
  </si>
  <si>
    <t>23/05/2023, 3:47:11 pm</t>
  </si>
  <si>
    <t>23/05/2023, 3:47:12 pm</t>
  </si>
  <si>
    <t>23/05/2023, 3:47:13 pm</t>
  </si>
  <si>
    <t>23/05/2023, 3:47:14 pm</t>
  </si>
  <si>
    <t>23/05/2023, 3:47:15 pm</t>
  </si>
  <si>
    <t>23/05/2023, 3:47:16 pm</t>
  </si>
  <si>
    <t>23/05/2023, 3:47:17 pm</t>
  </si>
  <si>
    <t>23/05/2023, 3:47:18 pm</t>
  </si>
  <si>
    <t>23/05/2023, 3:47:19 pm</t>
  </si>
  <si>
    <t>23/05/2023, 3:47:20 pm</t>
  </si>
  <si>
    <t>23/05/2023, 3:47:21 pm</t>
  </si>
  <si>
    <t>23/05/2023, 3:47:22 pm</t>
  </si>
  <si>
    <t>23/05/2023, 3:47:23 pm</t>
  </si>
  <si>
    <t>23/05/2023, 3:47:24 pm</t>
  </si>
  <si>
    <t>23/05/2023, 3:47:25 pm</t>
  </si>
  <si>
    <t>23/05/2023, 3:47:26 pm</t>
  </si>
  <si>
    <t>23/05/2023, 3:47:27 pm</t>
  </si>
  <si>
    <t>23/05/2023, 3:47:28 pm</t>
  </si>
  <si>
    <t>23/05/2023, 3:47:29 pm</t>
  </si>
  <si>
    <t>23/05/2023, 3:47:30 pm</t>
  </si>
  <si>
    <t>23/05/2023, 3:47:31 pm</t>
  </si>
  <si>
    <t>23/05/2023, 3:47:32 pm</t>
  </si>
  <si>
    <t>23/05/2023, 3:47:34 pm</t>
  </si>
  <si>
    <t>23/05/2023, 3:47:35 pm</t>
  </si>
  <si>
    <t>23/05/2023, 3:47:36 pm</t>
  </si>
  <si>
    <t>23/05/2023, 3:47:37 pm</t>
  </si>
  <si>
    <t>23/05/2023, 3:47:38 pm</t>
  </si>
  <si>
    <t>23/05/2023, 3:47:39 pm</t>
  </si>
  <si>
    <t>23/05/2023, 3:47:40 pm</t>
  </si>
  <si>
    <t>23/05/2023, 3:47:41 pm</t>
  </si>
  <si>
    <t>23/05/2023, 3:47:42 pm</t>
  </si>
  <si>
    <t>23/05/2023, 3:47:43 pm</t>
  </si>
  <si>
    <t>23/05/2023, 3:47:44 pm</t>
  </si>
  <si>
    <t>23/05/2023, 3:47:45 pm</t>
  </si>
  <si>
    <t>23/05/2023, 3:47:46 pm</t>
  </si>
  <si>
    <t>23/05/2023, 3:47:47 pm</t>
  </si>
  <si>
    <t>23/05/2023, 3:47:48 pm</t>
  </si>
  <si>
    <t>23/05/2023, 3:47:49 pm</t>
  </si>
  <si>
    <t>23/05/2023, 3:47:50 pm</t>
  </si>
  <si>
    <t>23/05/2023, 3:47:51 pm</t>
  </si>
  <si>
    <t>23/05/2023, 3:47:52 pm</t>
  </si>
  <si>
    <t>23/05/2023, 3:47:53 pm</t>
  </si>
  <si>
    <t>23/05/2023, 3:47:54 pm</t>
  </si>
  <si>
    <t>23/05/2023, 3:47:55 pm</t>
  </si>
  <si>
    <t>23/05/2023, 3:47:56 pm</t>
  </si>
  <si>
    <t>23/05/2023, 3:47:57 pm</t>
  </si>
  <si>
    <t>23/05/2023, 3:47:58 pm</t>
  </si>
  <si>
    <t>23/05/2023, 3:47:59 pm</t>
  </si>
  <si>
    <t>23/05/2023, 3:48:00 pm</t>
  </si>
  <si>
    <t>23/05/2023, 3:48:01 pm</t>
  </si>
  <si>
    <t>23/05/2023, 3:48:02 pm</t>
  </si>
  <si>
    <t>23/05/2023, 3:48:03 pm</t>
  </si>
  <si>
    <t>23/05/2023, 3:48:04 pm</t>
  </si>
  <si>
    <t>23/05/2023, 3:48:05 pm</t>
  </si>
  <si>
    <t>23/05/2023, 3:48:06 pm</t>
  </si>
  <si>
    <t>23/05/2023, 3:48:07 pm</t>
  </si>
  <si>
    <t>23/05/2023, 3:48:08 pm</t>
  </si>
  <si>
    <t>23/05/2023, 3:48:09 pm</t>
  </si>
  <si>
    <t>23/05/2023, 3:48:10 pm</t>
  </si>
  <si>
    <t>23/05/2023, 3:48:11 pm</t>
  </si>
  <si>
    <t>23/05/2023, 3:48:12 pm</t>
  </si>
  <si>
    <t>23/05/2023, 3:48:13 pm</t>
  </si>
  <si>
    <t>23/05/2023, 3:48:14 pm</t>
  </si>
  <si>
    <t>23/05/2023, 3:48:15 pm</t>
  </si>
  <si>
    <t>23/05/2023, 3:48:16 pm</t>
  </si>
  <si>
    <t>23/05/2023, 3:48:17 pm</t>
  </si>
  <si>
    <t>23/05/2023, 3:48:18 pm</t>
  </si>
  <si>
    <t>23/05/2023, 3:48:19 pm</t>
  </si>
  <si>
    <t>23/05/2023, 3:48:20 pm</t>
  </si>
  <si>
    <t>23/05/2023, 3:48:23 pm</t>
  </si>
  <si>
    <t>23/05/2023, 3:48:24 pm</t>
  </si>
  <si>
    <t>23/05/2023, 3:48:25 pm</t>
  </si>
  <si>
    <t>23/05/2023, 3:48:26 pm</t>
  </si>
  <si>
    <t>23/05/2023, 3:48:27 pm</t>
  </si>
  <si>
    <t>23/05/2023, 3:48:28 pm</t>
  </si>
  <si>
    <t>23/05/2023, 3:48:29 pm</t>
  </si>
  <si>
    <t>23/05/2023, 3:48:30 pm</t>
  </si>
  <si>
    <t>23/05/2023, 3:48:31 pm</t>
  </si>
  <si>
    <t>23/05/2023, 3:48:35 pm</t>
  </si>
  <si>
    <t>23/05/2023, 3:48:36 pm</t>
  </si>
  <si>
    <t>23/05/2023, 3:48:37 pm</t>
  </si>
  <si>
    <t>23/05/2023, 3:48:38 pm</t>
  </si>
  <si>
    <t>23/05/2023, 3:48:39 pm</t>
  </si>
  <si>
    <t>23/05/2023, 3:48:40 pm</t>
  </si>
  <si>
    <t>23/05/2023, 3:48:41 pm</t>
  </si>
  <si>
    <t>23/05/2023, 3:48:42 pm</t>
  </si>
  <si>
    <t>23/05/2023, 3:48:43 pm</t>
  </si>
  <si>
    <t>23/05/2023, 3:48:44 pm</t>
  </si>
  <si>
    <t>23/05/2023, 3:48:45 pm</t>
  </si>
  <si>
    <t>23/05/2023, 3:48:46 pm</t>
  </si>
  <si>
    <t>23/05/2023, 3:48:47 pm</t>
  </si>
  <si>
    <t>23/05/2023, 3:48:48 pm</t>
  </si>
  <si>
    <t>23/05/2023, 3:48:49 pm</t>
  </si>
  <si>
    <t>23/05/2023, 3:48:50 pm</t>
  </si>
  <si>
    <t>23/05/2023, 3:48:51 pm</t>
  </si>
  <si>
    <t>23/05/2023, 3:48:52 pm</t>
  </si>
  <si>
    <t>23/05/2023, 3:48:53 pm</t>
  </si>
  <si>
    <t>23/05/2023, 3:48:54 pm</t>
  </si>
  <si>
    <t>23/05/2023, 3:48:58 pm</t>
  </si>
  <si>
    <t>23/05/2023, 3:48:59 pm</t>
  </si>
  <si>
    <t>23/05/2023, 3:49:00 pm</t>
  </si>
  <si>
    <t>23/05/2023, 3:49:01 pm</t>
  </si>
  <si>
    <t>23/05/2023, 3:49:02 pm</t>
  </si>
  <si>
    <t>23/05/2023, 3:49:03 pm</t>
  </si>
  <si>
    <t>23/05/2023, 3:49:04 pm</t>
  </si>
  <si>
    <t>23/05/2023, 3:49:05 pm</t>
  </si>
  <si>
    <t>23/05/2023, 3:49:06 pm</t>
  </si>
  <si>
    <t>23/05/2023, 3:49:10 pm</t>
  </si>
  <si>
    <t>23/05/2023, 3:49:11 pm</t>
  </si>
  <si>
    <t>23/05/2023, 3:49:12 pm</t>
  </si>
  <si>
    <t>23/05/2023, 3:49:13 pm</t>
  </si>
  <si>
    <t>23/05/2023, 3:49:14 pm</t>
  </si>
  <si>
    <t>23/05/2023, 3:49:15 pm</t>
  </si>
  <si>
    <t>23/05/2023, 3:49:16 pm</t>
  </si>
  <si>
    <t>23/05/2023, 3:49:17 pm</t>
  </si>
  <si>
    <t>23/05/2023, 3:49:18 pm</t>
  </si>
  <si>
    <t>23/05/2023, 3:49:19 pm</t>
  </si>
  <si>
    <t>23/05/2023, 3:49:20 pm</t>
  </si>
  <si>
    <t>23/05/2023, 3:49:21 pm</t>
  </si>
  <si>
    <t>23/05/2023, 3:49:22 pm</t>
  </si>
  <si>
    <t>23/05/2023, 3:49:23 pm</t>
  </si>
  <si>
    <t>23/05/2023, 3:49:24 pm</t>
  </si>
  <si>
    <t>23/05/2023, 3:49:25 pm</t>
  </si>
  <si>
    <t>23/05/2023, 3:49:26 pm</t>
  </si>
  <si>
    <t>23/05/2023, 3:49:27 pm</t>
  </si>
  <si>
    <t>23/05/2023, 3:49:28 pm</t>
  </si>
  <si>
    <t>23/05/2023, 3:49:29 pm</t>
  </si>
  <si>
    <t>23/05/2023, 3:49:30 pm</t>
  </si>
  <si>
    <t>23/05/2023, 3:49:31 pm</t>
  </si>
  <si>
    <t>23/05/2023, 3:49:32 pm</t>
  </si>
  <si>
    <t>23/05/2023, 3:49:33 pm</t>
  </si>
  <si>
    <t>23/05/2023, 3:49:34 pm</t>
  </si>
  <si>
    <t>23/05/2023, 3:49:35 pm</t>
  </si>
  <si>
    <t>23/05/2023, 3:49:36 pm</t>
  </si>
  <si>
    <t>23/05/2023, 3:49:37 pm</t>
  </si>
  <si>
    <t>23/05/2023, 3:49:38 pm</t>
  </si>
  <si>
    <t>23/05/2023, 3:49:39 pm</t>
  </si>
  <si>
    <t>23/05/2023, 3:49:40 pm</t>
  </si>
  <si>
    <t>23/05/2023, 3:49:41 pm</t>
  </si>
  <si>
    <t>23/05/2023, 3:49:42 pm</t>
  </si>
  <si>
    <t>23/05/2023, 3:49:43 pm</t>
  </si>
  <si>
    <t>23/05/2023, 3:49:44 pm</t>
  </si>
  <si>
    <t>23/05/2023, 3:49:45 pm</t>
  </si>
  <si>
    <t>23/05/2023, 3:49:46 pm</t>
  </si>
  <si>
    <t>23/05/2023, 3:49:47 pm</t>
  </si>
  <si>
    <t>23/05/2023, 3:49:48 pm</t>
  </si>
  <si>
    <t>23/05/2023, 3:49:49 pm</t>
  </si>
  <si>
    <t>23/05/2023, 3:49:50 pm</t>
  </si>
  <si>
    <t>23/05/2023, 3:49:51 pm</t>
  </si>
  <si>
    <t>23/05/2023, 3:49:52 pm</t>
  </si>
  <si>
    <t>23/05/2023, 3:49:53 pm</t>
  </si>
  <si>
    <t>23/05/2023, 3:49:54 pm</t>
  </si>
  <si>
    <t>23/05/2023, 3:49:55 pm</t>
  </si>
  <si>
    <t>23/05/2023, 3:49:56 pm</t>
  </si>
  <si>
    <t>23/05/2023, 3:49:57 pm</t>
  </si>
  <si>
    <t>23/05/2023, 3:49:58 pm</t>
  </si>
  <si>
    <t>23/05/2023, 3:49:59 pm</t>
  </si>
  <si>
    <t>23/05/2023, 3:50:00 pm</t>
  </si>
  <si>
    <t>23/05/2023, 3:50:01 pm</t>
  </si>
  <si>
    <t>23/05/2023, 3:50:02 pm</t>
  </si>
  <si>
    <t>23/05/2023, 3:50:03 pm</t>
  </si>
  <si>
    <t>23/05/2023, 3:50:04 pm</t>
  </si>
  <si>
    <t>23/05/2023, 3:50:05 pm</t>
  </si>
  <si>
    <t>23/05/2023, 3:50:06 pm</t>
  </si>
  <si>
    <t>23/05/2023, 3:50:07 pm</t>
  </si>
  <si>
    <t>23/05/2023, 3:50:08 pm</t>
  </si>
  <si>
    <t>23/05/2023, 3:50:09 pm</t>
  </si>
  <si>
    <t>23/05/2023, 3:50:10 pm</t>
  </si>
  <si>
    <t>23/05/2023, 3:50:11 pm</t>
  </si>
  <si>
    <t>23/05/2023, 3:50:12 pm</t>
  </si>
  <si>
    <t>23/05/2023, 3:50:13 pm</t>
  </si>
  <si>
    <t>23/05/2023, 3:50:14 pm</t>
  </si>
  <si>
    <t>23/05/2023, 3:50:15 pm</t>
  </si>
  <si>
    <t>23/05/2023, 3:50:16 pm</t>
  </si>
  <si>
    <t>23/05/2023, 3:50:17 pm</t>
  </si>
  <si>
    <t>23/05/2023, 3:50:18 pm</t>
  </si>
  <si>
    <t>23/05/2023, 3:50:19 pm</t>
  </si>
  <si>
    <t>23/05/2023, 3:50:20 pm</t>
  </si>
  <si>
    <t>23/05/2023, 3:50:21 pm</t>
  </si>
  <si>
    <t>23/05/2023, 3:50:22 pm</t>
  </si>
  <si>
    <t>23/05/2023, 3:50:23 pm</t>
  </si>
  <si>
    <t>23/05/2023, 3:50:24 pm</t>
  </si>
  <si>
    <t>23/05/2023, 3:50:25 pm</t>
  </si>
  <si>
    <t>23/05/2023, 3:50:26 pm</t>
  </si>
  <si>
    <t>23/05/2023, 3:50:27 pm</t>
  </si>
  <si>
    <t>23/05/2023, 3:50:28 pm</t>
  </si>
  <si>
    <t>23/05/2023, 3:50:29 pm</t>
  </si>
  <si>
    <t>23/05/2023, 3:50:30 pm</t>
  </si>
  <si>
    <t>23/05/2023, 3:50:31 pm</t>
  </si>
  <si>
    <t>23/05/2023, 3:50:32 pm</t>
  </si>
  <si>
    <t>23/05/2023, 3:50:33 pm</t>
  </si>
  <si>
    <t>23/05/2023, 3:50:34 pm</t>
  </si>
  <si>
    <t>23/05/2023, 3:50:35 pm</t>
  </si>
  <si>
    <t>23/05/2023, 3:50:36 pm</t>
  </si>
  <si>
    <t>23/05/2023, 3:50:37 pm</t>
  </si>
  <si>
    <t>23/05/2023, 3:50:39 pm</t>
  </si>
  <si>
    <t>23/05/2023, 3:50:40 pm</t>
  </si>
  <si>
    <t>23/05/2023, 3:50:42 pm</t>
  </si>
  <si>
    <t>23/05/2023, 3:50:43 pm</t>
  </si>
  <si>
    <t>23/05/2023, 3:50:44 pm</t>
  </si>
  <si>
    <t>23/05/2023, 3:50:45 pm</t>
  </si>
  <si>
    <t>23/05/2023, 3:50:46 pm</t>
  </si>
  <si>
    <t>23/05/2023, 3:50:47 pm</t>
  </si>
  <si>
    <t>23/05/2023, 3:50:48 pm</t>
  </si>
  <si>
    <t>23/05/2023, 3:50:49 pm</t>
  </si>
  <si>
    <t>23/05/2023, 3:50:50 pm</t>
  </si>
  <si>
    <t>23/05/2023, 3:50:51 pm</t>
  </si>
  <si>
    <t>23/05/2023, 3:50:52 pm</t>
  </si>
  <si>
    <t>23/05/2023, 3:50:53 pm</t>
  </si>
  <si>
    <t>23/05/2023, 3:50:54 pm</t>
  </si>
  <si>
    <t>23/05/2023, 3:50:55 pm</t>
  </si>
  <si>
    <t>23/05/2023, 3:50:56 pm</t>
  </si>
  <si>
    <t>23/05/2023, 3:50:57 pm</t>
  </si>
  <si>
    <t>23/05/2023, 3:50:58 pm</t>
  </si>
  <si>
    <t>23/05/2023, 3:50:59 pm</t>
  </si>
  <si>
    <t>23/05/2023, 3:51:00 pm</t>
  </si>
  <si>
    <t>23/05/2023, 3:51:01 pm</t>
  </si>
  <si>
    <t>23/05/2023, 3:51:02 pm</t>
  </si>
  <si>
    <t>23/05/2023, 3:51:03 pm</t>
  </si>
  <si>
    <t>23/05/2023, 3:51:04 pm</t>
  </si>
  <si>
    <t>23/05/2023, 3:51:05 pm</t>
  </si>
  <si>
    <t>23/05/2023, 3:51:06 pm</t>
  </si>
  <si>
    <t>23/05/2023, 3:51:07 pm</t>
  </si>
  <si>
    <t>23/05/2023, 3:51:08 pm</t>
  </si>
  <si>
    <t>23/05/2023, 3:51:09 pm</t>
  </si>
  <si>
    <t>23/05/2023, 3:51:10 pm</t>
  </si>
  <si>
    <t>23/05/2023, 3:51:11 pm</t>
  </si>
  <si>
    <t>23/05/2023, 3:51:12 pm</t>
  </si>
  <si>
    <t>23/05/2023, 3:51:13 pm</t>
  </si>
  <si>
    <t>23/05/2023, 3:51:14 pm</t>
  </si>
  <si>
    <t>23/05/2023, 3:51:15 pm</t>
  </si>
  <si>
    <t>23/05/2023, 3:51:16 pm</t>
  </si>
  <si>
    <t>23/05/2023, 3:51:17 pm</t>
  </si>
  <si>
    <t>23/05/2023, 3:51:18 pm</t>
  </si>
  <si>
    <t>23/05/2023, 3:51:19 pm</t>
  </si>
  <si>
    <t>23/05/2023, 3:51:20 pm</t>
  </si>
  <si>
    <t>23/05/2023, 3:51:21 pm</t>
  </si>
  <si>
    <t>23/05/2023, 3:51:22 pm</t>
  </si>
  <si>
    <t>23/05/2023, 3:51:23 pm</t>
  </si>
  <si>
    <t>23/05/2023, 3:51:24 pm</t>
  </si>
  <si>
    <t>23/05/2023, 3:51:25 pm</t>
  </si>
  <si>
    <t>23/05/2023, 3:51:26 pm</t>
  </si>
  <si>
    <t>23/05/2023, 3:51:27 pm</t>
  </si>
  <si>
    <t>23/05/2023, 3:51:28 pm</t>
  </si>
  <si>
    <t>23/05/2023, 3:51:29 pm</t>
  </si>
  <si>
    <t>23/05/2023, 3:51:30 pm</t>
  </si>
  <si>
    <t>23/05/2023, 3:51:31 pm</t>
  </si>
  <si>
    <t>23/05/2023, 3:51:32 pm</t>
  </si>
  <si>
    <t>23/05/2023, 3:51:33 pm</t>
  </si>
  <si>
    <t>23/05/2023, 3:51:34 pm</t>
  </si>
  <si>
    <t>23/05/2023, 3:51:35 pm</t>
  </si>
  <si>
    <t>23/05/2023, 3:51:36 pm</t>
  </si>
  <si>
    <t>23/05/2023, 3:51:37 pm</t>
  </si>
  <si>
    <t>23/05/2023, 3:51:38 pm</t>
  </si>
  <si>
    <t>23/05/2023, 3:51:39 pm</t>
  </si>
  <si>
    <t>23/05/2023, 3:51:40 pm</t>
  </si>
  <si>
    <t>23/05/2023, 3:51:41 pm</t>
  </si>
  <si>
    <t>23/05/2023, 3:51:42 pm</t>
  </si>
  <si>
    <t>23/05/2023, 3:51:43 pm</t>
  </si>
  <si>
    <t>23/05/2023, 3:51:44 pm</t>
  </si>
  <si>
    <t>23/05/2023, 3:51:45 pm</t>
  </si>
  <si>
    <t>23/05/2023, 3:51:46 pm</t>
  </si>
  <si>
    <t>23/05/2023, 3:51:50 pm</t>
  </si>
  <si>
    <t>23/05/2023, 3:51:51 pm</t>
  </si>
  <si>
    <t>23/05/2023, 3:51:52 pm</t>
  </si>
  <si>
    <t>23/05/2023, 3:51:53 pm</t>
  </si>
  <si>
    <t>23/05/2023, 3:51:54 pm</t>
  </si>
  <si>
    <t>23/05/2023, 3:51:55 pm</t>
  </si>
  <si>
    <t>23/05/2023, 3:51:56 pm</t>
  </si>
  <si>
    <t>23/05/2023, 3:51:57 pm</t>
  </si>
  <si>
    <t>23/05/2023, 3:51:58 pm</t>
  </si>
  <si>
    <t>23/05/2023, 3:51:59 pm</t>
  </si>
  <si>
    <t>23/05/2023, 3:52:00 pm</t>
  </si>
  <si>
    <t>23/05/2023, 3:52:01 pm</t>
  </si>
  <si>
    <t>23/05/2023, 3:52:02 pm</t>
  </si>
  <si>
    <t>23/05/2023, 3:52:03 pm</t>
  </si>
  <si>
    <t>23/05/2023, 3:52:04 pm</t>
  </si>
  <si>
    <t>23/05/2023, 3:52:05 pm</t>
  </si>
  <si>
    <t>23/05/2023, 3:52:06 pm</t>
  </si>
  <si>
    <t>23/05/2023, 3:52:07 pm</t>
  </si>
  <si>
    <t>23/05/2023, 3:52:08 pm</t>
  </si>
  <si>
    <t>23/05/2023, 3:52:09 pm</t>
  </si>
  <si>
    <t>23/05/2023, 3:52:10 pm</t>
  </si>
  <si>
    <t>23/05/2023, 3:52:11 pm</t>
  </si>
  <si>
    <t>23/05/2023, 3:52:12 pm</t>
  </si>
  <si>
    <t>23/05/2023, 3:52:13 pm</t>
  </si>
  <si>
    <t>23/05/2023, 3:52:14 pm</t>
  </si>
  <si>
    <t>23/05/2023, 3:52:15 pm</t>
  </si>
  <si>
    <t>23/05/2023, 3:52:16 pm</t>
  </si>
  <si>
    <t>23/05/2023, 3:52:17 pm</t>
  </si>
  <si>
    <t>23/05/2023, 3:52:18 pm</t>
  </si>
  <si>
    <t>23/05/2023, 3:52:19 pm</t>
  </si>
  <si>
    <t>23/05/2023, 3:52:20 pm</t>
  </si>
  <si>
    <t>23/05/2023, 3:52:21 pm</t>
  </si>
  <si>
    <t>23/05/2023, 3:52:22 pm</t>
  </si>
  <si>
    <t>23/05/2023, 3:52:23 pm</t>
  </si>
  <si>
    <t>23/05/2023, 3:52:24 pm</t>
  </si>
  <si>
    <t>23/05/2023, 3:52:25 pm</t>
  </si>
  <si>
    <t>23/05/2023, 3:52:26 pm</t>
  </si>
  <si>
    <t>23/05/2023, 3:52:27 pm</t>
  </si>
  <si>
    <t>23/05/2023, 3:52:28 pm</t>
  </si>
  <si>
    <t>23/05/2023, 3:52:29 pm</t>
  </si>
  <si>
    <t>23/05/2023, 3:52:30 pm</t>
  </si>
  <si>
    <t>23/05/2023, 3:52:31 pm</t>
  </si>
  <si>
    <t>23/05/2023, 3:52:32 pm</t>
  </si>
  <si>
    <t>23/05/2023, 3:52:33 pm</t>
  </si>
  <si>
    <t>23/05/2023, 3:52:34 pm</t>
  </si>
  <si>
    <t>23/05/2023, 3:52:35 pm</t>
  </si>
  <si>
    <t>23/05/2023, 3:52:36 pm</t>
  </si>
  <si>
    <t>23/05/2023, 3:52:37 pm</t>
  </si>
  <si>
    <t>23/05/2023, 3:52:38 pm</t>
  </si>
  <si>
    <t>23/05/2023, 3:52:39 pm</t>
  </si>
  <si>
    <t>23/05/2023, 3:52:40 pm</t>
  </si>
  <si>
    <t>23/05/2023, 3:52:41 pm</t>
  </si>
  <si>
    <t>23/05/2023, 3:52:42 pm</t>
  </si>
  <si>
    <t>23/05/2023, 3:52:43 pm</t>
  </si>
  <si>
    <t>23/05/2023, 3:52:44 pm</t>
  </si>
  <si>
    <t>23/05/2023, 3:52:45 pm</t>
  </si>
  <si>
    <t>23/05/2023, 3:52:46 pm</t>
  </si>
  <si>
    <t>23/05/2023, 3:52:47 pm</t>
  </si>
  <si>
    <t>23/05/2023, 3:52:48 pm</t>
  </si>
  <si>
    <t>23/05/2023, 3:52:49 pm</t>
  </si>
  <si>
    <t>23/05/2023, 3:52:50 pm</t>
  </si>
  <si>
    <t>23/05/2023, 3:52:51 pm</t>
  </si>
  <si>
    <t>23/05/2023, 3:52:52 pm</t>
  </si>
  <si>
    <t>23/05/2023, 3:52:53 pm</t>
  </si>
  <si>
    <t>23/05/2023, 3:52:54 pm</t>
  </si>
  <si>
    <t>23/05/2023, 3:52:55 pm</t>
  </si>
  <si>
    <t>23/05/2023, 3:52:56 pm</t>
  </si>
  <si>
    <t>23/05/2023, 3:52:57 pm</t>
  </si>
  <si>
    <t>23/05/2023, 3:52:58 pm</t>
  </si>
  <si>
    <t>23/05/2023, 3:52:59 pm</t>
  </si>
  <si>
    <t>23/05/2023, 3:53:00 pm</t>
  </si>
  <si>
    <t>23/05/2023, 3:53:01 pm</t>
  </si>
  <si>
    <t>23/05/2023, 3:53:02 pm</t>
  </si>
  <si>
    <t>23/05/2023, 3:53:03 pm</t>
  </si>
  <si>
    <t>23/05/2023, 3:53:04 pm</t>
  </si>
  <si>
    <t>23/05/2023, 3:53:05 pm</t>
  </si>
  <si>
    <t>23/05/2023, 3:53:06 pm</t>
  </si>
  <si>
    <t>23/05/2023, 3:53:07 pm</t>
  </si>
  <si>
    <t>23/05/2023, 3:53:08 pm</t>
  </si>
  <si>
    <t>23/05/2023, 3:53:09 pm</t>
  </si>
  <si>
    <t>23/05/2023, 3:53:10 pm</t>
  </si>
  <si>
    <t>23/05/2023, 3:53:11 pm</t>
  </si>
  <si>
    <t>23/05/2023, 3:53:12 pm</t>
  </si>
  <si>
    <t>23/05/2023, 3:53:13 pm</t>
  </si>
  <si>
    <t>23/05/2023, 3:53:14 pm</t>
  </si>
  <si>
    <t>23/05/2023, 3:53:15 pm</t>
  </si>
  <si>
    <t>23/05/2023, 3:53:16 pm</t>
  </si>
  <si>
    <t>23/05/2023, 3:53:17 pm</t>
  </si>
  <si>
    <t>23/05/2023, 3:53:18 pm</t>
  </si>
  <si>
    <t>23/05/2023, 3:53:19 pm</t>
  </si>
  <si>
    <t>23/05/2023, 3:53:20 pm</t>
  </si>
  <si>
    <t>23/05/2023, 3:53:21 pm</t>
  </si>
  <si>
    <t>23/05/2023, 3:53:22 pm</t>
  </si>
  <si>
    <t>23/05/2023, 3:53:23 pm</t>
  </si>
  <si>
    <t>23/05/2023, 3:53:24 pm</t>
  </si>
  <si>
    <t>23/05/2023, 3:53:25 pm</t>
  </si>
  <si>
    <t>23/05/2023, 3:53:26 pm</t>
  </si>
  <si>
    <t>23/05/2023, 3:53:27 pm</t>
  </si>
  <si>
    <t>23/05/2023, 3:53:28 pm</t>
  </si>
  <si>
    <t>23/05/2023, 3:53:29 pm</t>
  </si>
  <si>
    <t>23/05/2023, 3:53:30 pm</t>
  </si>
  <si>
    <t>23/05/2023, 3:53:31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</si>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</sst>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4754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>
        <f>34062</f>
      </c>
      <c r="B34069" s="5" t="s">
        <v>34077</v>
      </c>
      <c r="C34069" s="5">
        <v>105.2</v>
      </c>
      <c r="D34069" s="5">
        <v>0.1</v>
      </c>
      <c r="E34069" s="5">
        <v>105.3</v>
      </c>
      <c r="F34069" s="5">
        <v>210.2</v>
      </c>
      <c r="G34069" s="5">
        <v>104.9</v>
      </c>
      <c r="H34069" s="5">
        <v>104.7</v>
      </c>
      <c r="I34069" s="5">
        <v>0</v>
      </c>
      <c r="J34069" s="5">
        <v>0</v>
      </c>
      <c r="K34069" s="5">
        <v>0</v>
      </c>
    </row>
    <row r="34070" spans="1:11" x14ac:dyDescent="0.25">
      <c r="A34070" s="5">
        <f>34063</f>
      </c>
      <c r="B34070" s="5" t="s">
        <v>34078</v>
      </c>
      <c r="C34070" s="5">
        <v>105.3</v>
      </c>
      <c r="D34070" s="5">
        <v>0.1</v>
      </c>
      <c r="E34070" s="5">
        <v>105.4</v>
      </c>
      <c r="F34070" s="5">
        <v>210</v>
      </c>
      <c r="G34070" s="5">
        <v>104.8</v>
      </c>
      <c r="H34070" s="5">
        <v>104.6</v>
      </c>
      <c r="I34070" s="5">
        <v>0</v>
      </c>
      <c r="J34070" s="5">
        <v>0</v>
      </c>
      <c r="K34070" s="5">
        <v>0</v>
      </c>
    </row>
    <row r="34071" spans="1:11" x14ac:dyDescent="0.25">
      <c r="A34071" s="5">
        <f>34064</f>
      </c>
      <c r="B34071" s="5" t="s">
        <v>34079</v>
      </c>
      <c r="C34071" s="5">
        <v>105.3</v>
      </c>
      <c r="D34071" s="5">
        <v>0.1</v>
      </c>
      <c r="E34071" s="5">
        <v>105.4</v>
      </c>
      <c r="F34071" s="5">
        <v>210</v>
      </c>
      <c r="G34071" s="5">
        <v>104.8</v>
      </c>
      <c r="H34071" s="5">
        <v>104.6</v>
      </c>
      <c r="I34071" s="5">
        <v>0</v>
      </c>
      <c r="J34071" s="5">
        <v>0</v>
      </c>
      <c r="K34071" s="5">
        <v>0</v>
      </c>
    </row>
    <row r="34072" spans="1:11" x14ac:dyDescent="0.25">
      <c r="A34072" s="5">
        <f>34065</f>
      </c>
      <c r="B34072" s="5" t="s">
        <v>34080</v>
      </c>
      <c r="C34072" s="5">
        <v>105.5</v>
      </c>
      <c r="D34072" s="5">
        <v>0.1</v>
      </c>
      <c r="E34072" s="5">
        <v>105.6</v>
      </c>
      <c r="F34072" s="5">
        <v>210.4</v>
      </c>
      <c r="G34072" s="5">
        <v>105</v>
      </c>
      <c r="H34072" s="5">
        <v>104.9</v>
      </c>
      <c r="I34072" s="5">
        <v>0</v>
      </c>
      <c r="J34072" s="5">
        <v>0</v>
      </c>
      <c r="K34072" s="5">
        <v>0</v>
      </c>
    </row>
    <row r="34073" spans="1:11" x14ac:dyDescent="0.25">
      <c r="A34073" s="5">
        <f>34066</f>
      </c>
      <c r="B34073" s="5" t="s">
        <v>34081</v>
      </c>
      <c r="C34073" s="5">
        <v>105.5</v>
      </c>
      <c r="D34073" s="5">
        <v>0.1</v>
      </c>
      <c r="E34073" s="5">
        <v>105.6</v>
      </c>
      <c r="F34073" s="5">
        <v>210.4</v>
      </c>
      <c r="G34073" s="5">
        <v>105</v>
      </c>
      <c r="H34073" s="5">
        <v>104.9</v>
      </c>
      <c r="I34073" s="5">
        <v>0</v>
      </c>
      <c r="J34073" s="5">
        <v>0</v>
      </c>
      <c r="K34073" s="5">
        <v>0</v>
      </c>
    </row>
    <row r="34074" spans="1:11" x14ac:dyDescent="0.25">
      <c r="A34074" s="5">
        <f>34067</f>
      </c>
      <c r="B34074" s="5" t="s">
        <v>34082</v>
      </c>
      <c r="C34074" s="5">
        <v>105.5</v>
      </c>
      <c r="D34074" s="5">
        <v>0.1</v>
      </c>
      <c r="E34074" s="5">
        <v>105.6</v>
      </c>
      <c r="F34074" s="5">
        <v>210.4</v>
      </c>
      <c r="G34074" s="5">
        <v>105</v>
      </c>
      <c r="H34074" s="5">
        <v>104.9</v>
      </c>
      <c r="I34074" s="5">
        <v>0</v>
      </c>
      <c r="J34074" s="5">
        <v>0</v>
      </c>
      <c r="K34074" s="5">
        <v>0</v>
      </c>
    </row>
    <row r="34075" spans="1:11" x14ac:dyDescent="0.25">
      <c r="A34075" s="5">
        <f>34068</f>
      </c>
      <c r="B34075" s="5" t="s">
        <v>34083</v>
      </c>
      <c r="C34075" s="5">
        <v>105.5</v>
      </c>
      <c r="D34075" s="5">
        <v>0.1</v>
      </c>
      <c r="E34075" s="5">
        <v>105.6</v>
      </c>
      <c r="F34075" s="5">
        <v>210.4</v>
      </c>
      <c r="G34075" s="5">
        <v>105</v>
      </c>
      <c r="H34075" s="5">
        <v>104.9</v>
      </c>
      <c r="I34075" s="5">
        <v>0</v>
      </c>
      <c r="J34075" s="5">
        <v>0</v>
      </c>
      <c r="K34075" s="5">
        <v>0</v>
      </c>
    </row>
    <row r="34076" spans="1:11" x14ac:dyDescent="0.25">
      <c r="A34076" s="5">
        <f>34069</f>
      </c>
      <c r="B34076" s="5" t="s">
        <v>34084</v>
      </c>
      <c r="C34076" s="5">
        <v>103.2</v>
      </c>
      <c r="D34076" s="5">
        <v>0.1</v>
      </c>
      <c r="E34076" s="5">
        <v>103.3</v>
      </c>
      <c r="F34076" s="5">
        <v>206.4</v>
      </c>
      <c r="G34076" s="5">
        <v>103</v>
      </c>
      <c r="H34076" s="5">
        <v>102.8</v>
      </c>
      <c r="I34076" s="5">
        <v>0</v>
      </c>
      <c r="J34076" s="5">
        <v>0</v>
      </c>
      <c r="K34076" s="5">
        <v>0</v>
      </c>
    </row>
    <row r="34077" spans="1:11" x14ac:dyDescent="0.25">
      <c r="A34077" s="5">
        <f>34070</f>
      </c>
      <c r="B34077" s="5" t="s">
        <v>34085</v>
      </c>
      <c r="C34077" s="5">
        <v>103.2</v>
      </c>
      <c r="D34077" s="5">
        <v>0.1</v>
      </c>
      <c r="E34077" s="5">
        <v>103.3</v>
      </c>
      <c r="F34077" s="5">
        <v>206.4</v>
      </c>
      <c r="G34077" s="5">
        <v>103</v>
      </c>
      <c r="H34077" s="5">
        <v>102.8</v>
      </c>
      <c r="I34077" s="5">
        <v>0</v>
      </c>
      <c r="J34077" s="5">
        <v>0</v>
      </c>
      <c r="K34077" s="5">
        <v>0</v>
      </c>
    </row>
    <row r="34078" spans="1:11" x14ac:dyDescent="0.25">
      <c r="A34078" s="5">
        <f>34071</f>
      </c>
      <c r="B34078" s="5" t="s">
        <v>34086</v>
      </c>
      <c r="C34078" s="5">
        <v>103.1</v>
      </c>
      <c r="D34078" s="5">
        <v>0.1</v>
      </c>
      <c r="E34078" s="5">
        <v>103.3</v>
      </c>
      <c r="F34078" s="5">
        <v>205.8</v>
      </c>
      <c r="G34078" s="5">
        <v>102.6</v>
      </c>
      <c r="H34078" s="5">
        <v>102.5</v>
      </c>
      <c r="I34078" s="5">
        <v>0</v>
      </c>
      <c r="J34078" s="5">
        <v>0</v>
      </c>
      <c r="K34078" s="5">
        <v>0</v>
      </c>
    </row>
    <row r="34079" spans="1:11" x14ac:dyDescent="0.25">
      <c r="A34079" s="5">
        <f>34072</f>
      </c>
      <c r="B34079" s="5" t="s">
        <v>34087</v>
      </c>
      <c r="C34079" s="5">
        <v>103.3</v>
      </c>
      <c r="D34079" s="5">
        <v>0.1</v>
      </c>
      <c r="E34079" s="5">
        <v>103.4</v>
      </c>
      <c r="F34079" s="5">
        <v>205.5</v>
      </c>
      <c r="G34079" s="5">
        <v>102.5</v>
      </c>
      <c r="H34079" s="5">
        <v>102.4</v>
      </c>
      <c r="I34079" s="5">
        <v>0</v>
      </c>
      <c r="J34079" s="5">
        <v>0</v>
      </c>
      <c r="K34079" s="5">
        <v>0</v>
      </c>
    </row>
    <row r="34080" spans="1:11" x14ac:dyDescent="0.25">
      <c r="A34080" s="5">
        <f>34073</f>
      </c>
      <c r="B34080" s="5" t="s">
        <v>34088</v>
      </c>
      <c r="C34080" s="5">
        <v>103.1</v>
      </c>
      <c r="D34080" s="5">
        <v>0.1</v>
      </c>
      <c r="E34080" s="5">
        <v>103.2</v>
      </c>
      <c r="F34080" s="5">
        <v>205.2</v>
      </c>
      <c r="G34080" s="5">
        <v>102.4</v>
      </c>
      <c r="H34080" s="5">
        <v>102.3</v>
      </c>
      <c r="I34080" s="5">
        <v>0</v>
      </c>
      <c r="J34080" s="5">
        <v>0</v>
      </c>
      <c r="K34080" s="5">
        <v>0</v>
      </c>
    </row>
    <row r="34081" spans="1:11" x14ac:dyDescent="0.25">
      <c r="A34081" s="5">
        <f>34074</f>
      </c>
      <c r="B34081" s="5" t="s">
        <v>34089</v>
      </c>
      <c r="C34081" s="5">
        <v>103.1</v>
      </c>
      <c r="D34081" s="5">
        <v>0.1</v>
      </c>
      <c r="E34081" s="5">
        <v>103.2</v>
      </c>
      <c r="F34081" s="5">
        <v>205.2</v>
      </c>
      <c r="G34081" s="5">
        <v>102.4</v>
      </c>
      <c r="H34081" s="5">
        <v>102.3</v>
      </c>
      <c r="I34081" s="5">
        <v>0</v>
      </c>
      <c r="J34081" s="5">
        <v>0</v>
      </c>
      <c r="K34081" s="5">
        <v>0</v>
      </c>
    </row>
    <row r="34082" spans="1:11" x14ac:dyDescent="0.25">
      <c r="A34082" s="5">
        <f>34075</f>
      </c>
      <c r="B34082" s="5" t="s">
        <v>34090</v>
      </c>
      <c r="C34082" s="5">
        <v>103.1</v>
      </c>
      <c r="D34082" s="5">
        <v>0.1</v>
      </c>
      <c r="E34082" s="5">
        <v>103.2</v>
      </c>
      <c r="F34082" s="5">
        <v>205.2</v>
      </c>
      <c r="G34082" s="5">
        <v>102.4</v>
      </c>
      <c r="H34082" s="5">
        <v>102.3</v>
      </c>
      <c r="I34082" s="5">
        <v>0</v>
      </c>
      <c r="J34082" s="5">
        <v>0</v>
      </c>
      <c r="K34082" s="5">
        <v>0</v>
      </c>
    </row>
    <row r="34083" spans="1:11" x14ac:dyDescent="0.25">
      <c r="A34083" s="5">
        <f>34076</f>
      </c>
      <c r="B34083" s="5" t="s">
        <v>34091</v>
      </c>
      <c r="C34083" s="5">
        <v>103.1</v>
      </c>
      <c r="D34083" s="5">
        <v>0.1</v>
      </c>
      <c r="E34083" s="5">
        <v>103.2</v>
      </c>
      <c r="F34083" s="5">
        <v>205.2</v>
      </c>
      <c r="G34083" s="5">
        <v>102.4</v>
      </c>
      <c r="H34083" s="5">
        <v>102.3</v>
      </c>
      <c r="I34083" s="5">
        <v>0</v>
      </c>
      <c r="J34083" s="5">
        <v>0</v>
      </c>
      <c r="K34083" s="5">
        <v>0</v>
      </c>
    </row>
    <row r="34084" spans="1:11" x14ac:dyDescent="0.25">
      <c r="A34084" s="5">
        <f>34077</f>
      </c>
      <c r="B34084" s="5" t="s">
        <v>34092</v>
      </c>
      <c r="C34084" s="5">
        <v>101.9</v>
      </c>
      <c r="D34084" s="5">
        <v>0.1</v>
      </c>
      <c r="E34084" s="5">
        <v>102.1</v>
      </c>
      <c r="F34084" s="5">
        <v>203.8</v>
      </c>
      <c r="G34084" s="5">
        <v>101.7</v>
      </c>
      <c r="H34084" s="5">
        <v>101.5</v>
      </c>
      <c r="I34084" s="5">
        <v>0</v>
      </c>
      <c r="J34084" s="5">
        <v>0</v>
      </c>
      <c r="K34084" s="5">
        <v>0</v>
      </c>
    </row>
    <row r="34085" spans="1:11" x14ac:dyDescent="0.25">
      <c r="A34085" s="5">
        <f>34078</f>
      </c>
      <c r="B34085" s="5" t="s">
        <v>34093</v>
      </c>
      <c r="C34085" s="5">
        <v>101.9</v>
      </c>
      <c r="D34085" s="5">
        <v>0.1</v>
      </c>
      <c r="E34085" s="5">
        <v>102.1</v>
      </c>
      <c r="F34085" s="5">
        <v>203.8</v>
      </c>
      <c r="G34085" s="5">
        <v>101.7</v>
      </c>
      <c r="H34085" s="5">
        <v>101.5</v>
      </c>
      <c r="I34085" s="5">
        <v>0</v>
      </c>
      <c r="J34085" s="5">
        <v>0</v>
      </c>
      <c r="K34085" s="5">
        <v>0</v>
      </c>
    </row>
    <row r="34086" spans="1:11" x14ac:dyDescent="0.25">
      <c r="A34086" s="5">
        <f>34079</f>
      </c>
      <c r="B34086" s="5" t="s">
        <v>34094</v>
      </c>
      <c r="C34086" s="5">
        <v>103</v>
      </c>
      <c r="D34086" s="5">
        <v>0.1</v>
      </c>
      <c r="E34086" s="5">
        <v>103.1</v>
      </c>
      <c r="F34086" s="5">
        <v>205.1</v>
      </c>
      <c r="G34086" s="5">
        <v>102.3</v>
      </c>
      <c r="H34086" s="5">
        <v>102.2</v>
      </c>
      <c r="I34086" s="5">
        <v>0</v>
      </c>
      <c r="J34086" s="5">
        <v>0</v>
      </c>
      <c r="K34086" s="5">
        <v>0</v>
      </c>
    </row>
    <row r="34087" spans="1:11" x14ac:dyDescent="0.25">
      <c r="A34087" s="5">
        <f>34080</f>
      </c>
      <c r="B34087" s="5" t="s">
        <v>34095</v>
      </c>
      <c r="C34087" s="5">
        <v>103</v>
      </c>
      <c r="D34087" s="5">
        <v>0.1</v>
      </c>
      <c r="E34087" s="5">
        <v>103.1</v>
      </c>
      <c r="F34087" s="5">
        <v>205.1</v>
      </c>
      <c r="G34087" s="5">
        <v>102.3</v>
      </c>
      <c r="H34087" s="5">
        <v>102.2</v>
      </c>
      <c r="I34087" s="5">
        <v>0</v>
      </c>
      <c r="J34087" s="5">
        <v>0</v>
      </c>
      <c r="K34087" s="5">
        <v>0</v>
      </c>
    </row>
    <row r="34088" spans="1:11" x14ac:dyDescent="0.25">
      <c r="A34088" s="5">
        <f>34081</f>
      </c>
      <c r="B34088" s="5" t="s">
        <v>34096</v>
      </c>
      <c r="C34088" s="5">
        <v>101.9</v>
      </c>
      <c r="D34088" s="5">
        <v>0.1</v>
      </c>
      <c r="E34088" s="5">
        <v>102.1</v>
      </c>
      <c r="F34088" s="5">
        <v>203.7</v>
      </c>
      <c r="G34088" s="5">
        <v>101.6</v>
      </c>
      <c r="H34088" s="5">
        <v>101.5</v>
      </c>
      <c r="I34088" s="5">
        <v>0</v>
      </c>
      <c r="J34088" s="5">
        <v>0</v>
      </c>
      <c r="K34088" s="5">
        <v>0</v>
      </c>
    </row>
    <row r="34089" spans="1:11" x14ac:dyDescent="0.25">
      <c r="A34089" s="5">
        <f>34082</f>
      </c>
      <c r="B34089" s="5" t="s">
        <v>34097</v>
      </c>
      <c r="C34089" s="5">
        <v>101.9</v>
      </c>
      <c r="D34089" s="5">
        <v>0.1</v>
      </c>
      <c r="E34089" s="5">
        <v>102.1</v>
      </c>
      <c r="F34089" s="5">
        <v>203.7</v>
      </c>
      <c r="G34089" s="5">
        <v>101.6</v>
      </c>
      <c r="H34089" s="5">
        <v>101.5</v>
      </c>
      <c r="I34089" s="5">
        <v>0</v>
      </c>
      <c r="J34089" s="5">
        <v>0</v>
      </c>
      <c r="K34089" s="5">
        <v>0</v>
      </c>
    </row>
    <row r="34090" spans="1:11" x14ac:dyDescent="0.25">
      <c r="A34090" s="5">
        <f>34083</f>
      </c>
      <c r="B34090" s="5" t="s">
        <v>34098</v>
      </c>
      <c r="C34090" s="5">
        <v>103.1</v>
      </c>
      <c r="D34090" s="5">
        <v>0.1</v>
      </c>
      <c r="E34090" s="5">
        <v>103.2</v>
      </c>
      <c r="F34090" s="5">
        <v>205.7</v>
      </c>
      <c r="G34090" s="5">
        <v>102.7</v>
      </c>
      <c r="H34090" s="5">
        <v>102.6</v>
      </c>
      <c r="I34090" s="5">
        <v>0</v>
      </c>
      <c r="J34090" s="5">
        <v>0</v>
      </c>
      <c r="K34090" s="5">
        <v>0</v>
      </c>
    </row>
    <row r="34091" spans="1:11" x14ac:dyDescent="0.25">
      <c r="A34091" s="5">
        <f>34084</f>
      </c>
      <c r="B34091" s="5" t="s">
        <v>34099</v>
      </c>
      <c r="C34091" s="5">
        <v>103.1</v>
      </c>
      <c r="D34091" s="5">
        <v>0.1</v>
      </c>
      <c r="E34091" s="5">
        <v>103.2</v>
      </c>
      <c r="F34091" s="5">
        <v>205.7</v>
      </c>
      <c r="G34091" s="5">
        <v>102.7</v>
      </c>
      <c r="H34091" s="5">
        <v>102.6</v>
      </c>
      <c r="I34091" s="5">
        <v>0</v>
      </c>
      <c r="J34091" s="5">
        <v>0</v>
      </c>
      <c r="K34091" s="5">
        <v>0</v>
      </c>
    </row>
    <row r="34092" spans="1:11" x14ac:dyDescent="0.25">
      <c r="A34092" s="5">
        <f>34085</f>
      </c>
      <c r="B34092" s="5" t="s">
        <v>34100</v>
      </c>
      <c r="C34092" s="5">
        <v>103.1</v>
      </c>
      <c r="D34092" s="5">
        <v>0.1</v>
      </c>
      <c r="E34092" s="5">
        <v>103.2</v>
      </c>
      <c r="F34092" s="5">
        <v>205.7</v>
      </c>
      <c r="G34092" s="5">
        <v>102.7</v>
      </c>
      <c r="H34092" s="5">
        <v>102.6</v>
      </c>
      <c r="I34092" s="5">
        <v>0</v>
      </c>
      <c r="J34092" s="5">
        <v>0</v>
      </c>
      <c r="K34092" s="5">
        <v>0</v>
      </c>
    </row>
    <row r="34093" spans="1:11" x14ac:dyDescent="0.25">
      <c r="A34093" s="5">
        <f>34086</f>
      </c>
      <c r="B34093" s="5" t="s">
        <v>34101</v>
      </c>
      <c r="C34093" s="5">
        <v>103.1</v>
      </c>
      <c r="D34093" s="5">
        <v>0.1</v>
      </c>
      <c r="E34093" s="5">
        <v>102.7</v>
      </c>
      <c r="F34093" s="5">
        <v>205.6</v>
      </c>
      <c r="G34093" s="5">
        <v>102.8</v>
      </c>
      <c r="H34093" s="5">
        <v>102.7</v>
      </c>
      <c r="I34093" s="5">
        <v>0</v>
      </c>
      <c r="J34093" s="5">
        <v>0</v>
      </c>
      <c r="K34093" s="5">
        <v>0</v>
      </c>
    </row>
    <row r="34094" spans="1:11" x14ac:dyDescent="0.25">
      <c r="A34094" s="5">
        <f>34087</f>
      </c>
      <c r="B34094" s="5" t="s">
        <v>34102</v>
      </c>
      <c r="C34094" s="5">
        <v>102.6</v>
      </c>
      <c r="D34094" s="5">
        <v>0.1</v>
      </c>
      <c r="E34094" s="5">
        <v>102.7</v>
      </c>
      <c r="F34094" s="5">
        <v>205.6</v>
      </c>
      <c r="G34094" s="5">
        <v>102.8</v>
      </c>
      <c r="H34094" s="5">
        <v>102.7</v>
      </c>
      <c r="I34094" s="5">
        <v>0</v>
      </c>
      <c r="J34094" s="5">
        <v>0</v>
      </c>
      <c r="K34094" s="5">
        <v>0</v>
      </c>
    </row>
    <row r="34095" spans="1:11" x14ac:dyDescent="0.25">
      <c r="A34095" s="5">
        <f>34088</f>
      </c>
      <c r="B34095" s="5" t="s">
        <v>34103</v>
      </c>
      <c r="C34095" s="5">
        <v>102.1</v>
      </c>
      <c r="D34095" s="5">
        <v>0.1</v>
      </c>
      <c r="E34095" s="5">
        <v>102.2</v>
      </c>
      <c r="F34095" s="5">
        <v>204.9</v>
      </c>
      <c r="G34095" s="5">
        <v>102.3</v>
      </c>
      <c r="H34095" s="5">
        <v>102.2</v>
      </c>
      <c r="I34095" s="5">
        <v>0</v>
      </c>
      <c r="J34095" s="5">
        <v>0</v>
      </c>
      <c r="K34095" s="5">
        <v>0</v>
      </c>
    </row>
    <row r="34096" spans="1:11" x14ac:dyDescent="0.25">
      <c r="A34096" s="5">
        <f>34089</f>
      </c>
      <c r="B34096" s="5" t="s">
        <v>34104</v>
      </c>
      <c r="C34096" s="5">
        <v>102.1</v>
      </c>
      <c r="D34096" s="5">
        <v>0.1</v>
      </c>
      <c r="E34096" s="5">
        <v>102.2</v>
      </c>
      <c r="F34096" s="5">
        <v>204.9</v>
      </c>
      <c r="G34096" s="5">
        <v>102.3</v>
      </c>
      <c r="H34096" s="5">
        <v>102.2</v>
      </c>
      <c r="I34096" s="5">
        <v>0</v>
      </c>
      <c r="J34096" s="5">
        <v>0</v>
      </c>
      <c r="K34096" s="5">
        <v>0</v>
      </c>
    </row>
    <row r="34097" spans="1:11" x14ac:dyDescent="0.25">
      <c r="A34097" s="5">
        <f>34090</f>
      </c>
      <c r="B34097" s="5" t="s">
        <v>34105</v>
      </c>
      <c r="C34097" s="5">
        <v>102.1</v>
      </c>
      <c r="D34097" s="5">
        <v>0.1</v>
      </c>
      <c r="E34097" s="5">
        <v>103.5</v>
      </c>
      <c r="F34097" s="5">
        <v>206</v>
      </c>
      <c r="G34097" s="5">
        <v>102.8</v>
      </c>
      <c r="H34097" s="5">
        <v>102.6</v>
      </c>
      <c r="I34097" s="5">
        <v>0</v>
      </c>
      <c r="J34097" s="5">
        <v>0</v>
      </c>
      <c r="K34097" s="5">
        <v>0</v>
      </c>
    </row>
    <row r="34098" spans="1:11" x14ac:dyDescent="0.25">
      <c r="A34098" s="5">
        <f>34091</f>
      </c>
      <c r="B34098" s="5" t="s">
        <v>34106</v>
      </c>
      <c r="C34098" s="5">
        <v>103.4</v>
      </c>
      <c r="D34098" s="5">
        <v>0.1</v>
      </c>
      <c r="E34098" s="5">
        <v>103.5</v>
      </c>
      <c r="F34098" s="5">
        <v>206</v>
      </c>
      <c r="G34098" s="5">
        <v>102.8</v>
      </c>
      <c r="H34098" s="5">
        <v>102.6</v>
      </c>
      <c r="I34098" s="5">
        <v>0</v>
      </c>
      <c r="J34098" s="5">
        <v>0</v>
      </c>
      <c r="K34098" s="5">
        <v>0</v>
      </c>
    </row>
    <row r="34099" spans="1:11" x14ac:dyDescent="0.25">
      <c r="A34099" s="5">
        <f>34092</f>
      </c>
      <c r="B34099" s="5" t="s">
        <v>34107</v>
      </c>
      <c r="C34099" s="5">
        <v>103.4</v>
      </c>
      <c r="D34099" s="5">
        <v>0.1</v>
      </c>
      <c r="E34099" s="5">
        <v>103.5</v>
      </c>
      <c r="F34099" s="5">
        <v>206</v>
      </c>
      <c r="G34099" s="5">
        <v>101.7</v>
      </c>
      <c r="H34099" s="5">
        <v>101.5</v>
      </c>
      <c r="I34099" s="5">
        <v>0</v>
      </c>
      <c r="J34099" s="5">
        <v>0</v>
      </c>
      <c r="K34099" s="5">
        <v>0</v>
      </c>
    </row>
    <row r="34100" spans="1:11" x14ac:dyDescent="0.25">
      <c r="A34100" s="5">
        <f>34093</f>
      </c>
      <c r="B34100" s="5" t="s">
        <v>34108</v>
      </c>
      <c r="C34100" s="5">
        <v>102.6</v>
      </c>
      <c r="D34100" s="5">
        <v>0.1</v>
      </c>
      <c r="E34100" s="5">
        <v>102.7</v>
      </c>
      <c r="F34100" s="5">
        <v>203.9</v>
      </c>
      <c r="G34100" s="5">
        <v>101.7</v>
      </c>
      <c r="H34100" s="5">
        <v>101.5</v>
      </c>
      <c r="I34100" s="5">
        <v>0</v>
      </c>
      <c r="J34100" s="5">
        <v>0</v>
      </c>
      <c r="K34100" s="5">
        <v>0</v>
      </c>
    </row>
    <row r="34101" spans="1:11" x14ac:dyDescent="0.25">
      <c r="A34101" s="5">
        <f>34094</f>
      </c>
      <c r="B34101" s="5" t="s">
        <v>34109</v>
      </c>
      <c r="C34101" s="5">
        <v>102.6</v>
      </c>
      <c r="D34101" s="5">
        <v>0.1</v>
      </c>
      <c r="E34101" s="5">
        <v>102.7</v>
      </c>
      <c r="F34101" s="5">
        <v>203.9</v>
      </c>
      <c r="G34101" s="5">
        <v>101.7</v>
      </c>
      <c r="H34101" s="5">
        <v>101.5</v>
      </c>
      <c r="I34101" s="5">
        <v>0</v>
      </c>
      <c r="J34101" s="5">
        <v>0</v>
      </c>
      <c r="K34101" s="5">
        <v>0</v>
      </c>
    </row>
    <row r="34102" spans="1:11" x14ac:dyDescent="0.25">
      <c r="A34102" s="5">
        <f>34095</f>
      </c>
      <c r="B34102" s="5" t="s">
        <v>34110</v>
      </c>
      <c r="C34102" s="5">
        <v>102.6</v>
      </c>
      <c r="D34102" s="5">
        <v>0.1</v>
      </c>
      <c r="E34102" s="5">
        <v>102.7</v>
      </c>
      <c r="F34102" s="5">
        <v>203.9</v>
      </c>
      <c r="G34102" s="5">
        <v>101.7</v>
      </c>
      <c r="H34102" s="5">
        <v>101.5</v>
      </c>
      <c r="I34102" s="5">
        <v>0</v>
      </c>
      <c r="J34102" s="5">
        <v>0</v>
      </c>
      <c r="K34102" s="5">
        <v>0</v>
      </c>
    </row>
    <row r="34103" spans="1:11" x14ac:dyDescent="0.25">
      <c r="A34103" s="5">
        <f>34096</f>
      </c>
      <c r="B34103" s="5" t="s">
        <v>34111</v>
      </c>
      <c r="C34103" s="5">
        <v>102.6</v>
      </c>
      <c r="D34103" s="5">
        <v>0.1</v>
      </c>
      <c r="E34103" s="5">
        <v>102.7</v>
      </c>
      <c r="F34103" s="5">
        <v>204.7</v>
      </c>
      <c r="G34103" s="5">
        <v>102.2</v>
      </c>
      <c r="H34103" s="5">
        <v>102</v>
      </c>
      <c r="I34103" s="5">
        <v>0</v>
      </c>
      <c r="J34103" s="5">
        <v>0</v>
      </c>
      <c r="K34103" s="5">
        <v>0</v>
      </c>
    </row>
    <row r="34104" spans="1:11" x14ac:dyDescent="0.25">
      <c r="A34104" s="5">
        <f>34097</f>
      </c>
      <c r="B34104" s="5" t="s">
        <v>34112</v>
      </c>
      <c r="C34104" s="5">
        <v>102.6</v>
      </c>
      <c r="D34104" s="5">
        <v>0.1</v>
      </c>
      <c r="E34104" s="5">
        <v>102.7</v>
      </c>
      <c r="F34104" s="5">
        <v>204.7</v>
      </c>
      <c r="G34104" s="5">
        <v>102.2</v>
      </c>
      <c r="H34104" s="5">
        <v>102</v>
      </c>
      <c r="I34104" s="5">
        <v>0</v>
      </c>
      <c r="J34104" s="5">
        <v>0</v>
      </c>
      <c r="K34104" s="5">
        <v>0</v>
      </c>
    </row>
    <row r="34105" spans="1:11" x14ac:dyDescent="0.25">
      <c r="A34105" s="5">
        <f>34098</f>
      </c>
      <c r="B34105" s="5" t="s">
        <v>34113</v>
      </c>
      <c r="C34105" s="5">
        <v>102.1</v>
      </c>
      <c r="D34105" s="5">
        <v>0.1</v>
      </c>
      <c r="E34105" s="5">
        <v>102.2</v>
      </c>
      <c r="F34105" s="5">
        <v>204.2</v>
      </c>
      <c r="G34105" s="5">
        <v>101.8</v>
      </c>
      <c r="H34105" s="5">
        <v>101.7</v>
      </c>
      <c r="I34105" s="5">
        <v>0</v>
      </c>
      <c r="J34105" s="5">
        <v>0</v>
      </c>
      <c r="K34105" s="5">
        <v>0</v>
      </c>
    </row>
    <row r="34106" spans="1:11" x14ac:dyDescent="0.25">
      <c r="A34106" s="5">
        <f>34099</f>
      </c>
      <c r="B34106" s="5" t="s">
        <v>34114</v>
      </c>
      <c r="C34106" s="5">
        <v>102.1</v>
      </c>
      <c r="D34106" s="5">
        <v>0.1</v>
      </c>
      <c r="E34106" s="5">
        <v>102.2</v>
      </c>
      <c r="F34106" s="5">
        <v>204.2</v>
      </c>
      <c r="G34106" s="5">
        <v>101.8</v>
      </c>
      <c r="H34106" s="5">
        <v>101.7</v>
      </c>
      <c r="I34106" s="5">
        <v>0</v>
      </c>
      <c r="J34106" s="5">
        <v>0</v>
      </c>
      <c r="K34106" s="5">
        <v>0</v>
      </c>
    </row>
    <row r="34107" spans="1:11" x14ac:dyDescent="0.25">
      <c r="A34107" s="5">
        <f>34100</f>
      </c>
      <c r="B34107" s="5" t="s">
        <v>34115</v>
      </c>
      <c r="C34107" s="5">
        <v>102.7</v>
      </c>
      <c r="D34107" s="5">
        <v>0.1</v>
      </c>
      <c r="E34107" s="5">
        <v>102.8</v>
      </c>
      <c r="F34107" s="5">
        <v>205</v>
      </c>
      <c r="G34107" s="5">
        <v>102.3</v>
      </c>
      <c r="H34107" s="5">
        <v>102.1</v>
      </c>
      <c r="I34107" s="5">
        <v>0</v>
      </c>
      <c r="J34107" s="5">
        <v>0</v>
      </c>
      <c r="K34107" s="5">
        <v>0</v>
      </c>
    </row>
    <row r="34108" spans="1:11" x14ac:dyDescent="0.25">
      <c r="A34108" s="5">
        <f>34101</f>
      </c>
      <c r="B34108" s="5" t="s">
        <v>34116</v>
      </c>
      <c r="C34108" s="5">
        <v>102.7</v>
      </c>
      <c r="D34108" s="5">
        <v>0.1</v>
      </c>
      <c r="E34108" s="5">
        <v>102.8</v>
      </c>
      <c r="F34108" s="5">
        <v>205</v>
      </c>
      <c r="G34108" s="5">
        <v>102.3</v>
      </c>
      <c r="H34108" s="5">
        <v>102.1</v>
      </c>
      <c r="I34108" s="5">
        <v>0</v>
      </c>
      <c r="J34108" s="5">
        <v>0</v>
      </c>
      <c r="K34108" s="5">
        <v>0</v>
      </c>
    </row>
    <row r="34109" spans="1:11" x14ac:dyDescent="0.25">
      <c r="A34109" s="5">
        <f>34102</f>
      </c>
      <c r="B34109" s="5" t="s">
        <v>34117</v>
      </c>
      <c r="C34109" s="5">
        <v>102.7</v>
      </c>
      <c r="D34109" s="5">
        <v>0.1</v>
      </c>
      <c r="E34109" s="5">
        <v>102.8</v>
      </c>
      <c r="F34109" s="5">
        <v>204.9</v>
      </c>
      <c r="G34109" s="5">
        <v>102.2</v>
      </c>
      <c r="H34109" s="5">
        <v>102.1</v>
      </c>
      <c r="I34109" s="5">
        <v>0</v>
      </c>
      <c r="J34109" s="5">
        <v>0</v>
      </c>
      <c r="K34109" s="5">
        <v>0</v>
      </c>
    </row>
    <row r="34110" spans="1:11" x14ac:dyDescent="0.25">
      <c r="A34110" s="5">
        <f>34103</f>
      </c>
      <c r="B34110" s="5" t="s">
        <v>34118</v>
      </c>
      <c r="C34110" s="5">
        <v>102.7</v>
      </c>
      <c r="D34110" s="5">
        <v>0.1</v>
      </c>
      <c r="E34110" s="5">
        <v>102.8</v>
      </c>
      <c r="F34110" s="5">
        <v>204.9</v>
      </c>
      <c r="G34110" s="5">
        <v>102.2</v>
      </c>
      <c r="H34110" s="5">
        <v>102.1</v>
      </c>
      <c r="I34110" s="5">
        <v>0</v>
      </c>
      <c r="J34110" s="5">
        <v>0</v>
      </c>
      <c r="K34110" s="5">
        <v>0</v>
      </c>
    </row>
    <row r="34111" spans="1:11" x14ac:dyDescent="0.25">
      <c r="A34111" s="5">
        <f>34104</f>
      </c>
      <c r="B34111" s="5" t="s">
        <v>34119</v>
      </c>
      <c r="C34111" s="5">
        <v>102.7</v>
      </c>
      <c r="D34111" s="5">
        <v>0.1</v>
      </c>
      <c r="E34111" s="5">
        <v>102.8</v>
      </c>
      <c r="F34111" s="5">
        <v>204.9</v>
      </c>
      <c r="G34111" s="5">
        <v>102.2</v>
      </c>
      <c r="H34111" s="5">
        <v>102.1</v>
      </c>
      <c r="I34111" s="5">
        <v>0</v>
      </c>
      <c r="J34111" s="5">
        <v>0</v>
      </c>
      <c r="K34111" s="5">
        <v>0</v>
      </c>
    </row>
    <row r="34112" spans="1:11" x14ac:dyDescent="0.25">
      <c r="A34112" s="5">
        <f>34105</f>
      </c>
      <c r="B34112" s="5" t="s">
        <v>34120</v>
      </c>
      <c r="C34112" s="5">
        <v>102.7</v>
      </c>
      <c r="D34112" s="5">
        <v>0.1</v>
      </c>
      <c r="E34112" s="5">
        <v>102.8</v>
      </c>
      <c r="F34112" s="5">
        <v>204.9</v>
      </c>
      <c r="G34112" s="5">
        <v>102.2</v>
      </c>
      <c r="H34112" s="5">
        <v>102.1</v>
      </c>
      <c r="I34112" s="5">
        <v>0</v>
      </c>
      <c r="J34112" s="5">
        <v>0</v>
      </c>
      <c r="K34112" s="5">
        <v>0</v>
      </c>
    </row>
    <row r="34113" spans="1:11" x14ac:dyDescent="0.25">
      <c r="A34113" s="5">
        <f>34106</f>
      </c>
      <c r="B34113" s="5" t="s">
        <v>34121</v>
      </c>
      <c r="C34113" s="5">
        <v>103</v>
      </c>
      <c r="D34113" s="5">
        <v>0.1</v>
      </c>
      <c r="E34113" s="5">
        <v>103.1</v>
      </c>
      <c r="F34113" s="5">
        <v>205.3</v>
      </c>
      <c r="G34113" s="5">
        <v>102.4</v>
      </c>
      <c r="H34113" s="5">
        <v>102.3</v>
      </c>
      <c r="I34113" s="5">
        <v>0</v>
      </c>
      <c r="J34113" s="5">
        <v>0</v>
      </c>
      <c r="K34113" s="5">
        <v>0</v>
      </c>
    </row>
    <row r="34114" spans="1:11" x14ac:dyDescent="0.25">
      <c r="A34114" s="5">
        <f>34107</f>
      </c>
      <c r="B34114" s="5" t="s">
        <v>34122</v>
      </c>
      <c r="C34114" s="5">
        <v>103</v>
      </c>
      <c r="D34114" s="5">
        <v>0.1</v>
      </c>
      <c r="E34114" s="5">
        <v>103.1</v>
      </c>
      <c r="F34114" s="5">
        <v>205.3</v>
      </c>
      <c r="G34114" s="5">
        <v>102.4</v>
      </c>
      <c r="H34114" s="5">
        <v>102.3</v>
      </c>
      <c r="I34114" s="5">
        <v>0</v>
      </c>
      <c r="J34114" s="5">
        <v>0</v>
      </c>
      <c r="K34114" s="5">
        <v>0</v>
      </c>
    </row>
    <row r="34115" spans="1:11" x14ac:dyDescent="0.25">
      <c r="A34115" s="5">
        <f>34108</f>
      </c>
      <c r="B34115" s="5" t="s">
        <v>34123</v>
      </c>
      <c r="C34115" s="5">
        <v>102.8</v>
      </c>
      <c r="D34115" s="5">
        <v>0.1</v>
      </c>
      <c r="E34115" s="5">
        <v>103</v>
      </c>
      <c r="F34115" s="5">
        <v>205.1</v>
      </c>
      <c r="G34115" s="5">
        <v>102.4</v>
      </c>
      <c r="H34115" s="5">
        <v>102.2</v>
      </c>
      <c r="I34115" s="5">
        <v>0</v>
      </c>
      <c r="J34115" s="5">
        <v>0</v>
      </c>
      <c r="K34115" s="5">
        <v>0</v>
      </c>
    </row>
    <row r="34116" spans="1:11" x14ac:dyDescent="0.25">
      <c r="A34116" s="5">
        <f>34109</f>
      </c>
      <c r="B34116" s="5" t="s">
        <v>34124</v>
      </c>
      <c r="C34116" s="5">
        <v>102.8</v>
      </c>
      <c r="D34116" s="5">
        <v>0.1</v>
      </c>
      <c r="E34116" s="5">
        <v>103</v>
      </c>
      <c r="F34116" s="5">
        <v>205.1</v>
      </c>
      <c r="G34116" s="5">
        <v>102.4</v>
      </c>
      <c r="H34116" s="5">
        <v>102.2</v>
      </c>
      <c r="I34116" s="5">
        <v>0</v>
      </c>
      <c r="J34116" s="5">
        <v>0</v>
      </c>
      <c r="K34116" s="5">
        <v>0</v>
      </c>
    </row>
    <row r="34117" spans="1:11" x14ac:dyDescent="0.25">
      <c r="A34117" s="5">
        <f>34110</f>
      </c>
      <c r="B34117" s="5" t="s">
        <v>34125</v>
      </c>
      <c r="C34117" s="5">
        <v>102.4</v>
      </c>
      <c r="D34117" s="5">
        <v>0.1</v>
      </c>
      <c r="E34117" s="5">
        <v>102.5</v>
      </c>
      <c r="F34117" s="5">
        <v>204.7</v>
      </c>
      <c r="G34117" s="5">
        <v>102.1</v>
      </c>
      <c r="H34117" s="5">
        <v>102.2</v>
      </c>
      <c r="I34117" s="5">
        <v>0</v>
      </c>
      <c r="J34117" s="5">
        <v>0</v>
      </c>
      <c r="K34117" s="5">
        <v>0</v>
      </c>
    </row>
    <row r="34118" spans="1:11" x14ac:dyDescent="0.25">
      <c r="A34118" s="5">
        <f>34111</f>
      </c>
      <c r="B34118" s="5" t="s">
        <v>34126</v>
      </c>
      <c r="C34118" s="5">
        <v>102.4</v>
      </c>
      <c r="D34118" s="5">
        <v>0.1</v>
      </c>
      <c r="E34118" s="5">
        <v>102.5</v>
      </c>
      <c r="F34118" s="5">
        <v>204.7</v>
      </c>
      <c r="G34118" s="5">
        <v>102.1</v>
      </c>
      <c r="H34118" s="5">
        <v>102</v>
      </c>
      <c r="I34118" s="5">
        <v>0</v>
      </c>
      <c r="J34118" s="5">
        <v>0</v>
      </c>
      <c r="K34118" s="5">
        <v>0</v>
      </c>
    </row>
    <row r="34119" spans="1:11" x14ac:dyDescent="0.25">
      <c r="A34119" s="5">
        <f>34112</f>
      </c>
      <c r="B34119" s="5" t="s">
        <v>34127</v>
      </c>
      <c r="C34119" s="5">
        <v>102.1</v>
      </c>
      <c r="D34119" s="5">
        <v>0.1</v>
      </c>
      <c r="E34119" s="5">
        <v>102.3</v>
      </c>
      <c r="F34119" s="5">
        <v>203.7</v>
      </c>
      <c r="G34119" s="5">
        <v>102.1</v>
      </c>
      <c r="H34119" s="5">
        <v>102</v>
      </c>
      <c r="I34119" s="5">
        <v>0</v>
      </c>
      <c r="J34119" s="5">
        <v>0</v>
      </c>
      <c r="K34119" s="5">
        <v>0</v>
      </c>
    </row>
    <row r="34120" spans="1:11" x14ac:dyDescent="0.25">
      <c r="A34120" s="5">
        <f>34113</f>
      </c>
      <c r="B34120" s="5" t="s">
        <v>34128</v>
      </c>
      <c r="C34120" s="5">
        <v>102.1</v>
      </c>
      <c r="D34120" s="5">
        <v>0.1</v>
      </c>
      <c r="E34120" s="5">
        <v>102.3</v>
      </c>
      <c r="F34120" s="5">
        <v>203.7</v>
      </c>
      <c r="G34120" s="5">
        <v>101.6</v>
      </c>
      <c r="H34120" s="5">
        <v>101.5</v>
      </c>
      <c r="I34120" s="5">
        <v>0</v>
      </c>
      <c r="J34120" s="5">
        <v>0</v>
      </c>
      <c r="K34120" s="5">
        <v>0</v>
      </c>
    </row>
    <row r="34121" spans="1:11" x14ac:dyDescent="0.25">
      <c r="A34121" s="5">
        <f>34114</f>
      </c>
      <c r="B34121" s="5" t="s">
        <v>34129</v>
      </c>
      <c r="C34121" s="5">
        <v>102.1</v>
      </c>
      <c r="D34121" s="5">
        <v>0.1</v>
      </c>
      <c r="E34121" s="5">
        <v>102.3</v>
      </c>
      <c r="F34121" s="5">
        <v>203.7</v>
      </c>
      <c r="G34121" s="5">
        <v>101.6</v>
      </c>
      <c r="H34121" s="5">
        <v>101.5</v>
      </c>
      <c r="I34121" s="5">
        <v>0</v>
      </c>
      <c r="J34121" s="5">
        <v>0</v>
      </c>
      <c r="K34121" s="5">
        <v>0</v>
      </c>
    </row>
    <row r="34122" spans="1:11" x14ac:dyDescent="0.25">
      <c r="A34122" s="5">
        <f>34115</f>
      </c>
      <c r="B34122" s="5" t="s">
        <v>34130</v>
      </c>
      <c r="C34122" s="5">
        <v>102.1</v>
      </c>
      <c r="D34122" s="5">
        <v>0.1</v>
      </c>
      <c r="E34122" s="5">
        <v>102.3</v>
      </c>
      <c r="F34122" s="5">
        <v>203.7</v>
      </c>
      <c r="G34122" s="5">
        <v>101.6</v>
      </c>
      <c r="H34122" s="5">
        <v>101.5</v>
      </c>
      <c r="I34122" s="5">
        <v>0</v>
      </c>
      <c r="J34122" s="5">
        <v>0</v>
      </c>
      <c r="K34122" s="5">
        <v>0</v>
      </c>
    </row>
    <row r="34123" spans="1:11" x14ac:dyDescent="0.25">
      <c r="A34123" s="5">
        <f>34116</f>
      </c>
      <c r="B34123" s="5" t="s">
        <v>34131</v>
      </c>
      <c r="C34123" s="5">
        <v>102.4</v>
      </c>
      <c r="D34123" s="5">
        <v>0.1</v>
      </c>
      <c r="E34123" s="5">
        <v>102.5</v>
      </c>
      <c r="F34123" s="5">
        <v>204</v>
      </c>
      <c r="G34123" s="5">
        <v>101.8</v>
      </c>
      <c r="H34123" s="5">
        <v>101.6</v>
      </c>
      <c r="I34123" s="5">
        <v>0</v>
      </c>
      <c r="J34123" s="5">
        <v>0</v>
      </c>
      <c r="K34123" s="5">
        <v>0</v>
      </c>
    </row>
    <row r="34124" spans="1:11" x14ac:dyDescent="0.25">
      <c r="A34124" s="5">
        <f>34117</f>
      </c>
      <c r="B34124" s="5" t="s">
        <v>34132</v>
      </c>
      <c r="C34124" s="5">
        <v>102.4</v>
      </c>
      <c r="D34124" s="5">
        <v>0.1</v>
      </c>
      <c r="E34124" s="5">
        <v>102.5</v>
      </c>
      <c r="F34124" s="5">
        <v>204</v>
      </c>
      <c r="G34124" s="5">
        <v>101.8</v>
      </c>
      <c r="H34124" s="5">
        <v>101.6</v>
      </c>
      <c r="I34124" s="5">
        <v>0</v>
      </c>
      <c r="J34124" s="5">
        <v>0</v>
      </c>
      <c r="K34124" s="5">
        <v>0</v>
      </c>
    </row>
    <row r="34125" spans="1:11" x14ac:dyDescent="0.25">
      <c r="A34125" s="5">
        <f>34118</f>
      </c>
      <c r="B34125" s="5" t="s">
        <v>34133</v>
      </c>
      <c r="C34125" s="5">
        <v>102.4</v>
      </c>
      <c r="D34125" s="5">
        <v>0.1</v>
      </c>
      <c r="E34125" s="5">
        <v>103.1</v>
      </c>
      <c r="F34125" s="5">
        <v>204.4</v>
      </c>
      <c r="G34125" s="5">
        <v>102</v>
      </c>
      <c r="H34125" s="5">
        <v>102</v>
      </c>
      <c r="I34125" s="5">
        <v>0</v>
      </c>
      <c r="J34125" s="5">
        <v>0</v>
      </c>
      <c r="K34125" s="5">
        <v>0</v>
      </c>
    </row>
    <row r="34126" spans="1:11" x14ac:dyDescent="0.25">
      <c r="A34126" s="5">
        <f>34119</f>
      </c>
      <c r="B34126" s="5" t="s">
        <v>34134</v>
      </c>
      <c r="C34126" s="5">
        <v>102.9</v>
      </c>
      <c r="D34126" s="5">
        <v>0.1</v>
      </c>
      <c r="E34126" s="5">
        <v>103.1</v>
      </c>
      <c r="F34126" s="5">
        <v>204.4</v>
      </c>
      <c r="G34126" s="5">
        <v>102</v>
      </c>
      <c r="H34126" s="5">
        <v>102</v>
      </c>
      <c r="I34126" s="5">
        <v>0</v>
      </c>
      <c r="J34126" s="5">
        <v>0</v>
      </c>
      <c r="K34126" s="5">
        <v>0</v>
      </c>
    </row>
    <row r="34127" spans="1:11" x14ac:dyDescent="0.25">
      <c r="A34127" s="5">
        <f>34120</f>
      </c>
      <c r="B34127" s="5" t="s">
        <v>34135</v>
      </c>
      <c r="C34127" s="5">
        <v>102.9</v>
      </c>
      <c r="D34127" s="5">
        <v>0.1</v>
      </c>
      <c r="E34127" s="5">
        <v>102.7</v>
      </c>
      <c r="F34127" s="5">
        <v>205.6</v>
      </c>
      <c r="G34127" s="5">
        <v>102.6</v>
      </c>
      <c r="H34127" s="5">
        <v>102.4</v>
      </c>
      <c r="I34127" s="5">
        <v>0</v>
      </c>
      <c r="J34127" s="5">
        <v>0</v>
      </c>
      <c r="K34127" s="5">
        <v>0</v>
      </c>
    </row>
    <row r="34128" spans="1:11" x14ac:dyDescent="0.25">
      <c r="A34128" s="5">
        <f>34121</f>
      </c>
      <c r="B34128" s="5" t="s">
        <v>34136</v>
      </c>
      <c r="C34128" s="5">
        <v>102.6</v>
      </c>
      <c r="D34128" s="5">
        <v>0.1</v>
      </c>
      <c r="E34128" s="5">
        <v>102.7</v>
      </c>
      <c r="F34128" s="5">
        <v>205.6</v>
      </c>
      <c r="G34128" s="5">
        <v>102.6</v>
      </c>
      <c r="H34128" s="5">
        <v>102.4</v>
      </c>
      <c r="I34128" s="5">
        <v>0</v>
      </c>
      <c r="J34128" s="5">
        <v>0</v>
      </c>
      <c r="K34128" s="5">
        <v>0</v>
      </c>
    </row>
    <row r="34129" spans="1:11" x14ac:dyDescent="0.25">
      <c r="A34129" s="5">
        <f>34122</f>
      </c>
      <c r="B34129" s="5" t="s">
        <v>34137</v>
      </c>
      <c r="C34129" s="5">
        <v>102.6</v>
      </c>
      <c r="D34129" s="5">
        <v>0.1</v>
      </c>
      <c r="E34129" s="5">
        <v>102.4</v>
      </c>
      <c r="F34129" s="5">
        <v>205.5</v>
      </c>
      <c r="G34129" s="5">
        <v>102.5</v>
      </c>
      <c r="H34129" s="5">
        <v>102.3</v>
      </c>
      <c r="I34129" s="5">
        <v>0</v>
      </c>
      <c r="J34129" s="5">
        <v>0</v>
      </c>
      <c r="K34129" s="5">
        <v>0</v>
      </c>
    </row>
    <row r="34130" spans="1:11" x14ac:dyDescent="0.25">
      <c r="A34130" s="5">
        <f>34123</f>
      </c>
      <c r="B34130" s="5" t="s">
        <v>34138</v>
      </c>
      <c r="C34130" s="5">
        <v>102.3</v>
      </c>
      <c r="D34130" s="5">
        <v>0.1</v>
      </c>
      <c r="E34130" s="5">
        <v>102.4</v>
      </c>
      <c r="F34130" s="5">
        <v>205.5</v>
      </c>
      <c r="G34130" s="5">
        <v>102.5</v>
      </c>
      <c r="H34130" s="5">
        <v>102.3</v>
      </c>
      <c r="I34130" s="5">
        <v>0</v>
      </c>
      <c r="J34130" s="5">
        <v>0</v>
      </c>
      <c r="K34130" s="5">
        <v>0</v>
      </c>
    </row>
    <row r="34131" spans="1:11" x14ac:dyDescent="0.25">
      <c r="A34131" s="5">
        <f>34124</f>
      </c>
      <c r="B34131" s="5" t="s">
        <v>34139</v>
      </c>
      <c r="C34131" s="5">
        <v>102.3</v>
      </c>
      <c r="D34131" s="5">
        <v>0.1</v>
      </c>
      <c r="E34131" s="5">
        <v>102.4</v>
      </c>
      <c r="F34131" s="5">
        <v>205.5</v>
      </c>
      <c r="G34131" s="5">
        <v>102.5</v>
      </c>
      <c r="H34131" s="5">
        <v>102.3</v>
      </c>
      <c r="I34131" s="5">
        <v>0</v>
      </c>
      <c r="J34131" s="5">
        <v>0</v>
      </c>
      <c r="K34131" s="5">
        <v>0</v>
      </c>
    </row>
    <row r="34132" spans="1:11" x14ac:dyDescent="0.25">
      <c r="A34132" s="5">
        <f>34125</f>
      </c>
      <c r="B34132" s="5" t="s">
        <v>34140</v>
      </c>
      <c r="C34132" s="5">
        <v>102.3</v>
      </c>
      <c r="D34132" s="5">
        <v>0.1</v>
      </c>
      <c r="E34132" s="5">
        <v>102.4</v>
      </c>
      <c r="F34132" s="5">
        <v>205.5</v>
      </c>
      <c r="G34132" s="5">
        <v>102.5</v>
      </c>
      <c r="H34132" s="5">
        <v>102.3</v>
      </c>
      <c r="I34132" s="5">
        <v>0</v>
      </c>
      <c r="J34132" s="5">
        <v>0</v>
      </c>
      <c r="K34132" s="5">
        <v>0</v>
      </c>
    </row>
    <row r="34133" spans="1:11" x14ac:dyDescent="0.25">
      <c r="A34133" s="5">
        <f>34126</f>
      </c>
      <c r="B34133" s="5" t="s">
        <v>34141</v>
      </c>
      <c r="C34133" s="5">
        <v>101.6</v>
      </c>
      <c r="D34133" s="5">
        <v>0.1</v>
      </c>
      <c r="E34133" s="5">
        <v>101.8</v>
      </c>
      <c r="F34133" s="5">
        <v>203.3</v>
      </c>
      <c r="G34133" s="5">
        <v>101.4</v>
      </c>
      <c r="H34133" s="5">
        <v>101.5</v>
      </c>
      <c r="I34133" s="5">
        <v>0</v>
      </c>
      <c r="J34133" s="5">
        <v>0</v>
      </c>
      <c r="K34133" s="5">
        <v>0</v>
      </c>
    </row>
    <row r="34134" spans="1:11" x14ac:dyDescent="0.25">
      <c r="A34134" s="5">
        <f>34127</f>
      </c>
      <c r="B34134" s="5" t="s">
        <v>34142</v>
      </c>
      <c r="C34134" s="5">
        <v>101.6</v>
      </c>
      <c r="D34134" s="5">
        <v>0.1</v>
      </c>
      <c r="E34134" s="5">
        <v>101.8</v>
      </c>
      <c r="F34134" s="5">
        <v>203.3</v>
      </c>
      <c r="G34134" s="5">
        <v>101.4</v>
      </c>
      <c r="H34134" s="5">
        <v>101.5</v>
      </c>
      <c r="I34134" s="5">
        <v>0</v>
      </c>
      <c r="J34134" s="5">
        <v>0</v>
      </c>
      <c r="K34134" s="5">
        <v>0</v>
      </c>
    </row>
    <row r="34135" spans="1:11" x14ac:dyDescent="0.25">
      <c r="A34135" s="5">
        <f>34128</f>
      </c>
      <c r="B34135" s="5" t="s">
        <v>34143</v>
      </c>
      <c r="C34135" s="5">
        <v>102.4</v>
      </c>
      <c r="D34135" s="5">
        <v>0.1</v>
      </c>
      <c r="E34135" s="5">
        <v>102.5</v>
      </c>
      <c r="F34135" s="5">
        <v>204.6</v>
      </c>
      <c r="G34135" s="5">
        <v>102.1</v>
      </c>
      <c r="H34135" s="5">
        <v>102</v>
      </c>
      <c r="I34135" s="5">
        <v>0</v>
      </c>
      <c r="J34135" s="5">
        <v>0</v>
      </c>
      <c r="K34135" s="5">
        <v>0</v>
      </c>
    </row>
    <row r="34136" spans="1:11" x14ac:dyDescent="0.25">
      <c r="A34136" s="5">
        <f>34129</f>
      </c>
      <c r="B34136" s="5" t="s">
        <v>34144</v>
      </c>
      <c r="C34136" s="5">
        <v>102.4</v>
      </c>
      <c r="D34136" s="5">
        <v>0.1</v>
      </c>
      <c r="E34136" s="5">
        <v>102.5</v>
      </c>
      <c r="F34136" s="5">
        <v>204.6</v>
      </c>
      <c r="G34136" s="5">
        <v>102.1</v>
      </c>
      <c r="H34136" s="5">
        <v>102</v>
      </c>
      <c r="I34136" s="5">
        <v>0</v>
      </c>
      <c r="J34136" s="5">
        <v>0</v>
      </c>
      <c r="K34136" s="5">
        <v>0</v>
      </c>
    </row>
    <row r="34137" spans="1:11" x14ac:dyDescent="0.25">
      <c r="A34137" s="5">
        <f>34130</f>
      </c>
      <c r="B34137" s="5" t="s">
        <v>34145</v>
      </c>
      <c r="C34137" s="5">
        <v>102.2</v>
      </c>
      <c r="D34137" s="5">
        <v>0.1</v>
      </c>
      <c r="E34137" s="5">
        <v>102.4</v>
      </c>
      <c r="F34137" s="5">
        <v>204.2</v>
      </c>
      <c r="G34137" s="5">
        <v>101.8</v>
      </c>
      <c r="H34137" s="5">
        <v>101.7</v>
      </c>
      <c r="I34137" s="5">
        <v>0</v>
      </c>
      <c r="J34137" s="5">
        <v>0</v>
      </c>
      <c r="K34137" s="5">
        <v>0</v>
      </c>
    </row>
    <row r="34138" spans="1:11" x14ac:dyDescent="0.25">
      <c r="A34138" s="5">
        <f>34131</f>
      </c>
      <c r="B34138" s="5" t="s">
        <v>34146</v>
      </c>
      <c r="C34138" s="5">
        <v>103.1</v>
      </c>
      <c r="D34138" s="5">
        <v>0.1</v>
      </c>
      <c r="E34138" s="5">
        <v>103.3</v>
      </c>
      <c r="F34138" s="5">
        <v>205.5</v>
      </c>
      <c r="G34138" s="5">
        <v>102.6</v>
      </c>
      <c r="H34138" s="5">
        <v>102.4</v>
      </c>
      <c r="I34138" s="5">
        <v>0</v>
      </c>
      <c r="J34138" s="5">
        <v>0</v>
      </c>
      <c r="K34138" s="5">
        <v>0</v>
      </c>
    </row>
    <row r="34139" spans="1:11" x14ac:dyDescent="0.25">
      <c r="A34139" s="5">
        <f>34132</f>
      </c>
      <c r="B34139" s="5" t="s">
        <v>34147</v>
      </c>
      <c r="C34139" s="5">
        <v>103.1</v>
      </c>
      <c r="D34139" s="5">
        <v>0.1</v>
      </c>
      <c r="E34139" s="5">
        <v>103.3</v>
      </c>
      <c r="F34139" s="5">
        <v>205.5</v>
      </c>
      <c r="G34139" s="5">
        <v>102.6</v>
      </c>
      <c r="H34139" s="5">
        <v>102.4</v>
      </c>
      <c r="I34139" s="5">
        <v>0</v>
      </c>
      <c r="J34139" s="5">
        <v>0</v>
      </c>
      <c r="K34139" s="5">
        <v>0</v>
      </c>
    </row>
    <row r="34140" spans="1:11" x14ac:dyDescent="0.25">
      <c r="A34140" s="5">
        <f>34133</f>
      </c>
      <c r="B34140" s="5" t="s">
        <v>34148</v>
      </c>
      <c r="C34140" s="5">
        <v>103.1</v>
      </c>
      <c r="D34140" s="5">
        <v>0.1</v>
      </c>
      <c r="E34140" s="5">
        <v>103.3</v>
      </c>
      <c r="F34140" s="5">
        <v>205.5</v>
      </c>
      <c r="G34140" s="5">
        <v>102.6</v>
      </c>
      <c r="H34140" s="5">
        <v>102.4</v>
      </c>
      <c r="I34140" s="5">
        <v>0</v>
      </c>
      <c r="J34140" s="5">
        <v>0</v>
      </c>
      <c r="K34140" s="5">
        <v>0</v>
      </c>
    </row>
    <row r="34141" spans="1:11" x14ac:dyDescent="0.25">
      <c r="A34141" s="5">
        <f>34134</f>
      </c>
      <c r="B34141" s="5" t="s">
        <v>34149</v>
      </c>
      <c r="C34141" s="5">
        <v>102.7</v>
      </c>
      <c r="D34141" s="5">
        <v>0.1</v>
      </c>
      <c r="E34141" s="5">
        <v>102.7</v>
      </c>
      <c r="F34141" s="5">
        <v>204.8</v>
      </c>
      <c r="G34141" s="5">
        <v>102.2</v>
      </c>
      <c r="H34141" s="5">
        <v>102</v>
      </c>
      <c r="I34141" s="5">
        <v>0</v>
      </c>
      <c r="J34141" s="5">
        <v>0</v>
      </c>
      <c r="K34141" s="5">
        <v>0</v>
      </c>
    </row>
    <row r="34142" spans="1:11" x14ac:dyDescent="0.25">
      <c r="A34142" s="5">
        <f>34135</f>
      </c>
      <c r="B34142" s="5" t="s">
        <v>34150</v>
      </c>
      <c r="C34142" s="5">
        <v>102.7</v>
      </c>
      <c r="D34142" s="5">
        <v>0.1</v>
      </c>
      <c r="E34142" s="5">
        <v>102.7</v>
      </c>
      <c r="F34142" s="5">
        <v>204.8</v>
      </c>
      <c r="G34142" s="5">
        <v>102.2</v>
      </c>
      <c r="H34142" s="5">
        <v>102</v>
      </c>
      <c r="I34142" s="5">
        <v>0</v>
      </c>
      <c r="J34142" s="5">
        <v>0</v>
      </c>
      <c r="K34142" s="5">
        <v>0</v>
      </c>
    </row>
    <row r="34143" spans="1:11" x14ac:dyDescent="0.25">
      <c r="A34143" s="5">
        <f>34136</f>
      </c>
      <c r="B34143" s="5" t="s">
        <v>34151</v>
      </c>
      <c r="C34143" s="5">
        <v>102.5</v>
      </c>
      <c r="D34143" s="5">
        <v>0.1</v>
      </c>
      <c r="E34143" s="5">
        <v>102.7</v>
      </c>
      <c r="F34143" s="5">
        <v>205</v>
      </c>
      <c r="G34143" s="5">
        <v>102.2</v>
      </c>
      <c r="H34143" s="5">
        <v>102</v>
      </c>
      <c r="I34143" s="5">
        <v>0</v>
      </c>
      <c r="J34143" s="5">
        <v>0</v>
      </c>
      <c r="K34143" s="5">
        <v>0</v>
      </c>
    </row>
    <row r="34144" spans="1:11" x14ac:dyDescent="0.25">
      <c r="A34144" s="5">
        <f>34137</f>
      </c>
      <c r="B34144" s="5" t="s">
        <v>34152</v>
      </c>
      <c r="C34144" s="5">
        <v>102.5</v>
      </c>
      <c r="D34144" s="5">
        <v>0.1</v>
      </c>
      <c r="E34144" s="5">
        <v>102.7</v>
      </c>
      <c r="F34144" s="5">
        <v>205</v>
      </c>
      <c r="G34144" s="5">
        <v>102.2</v>
      </c>
      <c r="H34144" s="5">
        <v>102</v>
      </c>
      <c r="I34144" s="5">
        <v>0</v>
      </c>
      <c r="J34144" s="5">
        <v>0</v>
      </c>
      <c r="K34144" s="5">
        <v>0</v>
      </c>
    </row>
    <row r="34145" spans="1:11" x14ac:dyDescent="0.25">
      <c r="A34145" s="5">
        <f>34138</f>
      </c>
      <c r="B34145" s="5" t="s">
        <v>34153</v>
      </c>
      <c r="C34145" s="5">
        <v>103.3</v>
      </c>
      <c r="D34145" s="5">
        <v>0.1</v>
      </c>
      <c r="E34145" s="5">
        <v>103.4</v>
      </c>
      <c r="F34145" s="5">
        <v>205</v>
      </c>
      <c r="G34145" s="5">
        <v>102.3</v>
      </c>
      <c r="H34145" s="5">
        <v>102.1</v>
      </c>
      <c r="I34145" s="5">
        <v>0</v>
      </c>
      <c r="J34145" s="5">
        <v>0</v>
      </c>
      <c r="K34145" s="5">
        <v>0</v>
      </c>
    </row>
    <row r="34146" spans="1:11" x14ac:dyDescent="0.25">
      <c r="A34146" s="5">
        <f>34139</f>
      </c>
      <c r="B34146" s="5" t="s">
        <v>34154</v>
      </c>
      <c r="C34146" s="5">
        <v>103.3</v>
      </c>
      <c r="D34146" s="5">
        <v>0.1</v>
      </c>
      <c r="E34146" s="5">
        <v>103.4</v>
      </c>
      <c r="F34146" s="5">
        <v>205</v>
      </c>
      <c r="G34146" s="5">
        <v>102.3</v>
      </c>
      <c r="H34146" s="5">
        <v>102.1</v>
      </c>
      <c r="I34146" s="5">
        <v>0</v>
      </c>
      <c r="J34146" s="5">
        <v>0</v>
      </c>
      <c r="K34146" s="5">
        <v>0</v>
      </c>
    </row>
    <row r="34147" spans="1:11" x14ac:dyDescent="0.25">
      <c r="A34147" s="5">
        <f>34140</f>
      </c>
      <c r="B34147" s="5" t="s">
        <v>34155</v>
      </c>
      <c r="C34147" s="5">
        <v>103.4</v>
      </c>
      <c r="D34147" s="5">
        <v>0.1</v>
      </c>
      <c r="E34147" s="5">
        <v>103.7</v>
      </c>
      <c r="F34147" s="5">
        <v>205.5</v>
      </c>
      <c r="G34147" s="5">
        <v>102.6</v>
      </c>
      <c r="H34147" s="5">
        <v>102.4</v>
      </c>
      <c r="I34147" s="5">
        <v>0</v>
      </c>
      <c r="J34147" s="5">
        <v>0</v>
      </c>
      <c r="K34147" s="5">
        <v>0</v>
      </c>
    </row>
    <row r="34148" spans="1:11" x14ac:dyDescent="0.25">
      <c r="A34148" s="5">
        <f>34141</f>
      </c>
      <c r="B34148" s="5" t="s">
        <v>34156</v>
      </c>
      <c r="C34148" s="5">
        <v>103.4</v>
      </c>
      <c r="D34148" s="5">
        <v>0.1</v>
      </c>
      <c r="E34148" s="5">
        <v>103.7</v>
      </c>
      <c r="F34148" s="5">
        <v>205.5</v>
      </c>
      <c r="G34148" s="5">
        <v>102.6</v>
      </c>
      <c r="H34148" s="5">
        <v>102.4</v>
      </c>
      <c r="I34148" s="5">
        <v>0</v>
      </c>
      <c r="J34148" s="5">
        <v>0</v>
      </c>
      <c r="K34148" s="5">
        <v>0</v>
      </c>
    </row>
    <row r="34149" spans="1:11" x14ac:dyDescent="0.25">
      <c r="A34149" s="5">
        <f>34142</f>
      </c>
      <c r="B34149" s="5" t="s">
        <v>34157</v>
      </c>
      <c r="C34149" s="5">
        <v>103.4</v>
      </c>
      <c r="D34149" s="5">
        <v>0.1</v>
      </c>
      <c r="E34149" s="5">
        <v>103.7</v>
      </c>
      <c r="F34149" s="5">
        <v>205.5</v>
      </c>
      <c r="G34149" s="5">
        <v>102.6</v>
      </c>
      <c r="H34149" s="5">
        <v>102.4</v>
      </c>
      <c r="I34149" s="5">
        <v>0</v>
      </c>
      <c r="J34149" s="5">
        <v>0</v>
      </c>
      <c r="K34149" s="5">
        <v>0</v>
      </c>
    </row>
    <row r="34150" spans="1:11" x14ac:dyDescent="0.25">
      <c r="A34150" s="5">
        <f>34143</f>
      </c>
      <c r="B34150" s="5" t="s">
        <v>34158</v>
      </c>
      <c r="C34150" s="5">
        <v>103.4</v>
      </c>
      <c r="D34150" s="5">
        <v>0.1</v>
      </c>
      <c r="E34150" s="5">
        <v>103.7</v>
      </c>
      <c r="F34150" s="5">
        <v>205.5</v>
      </c>
      <c r="G34150" s="5">
        <v>102.6</v>
      </c>
      <c r="H34150" s="5">
        <v>102.4</v>
      </c>
      <c r="I34150" s="5">
        <v>0</v>
      </c>
      <c r="J34150" s="5">
        <v>0</v>
      </c>
      <c r="K34150" s="5">
        <v>0</v>
      </c>
    </row>
    <row r="34151" spans="1:11" x14ac:dyDescent="0.25">
      <c r="A34151" s="5">
        <f>34144</f>
      </c>
      <c r="B34151" s="5" t="s">
        <v>34159</v>
      </c>
      <c r="C34151" s="5">
        <v>102.3</v>
      </c>
      <c r="D34151" s="5">
        <v>0.1</v>
      </c>
      <c r="E34151" s="5">
        <v>102.4</v>
      </c>
      <c r="F34151" s="5">
        <v>204.2</v>
      </c>
      <c r="G34151" s="5">
        <v>101.9</v>
      </c>
      <c r="H34151" s="5">
        <v>101.7</v>
      </c>
      <c r="I34151" s="5">
        <v>0</v>
      </c>
      <c r="J34151" s="5">
        <v>0</v>
      </c>
      <c r="K34151" s="5">
        <v>0</v>
      </c>
    </row>
    <row r="34152" spans="1:11" x14ac:dyDescent="0.25">
      <c r="A34152" s="5">
        <f>34145</f>
      </c>
      <c r="B34152" s="5" t="s">
        <v>34160</v>
      </c>
      <c r="C34152" s="5">
        <v>102.3</v>
      </c>
      <c r="D34152" s="5">
        <v>0.1</v>
      </c>
      <c r="E34152" s="5">
        <v>102.4</v>
      </c>
      <c r="F34152" s="5">
        <v>204.2</v>
      </c>
      <c r="G34152" s="5">
        <v>101.9</v>
      </c>
      <c r="H34152" s="5">
        <v>101.7</v>
      </c>
      <c r="I34152" s="5">
        <v>0</v>
      </c>
      <c r="J34152" s="5">
        <v>0</v>
      </c>
      <c r="K34152" s="5">
        <v>0</v>
      </c>
    </row>
    <row r="34153" spans="1:11" x14ac:dyDescent="0.25">
      <c r="A34153" s="5">
        <f>34146</f>
      </c>
      <c r="B34153" s="5" t="s">
        <v>34161</v>
      </c>
      <c r="C34153" s="5">
        <v>102.7</v>
      </c>
      <c r="D34153" s="5">
        <v>0.1</v>
      </c>
      <c r="E34153" s="5">
        <v>102.9</v>
      </c>
      <c r="F34153" s="5">
        <v>204.6</v>
      </c>
      <c r="G34153" s="5">
        <v>102.1</v>
      </c>
      <c r="H34153" s="5">
        <v>102</v>
      </c>
      <c r="I34153" s="5">
        <v>0</v>
      </c>
      <c r="J34153" s="5">
        <v>0</v>
      </c>
      <c r="K34153" s="5">
        <v>0</v>
      </c>
    </row>
    <row r="34154" spans="1:11" x14ac:dyDescent="0.25">
      <c r="A34154" s="5">
        <f>34147</f>
      </c>
      <c r="B34154" s="5" t="s">
        <v>34162</v>
      </c>
      <c r="C34154" s="5">
        <v>102.7</v>
      </c>
      <c r="D34154" s="5">
        <v>0.1</v>
      </c>
      <c r="E34154" s="5">
        <v>102.9</v>
      </c>
      <c r="F34154" s="5">
        <v>204.6</v>
      </c>
      <c r="G34154" s="5">
        <v>102.1</v>
      </c>
      <c r="H34154" s="5">
        <v>102</v>
      </c>
      <c r="I34154" s="5">
        <v>0</v>
      </c>
      <c r="J34154" s="5">
        <v>0</v>
      </c>
      <c r="K34154" s="5">
        <v>0</v>
      </c>
    </row>
    <row r="34155" spans="1:11" x14ac:dyDescent="0.25">
      <c r="A34155" s="5">
        <f>34148</f>
      </c>
      <c r="B34155" s="5" t="s">
        <v>34163</v>
      </c>
      <c r="C34155" s="5">
        <v>102.5</v>
      </c>
      <c r="D34155" s="5">
        <v>0.1</v>
      </c>
      <c r="E34155" s="5">
        <v>102.7</v>
      </c>
      <c r="F34155" s="5">
        <v>204.8</v>
      </c>
      <c r="G34155" s="5">
        <v>102.2</v>
      </c>
      <c r="H34155" s="5">
        <v>102.1</v>
      </c>
      <c r="I34155" s="5">
        <v>0</v>
      </c>
      <c r="J34155" s="5">
        <v>0</v>
      </c>
      <c r="K34155" s="5">
        <v>0</v>
      </c>
    </row>
    <row r="34156" spans="1:11" x14ac:dyDescent="0.25">
      <c r="A34156" s="5">
        <f>34149</f>
      </c>
      <c r="B34156" s="5" t="s">
        <v>34164</v>
      </c>
      <c r="C34156" s="5">
        <v>102.5</v>
      </c>
      <c r="D34156" s="5">
        <v>0.1</v>
      </c>
      <c r="E34156" s="5">
        <v>102.7</v>
      </c>
      <c r="F34156" s="5">
        <v>204.8</v>
      </c>
      <c r="G34156" s="5">
        <v>102.2</v>
      </c>
      <c r="H34156" s="5">
        <v>102.1</v>
      </c>
      <c r="I34156" s="5">
        <v>0</v>
      </c>
      <c r="J34156" s="5">
        <v>0</v>
      </c>
      <c r="K34156" s="5">
        <v>0</v>
      </c>
    </row>
    <row r="34157" spans="1:11" x14ac:dyDescent="0.25">
      <c r="A34157" s="5">
        <f>34150</f>
      </c>
      <c r="B34157" s="5" t="s">
        <v>34165</v>
      </c>
      <c r="C34157" s="5">
        <v>102</v>
      </c>
      <c r="D34157" s="5">
        <v>0.1</v>
      </c>
      <c r="E34157" s="5">
        <v>102.1</v>
      </c>
      <c r="F34157" s="5">
        <v>204.4</v>
      </c>
      <c r="G34157" s="5">
        <v>101.9</v>
      </c>
      <c r="H34157" s="5">
        <v>101.7</v>
      </c>
      <c r="I34157" s="5">
        <v>0</v>
      </c>
      <c r="J34157" s="5">
        <v>0</v>
      </c>
      <c r="K34157" s="5">
        <v>0</v>
      </c>
    </row>
    <row r="34158" spans="1:11" x14ac:dyDescent="0.25">
      <c r="A34158" s="5">
        <f>34151</f>
      </c>
      <c r="B34158" s="5" t="s">
        <v>34166</v>
      </c>
      <c r="C34158" s="5">
        <v>102</v>
      </c>
      <c r="D34158" s="5">
        <v>0.1</v>
      </c>
      <c r="E34158" s="5">
        <v>102.1</v>
      </c>
      <c r="F34158" s="5">
        <v>204.4</v>
      </c>
      <c r="G34158" s="5">
        <v>101.9</v>
      </c>
      <c r="H34158" s="5">
        <v>101.7</v>
      </c>
      <c r="I34158" s="5">
        <v>0</v>
      </c>
      <c r="J34158" s="5">
        <v>0</v>
      </c>
      <c r="K34158" s="5">
        <v>0</v>
      </c>
    </row>
    <row r="34159" spans="1:11" x14ac:dyDescent="0.25">
      <c r="A34159" s="5">
        <f>34152</f>
      </c>
      <c r="B34159" s="5" t="s">
        <v>34167</v>
      </c>
      <c r="C34159" s="5">
        <v>102</v>
      </c>
      <c r="D34159" s="5">
        <v>0.1</v>
      </c>
      <c r="E34159" s="5">
        <v>102.1</v>
      </c>
      <c r="F34159" s="5">
        <v>204.4</v>
      </c>
      <c r="G34159" s="5">
        <v>101.9</v>
      </c>
      <c r="H34159" s="5">
        <v>101.7</v>
      </c>
      <c r="I34159" s="5">
        <v>0</v>
      </c>
      <c r="J34159" s="5">
        <v>0</v>
      </c>
      <c r="K34159" s="5">
        <v>0</v>
      </c>
    </row>
    <row r="34160" spans="1:11" x14ac:dyDescent="0.25">
      <c r="A34160" s="5">
        <f>34153</f>
      </c>
      <c r="B34160" s="5" t="s">
        <v>34168</v>
      </c>
      <c r="C34160" s="5">
        <v>102</v>
      </c>
      <c r="D34160" s="5">
        <v>0.1</v>
      </c>
      <c r="E34160" s="5">
        <v>102.1</v>
      </c>
      <c r="F34160" s="5">
        <v>204.4</v>
      </c>
      <c r="G34160" s="5">
        <v>101.9</v>
      </c>
      <c r="H34160" s="5">
        <v>101.7</v>
      </c>
      <c r="I34160" s="5">
        <v>0</v>
      </c>
      <c r="J34160" s="5">
        <v>0</v>
      </c>
      <c r="K34160" s="5">
        <v>0</v>
      </c>
    </row>
    <row r="34161" spans="1:11" x14ac:dyDescent="0.25">
      <c r="A34161" s="5">
        <f>34154</f>
      </c>
      <c r="B34161" s="5" t="s">
        <v>34169</v>
      </c>
      <c r="C34161" s="5">
        <v>102.9</v>
      </c>
      <c r="D34161" s="5">
        <v>0.1</v>
      </c>
      <c r="E34161" s="5">
        <v>103.1</v>
      </c>
      <c r="F34161" s="5">
        <v>205.3</v>
      </c>
      <c r="G34161" s="5">
        <v>102.4</v>
      </c>
      <c r="H34161" s="5">
        <v>102.3</v>
      </c>
      <c r="I34161" s="5">
        <v>0</v>
      </c>
      <c r="J34161" s="5">
        <v>0</v>
      </c>
      <c r="K34161" s="5">
        <v>0</v>
      </c>
    </row>
    <row r="34162" spans="1:11" x14ac:dyDescent="0.25">
      <c r="A34162" s="5">
        <f>34155</f>
      </c>
      <c r="B34162" s="5" t="s">
        <v>34170</v>
      </c>
      <c r="C34162" s="5">
        <v>102.9</v>
      </c>
      <c r="D34162" s="5">
        <v>0.1</v>
      </c>
      <c r="E34162" s="5">
        <v>103.1</v>
      </c>
      <c r="F34162" s="5">
        <v>205.3</v>
      </c>
      <c r="G34162" s="5">
        <v>102.4</v>
      </c>
      <c r="H34162" s="5">
        <v>102.3</v>
      </c>
      <c r="I34162" s="5">
        <v>0</v>
      </c>
      <c r="J34162" s="5">
        <v>0</v>
      </c>
      <c r="K34162" s="5">
        <v>0</v>
      </c>
    </row>
    <row r="34163" spans="1:11" x14ac:dyDescent="0.25">
      <c r="A34163" s="5">
        <f>34156</f>
      </c>
      <c r="B34163" s="5" t="s">
        <v>34171</v>
      </c>
      <c r="C34163" s="5">
        <v>103.1</v>
      </c>
      <c r="D34163" s="5">
        <v>0.1</v>
      </c>
      <c r="E34163" s="5">
        <v>103.2</v>
      </c>
      <c r="F34163" s="5">
        <v>205.6</v>
      </c>
      <c r="G34163" s="5">
        <v>102.6</v>
      </c>
      <c r="H34163" s="5">
        <v>102.4</v>
      </c>
      <c r="I34163" s="5">
        <v>0</v>
      </c>
      <c r="J34163" s="5">
        <v>0</v>
      </c>
      <c r="K34163" s="5">
        <v>0</v>
      </c>
    </row>
    <row r="34164" spans="1:11" x14ac:dyDescent="0.25">
      <c r="A34164" s="5">
        <f>34157</f>
      </c>
      <c r="B34164" s="5" t="s">
        <v>34172</v>
      </c>
      <c r="C34164" s="5">
        <v>103.1</v>
      </c>
      <c r="D34164" s="5">
        <v>0.1</v>
      </c>
      <c r="E34164" s="5">
        <v>103.2</v>
      </c>
      <c r="F34164" s="5">
        <v>205.6</v>
      </c>
      <c r="G34164" s="5">
        <v>102.6</v>
      </c>
      <c r="H34164" s="5">
        <v>102.4</v>
      </c>
      <c r="I34164" s="5">
        <v>0</v>
      </c>
      <c r="J34164" s="5">
        <v>0</v>
      </c>
      <c r="K34164" s="5">
        <v>0</v>
      </c>
    </row>
    <row r="34165" spans="1:11" x14ac:dyDescent="0.25">
      <c r="A34165" s="5">
        <f>34158</f>
      </c>
      <c r="B34165" s="5" t="s">
        <v>34173</v>
      </c>
      <c r="C34165" s="5">
        <v>105.1</v>
      </c>
      <c r="D34165" s="5">
        <v>0.1</v>
      </c>
      <c r="E34165" s="5">
        <v>105.3</v>
      </c>
      <c r="F34165" s="5">
        <v>210.4</v>
      </c>
      <c r="G34165" s="5">
        <v>105</v>
      </c>
      <c r="H34165" s="5">
        <v>104.8</v>
      </c>
      <c r="I34165" s="5">
        <v>0</v>
      </c>
      <c r="J34165" s="5">
        <v>0</v>
      </c>
      <c r="K34165" s="5">
        <v>0</v>
      </c>
    </row>
    <row r="34166" spans="1:11" x14ac:dyDescent="0.25">
      <c r="A34166" s="5">
        <f>34159</f>
      </c>
      <c r="B34166" s="5" t="s">
        <v>34174</v>
      </c>
      <c r="C34166" s="5">
        <v>105.1</v>
      </c>
      <c r="D34166" s="5">
        <v>0.1</v>
      </c>
      <c r="E34166" s="5">
        <v>105.3</v>
      </c>
      <c r="F34166" s="5">
        <v>210.4</v>
      </c>
      <c r="G34166" s="5">
        <v>105</v>
      </c>
      <c r="H34166" s="5">
        <v>104.8</v>
      </c>
      <c r="I34166" s="5">
        <v>0</v>
      </c>
      <c r="J34166" s="5">
        <v>0</v>
      </c>
      <c r="K34166" s="5">
        <v>0</v>
      </c>
    </row>
    <row r="34167" spans="1:11" x14ac:dyDescent="0.25">
      <c r="A34167" s="5">
        <f>34160</f>
      </c>
      <c r="B34167" s="5" t="s">
        <v>34175</v>
      </c>
      <c r="C34167" s="5">
        <v>104.6</v>
      </c>
      <c r="D34167" s="5">
        <v>0.1</v>
      </c>
      <c r="E34167" s="5">
        <v>104.7</v>
      </c>
      <c r="F34167" s="5">
        <v>210.1</v>
      </c>
      <c r="G34167" s="5">
        <v>104.8</v>
      </c>
      <c r="H34167" s="5">
        <v>104.7</v>
      </c>
      <c r="I34167" s="5">
        <v>0</v>
      </c>
      <c r="J34167" s="5">
        <v>0</v>
      </c>
      <c r="K34167" s="5">
        <v>0</v>
      </c>
    </row>
    <row r="34168" spans="1:11" x14ac:dyDescent="0.25">
      <c r="A34168" s="5">
        <f>34161</f>
      </c>
      <c r="B34168" s="5" t="s">
        <v>34176</v>
      </c>
      <c r="C34168" s="5">
        <v>104.6</v>
      </c>
      <c r="D34168" s="5">
        <v>0.1</v>
      </c>
      <c r="E34168" s="5">
        <v>104.7</v>
      </c>
      <c r="F34168" s="5">
        <v>210.1</v>
      </c>
      <c r="G34168" s="5">
        <v>104.8</v>
      </c>
      <c r="H34168" s="5">
        <v>104.7</v>
      </c>
      <c r="I34168" s="5">
        <v>0</v>
      </c>
      <c r="J34168" s="5">
        <v>0</v>
      </c>
      <c r="K34168" s="5">
        <v>0</v>
      </c>
    </row>
    <row r="34169" spans="1:11" x14ac:dyDescent="0.25">
      <c r="A34169" s="5">
        <f>34162</f>
      </c>
      <c r="B34169" s="5" t="s">
        <v>34177</v>
      </c>
      <c r="C34169" s="5">
        <v>104.6</v>
      </c>
      <c r="D34169" s="5">
        <v>0.1</v>
      </c>
      <c r="E34169" s="5">
        <v>104.7</v>
      </c>
      <c r="F34169" s="5">
        <v>210.1</v>
      </c>
      <c r="G34169" s="5">
        <v>104.8</v>
      </c>
      <c r="H34169" s="5">
        <v>104.7</v>
      </c>
      <c r="I34169" s="5">
        <v>0</v>
      </c>
      <c r="J34169" s="5">
        <v>0</v>
      </c>
      <c r="K34169" s="5">
        <v>0</v>
      </c>
    </row>
    <row r="34170" spans="1:11" x14ac:dyDescent="0.25">
      <c r="A34170" s="5">
        <f>34163</f>
      </c>
      <c r="B34170" s="5" t="s">
        <v>34178</v>
      </c>
      <c r="C34170" s="5">
        <v>104.6</v>
      </c>
      <c r="D34170" s="5">
        <v>0.1</v>
      </c>
      <c r="E34170" s="5">
        <v>104.7</v>
      </c>
      <c r="F34170" s="5">
        <v>210.1</v>
      </c>
      <c r="G34170" s="5">
        <v>104.8</v>
      </c>
      <c r="H34170" s="5">
        <v>104.7</v>
      </c>
      <c r="I34170" s="5">
        <v>0</v>
      </c>
      <c r="J34170" s="5">
        <v>0</v>
      </c>
      <c r="K34170" s="5">
        <v>0</v>
      </c>
    </row>
    <row r="34171" spans="1:11" x14ac:dyDescent="0.25">
      <c r="A34171" s="5">
        <f>34164</f>
      </c>
      <c r="B34171" s="5" t="s">
        <v>34179</v>
      </c>
      <c r="C34171" s="5">
        <v>104.2</v>
      </c>
      <c r="D34171" s="5">
        <v>0.1</v>
      </c>
      <c r="E34171" s="5">
        <v>104.3</v>
      </c>
      <c r="F34171" s="5">
        <v>208.7</v>
      </c>
      <c r="G34171" s="5">
        <v>104.1</v>
      </c>
      <c r="H34171" s="5">
        <v>104</v>
      </c>
      <c r="I34171" s="5">
        <v>0</v>
      </c>
      <c r="J34171" s="5">
        <v>0</v>
      </c>
      <c r="K34171" s="5">
        <v>0</v>
      </c>
    </row>
    <row r="34172" spans="1:11" x14ac:dyDescent="0.25">
      <c r="A34172" s="5">
        <f>34165</f>
      </c>
      <c r="B34172" s="5" t="s">
        <v>34180</v>
      </c>
      <c r="C34172" s="5">
        <v>104.2</v>
      </c>
      <c r="D34172" s="5">
        <v>0.1</v>
      </c>
      <c r="E34172" s="5">
        <v>104.3</v>
      </c>
      <c r="F34172" s="5">
        <v>208.7</v>
      </c>
      <c r="G34172" s="5">
        <v>104.1</v>
      </c>
      <c r="H34172" s="5">
        <v>104</v>
      </c>
      <c r="I34172" s="5">
        <v>0</v>
      </c>
      <c r="J34172" s="5">
        <v>0</v>
      </c>
      <c r="K34172" s="5">
        <v>0</v>
      </c>
    </row>
    <row r="34173" spans="1:11" x14ac:dyDescent="0.25">
      <c r="A34173" s="5">
        <f>34166</f>
      </c>
      <c r="B34173" s="5" t="s">
        <v>34181</v>
      </c>
      <c r="C34173" s="5">
        <v>105</v>
      </c>
      <c r="D34173" s="5">
        <v>0.1</v>
      </c>
      <c r="E34173" s="5">
        <v>105.1</v>
      </c>
      <c r="F34173" s="5">
        <v>209.7</v>
      </c>
      <c r="G34173" s="5">
        <v>104.6</v>
      </c>
      <c r="H34173" s="5">
        <v>104.4</v>
      </c>
      <c r="I34173" s="5">
        <v>0</v>
      </c>
      <c r="J34173" s="5">
        <v>0</v>
      </c>
      <c r="K34173" s="5">
        <v>0</v>
      </c>
    </row>
    <row r="34174" spans="1:11" x14ac:dyDescent="0.25">
      <c r="A34174" s="5">
        <f>34167</f>
      </c>
      <c r="B34174" s="5" t="s">
        <v>34182</v>
      </c>
      <c r="C34174" s="5">
        <v>105</v>
      </c>
      <c r="D34174" s="5">
        <v>0.1</v>
      </c>
      <c r="E34174" s="5">
        <v>105.1</v>
      </c>
      <c r="F34174" s="5">
        <v>209.7</v>
      </c>
      <c r="G34174" s="5">
        <v>104.6</v>
      </c>
      <c r="H34174" s="5">
        <v>104.4</v>
      </c>
      <c r="I34174" s="5">
        <v>0</v>
      </c>
      <c r="J34174" s="5">
        <v>0</v>
      </c>
      <c r="K34174" s="5">
        <v>0</v>
      </c>
    </row>
    <row r="34175" spans="1:11" x14ac:dyDescent="0.25">
      <c r="A34175" s="5">
        <f>34168</f>
      </c>
      <c r="B34175" s="5" t="s">
        <v>34183</v>
      </c>
      <c r="C34175" s="5">
        <v>105.5</v>
      </c>
      <c r="D34175" s="5">
        <v>0.1</v>
      </c>
      <c r="E34175" s="5">
        <v>105.6</v>
      </c>
      <c r="F34175" s="5">
        <v>210.8</v>
      </c>
      <c r="G34175" s="5">
        <v>105.2</v>
      </c>
      <c r="H34175" s="5">
        <v>105.1</v>
      </c>
      <c r="I34175" s="5">
        <v>0</v>
      </c>
      <c r="J34175" s="5">
        <v>0</v>
      </c>
      <c r="K34175" s="5">
        <v>0</v>
      </c>
    </row>
    <row r="34176" spans="1:11" x14ac:dyDescent="0.25">
      <c r="A34176" s="5">
        <f>34169</f>
      </c>
      <c r="B34176" s="5" t="s">
        <v>34184</v>
      </c>
      <c r="C34176" s="5">
        <v>105.5</v>
      </c>
      <c r="D34176" s="5">
        <v>0.1</v>
      </c>
      <c r="E34176" s="5">
        <v>105.6</v>
      </c>
      <c r="F34176" s="5">
        <v>210.8</v>
      </c>
      <c r="G34176" s="5">
        <v>105.2</v>
      </c>
      <c r="H34176" s="5">
        <v>105.1</v>
      </c>
      <c r="I34176" s="5">
        <v>0</v>
      </c>
      <c r="J34176" s="5">
        <v>0</v>
      </c>
      <c r="K34176" s="5">
        <v>0</v>
      </c>
    </row>
    <row r="34177" spans="1:11" x14ac:dyDescent="0.25">
      <c r="A34177" s="5">
        <f>34170</f>
      </c>
      <c r="B34177" s="5" t="s">
        <v>34185</v>
      </c>
      <c r="C34177" s="5">
        <v>105.1</v>
      </c>
      <c r="D34177" s="5">
        <v>0.1</v>
      </c>
      <c r="E34177" s="5">
        <v>105.2</v>
      </c>
      <c r="F34177" s="5">
        <v>209.2</v>
      </c>
      <c r="G34177" s="5">
        <v>104.4</v>
      </c>
      <c r="H34177" s="5">
        <v>104.2</v>
      </c>
      <c r="I34177" s="5">
        <v>0</v>
      </c>
      <c r="J34177" s="5">
        <v>0</v>
      </c>
      <c r="K34177" s="5">
        <v>0</v>
      </c>
    </row>
    <row r="34178" spans="1:11" x14ac:dyDescent="0.25">
      <c r="A34178" s="5">
        <f>34171</f>
      </c>
      <c r="B34178" s="5" t="s">
        <v>34186</v>
      </c>
      <c r="C34178" s="5">
        <v>105.1</v>
      </c>
      <c r="D34178" s="5">
        <v>0.1</v>
      </c>
      <c r="E34178" s="5">
        <v>105.2</v>
      </c>
      <c r="F34178" s="5">
        <v>209.2</v>
      </c>
      <c r="G34178" s="5">
        <v>104.4</v>
      </c>
      <c r="H34178" s="5">
        <v>104.2</v>
      </c>
      <c r="I34178" s="5">
        <v>0</v>
      </c>
      <c r="J34178" s="5">
        <v>0</v>
      </c>
      <c r="K34178" s="5">
        <v>0</v>
      </c>
    </row>
    <row r="34179" spans="1:11" x14ac:dyDescent="0.25">
      <c r="A34179" s="5">
        <f>34172</f>
      </c>
      <c r="B34179" s="5" t="s">
        <v>34187</v>
      </c>
      <c r="C34179" s="5">
        <v>105.1</v>
      </c>
      <c r="D34179" s="5">
        <v>0.1</v>
      </c>
      <c r="E34179" s="5">
        <v>105.2</v>
      </c>
      <c r="F34179" s="5">
        <v>209.2</v>
      </c>
      <c r="G34179" s="5">
        <v>104.4</v>
      </c>
      <c r="H34179" s="5">
        <v>104.2</v>
      </c>
      <c r="I34179" s="5">
        <v>0</v>
      </c>
      <c r="J34179" s="5">
        <v>0</v>
      </c>
      <c r="K34179" s="5">
        <v>0</v>
      </c>
    </row>
    <row r="34180" spans="1:11" x14ac:dyDescent="0.25">
      <c r="A34180" s="5">
        <f>34173</f>
      </c>
      <c r="B34180" s="5" t="s">
        <v>34188</v>
      </c>
      <c r="C34180" s="5">
        <v>105.1</v>
      </c>
      <c r="D34180" s="5">
        <v>0.1</v>
      </c>
      <c r="E34180" s="5">
        <v>105.2</v>
      </c>
      <c r="F34180" s="5">
        <v>209.2</v>
      </c>
      <c r="G34180" s="5">
        <v>104.4</v>
      </c>
      <c r="H34180" s="5">
        <v>104.2</v>
      </c>
      <c r="I34180" s="5">
        <v>0</v>
      </c>
      <c r="J34180" s="5">
        <v>0</v>
      </c>
      <c r="K34180" s="5">
        <v>0</v>
      </c>
    </row>
    <row r="34181" spans="1:11" x14ac:dyDescent="0.25">
      <c r="A34181" s="5">
        <f>34174</f>
      </c>
      <c r="B34181" s="5" t="s">
        <v>34189</v>
      </c>
      <c r="C34181" s="5">
        <v>104.3</v>
      </c>
      <c r="D34181" s="5">
        <v>0.1</v>
      </c>
      <c r="E34181" s="5">
        <v>104.5</v>
      </c>
      <c r="F34181" s="5">
        <v>209.5</v>
      </c>
      <c r="G34181" s="5">
        <v>104.5</v>
      </c>
      <c r="H34181" s="5">
        <v>104.4</v>
      </c>
      <c r="I34181" s="5">
        <v>0</v>
      </c>
      <c r="J34181" s="5">
        <v>0</v>
      </c>
      <c r="K34181" s="5">
        <v>0</v>
      </c>
    </row>
    <row r="34182" spans="1:11" x14ac:dyDescent="0.25">
      <c r="A34182" s="5">
        <f>34175</f>
      </c>
      <c r="B34182" s="5" t="s">
        <v>34190</v>
      </c>
      <c r="C34182" s="5">
        <v>104.3</v>
      </c>
      <c r="D34182" s="5">
        <v>0.1</v>
      </c>
      <c r="E34182" s="5">
        <v>104.5</v>
      </c>
      <c r="F34182" s="5">
        <v>209.5</v>
      </c>
      <c r="G34182" s="5">
        <v>104.5</v>
      </c>
      <c r="H34182" s="5">
        <v>104.4</v>
      </c>
      <c r="I34182" s="5">
        <v>0</v>
      </c>
      <c r="J34182" s="5">
        <v>0</v>
      </c>
      <c r="K34182" s="5">
        <v>0</v>
      </c>
    </row>
    <row r="34183" spans="1:11" x14ac:dyDescent="0.25">
      <c r="A34183" s="5">
        <f>34176</f>
      </c>
      <c r="B34183" s="5" t="s">
        <v>34191</v>
      </c>
      <c r="C34183" s="5">
        <v>105.2</v>
      </c>
      <c r="D34183" s="5">
        <v>0.1</v>
      </c>
      <c r="E34183" s="5">
        <v>105.3</v>
      </c>
      <c r="F34183" s="5">
        <v>209.1</v>
      </c>
      <c r="G34183" s="5">
        <v>104.3</v>
      </c>
      <c r="H34183" s="5">
        <v>104.2</v>
      </c>
      <c r="I34183" s="5">
        <v>0</v>
      </c>
      <c r="J34183" s="5">
        <v>0</v>
      </c>
      <c r="K34183" s="5">
        <v>0</v>
      </c>
    </row>
    <row r="34184" spans="1:11" x14ac:dyDescent="0.25">
      <c r="A34184" s="5">
        <f>34177</f>
      </c>
      <c r="B34184" s="5" t="s">
        <v>34192</v>
      </c>
      <c r="C34184" s="5">
        <v>105.2</v>
      </c>
      <c r="D34184" s="5">
        <v>0.1</v>
      </c>
      <c r="E34184" s="5">
        <v>105.3</v>
      </c>
      <c r="F34184" s="5">
        <v>209.1</v>
      </c>
      <c r="G34184" s="5">
        <v>104.3</v>
      </c>
      <c r="H34184" s="5">
        <v>104.2</v>
      </c>
      <c r="I34184" s="5">
        <v>0</v>
      </c>
      <c r="J34184" s="5">
        <v>0</v>
      </c>
      <c r="K34184" s="5">
        <v>0</v>
      </c>
    </row>
    <row r="34185" spans="1:11" x14ac:dyDescent="0.25">
      <c r="A34185" s="5">
        <f>34178</f>
      </c>
      <c r="B34185" s="5" t="s">
        <v>34193</v>
      </c>
      <c r="C34185" s="5">
        <v>104.5</v>
      </c>
      <c r="D34185" s="5">
        <v>0.1</v>
      </c>
      <c r="E34185" s="5">
        <v>104.6</v>
      </c>
      <c r="F34185" s="5">
        <v>209.5</v>
      </c>
      <c r="G34185" s="5">
        <v>104.5</v>
      </c>
      <c r="H34185" s="5">
        <v>104.3</v>
      </c>
      <c r="I34185" s="5">
        <v>0</v>
      </c>
      <c r="J34185" s="5">
        <v>0</v>
      </c>
      <c r="K34185" s="5">
        <v>0</v>
      </c>
    </row>
    <row r="34186" spans="1:11" x14ac:dyDescent="0.25">
      <c r="A34186" s="5">
        <f>34179</f>
      </c>
      <c r="B34186" s="5" t="s">
        <v>34194</v>
      </c>
      <c r="C34186" s="5">
        <v>104.5</v>
      </c>
      <c r="D34186" s="5">
        <v>0.1</v>
      </c>
      <c r="E34186" s="5">
        <v>104.6</v>
      </c>
      <c r="F34186" s="5">
        <v>209.5</v>
      </c>
      <c r="G34186" s="5">
        <v>104.5</v>
      </c>
      <c r="H34186" s="5">
        <v>104.3</v>
      </c>
      <c r="I34186" s="5">
        <v>0</v>
      </c>
      <c r="J34186" s="5">
        <v>0</v>
      </c>
      <c r="K34186" s="5">
        <v>0</v>
      </c>
    </row>
    <row r="34187" spans="1:11" x14ac:dyDescent="0.25">
      <c r="A34187" s="5">
        <f>34180</f>
      </c>
      <c r="B34187" s="5" t="s">
        <v>34195</v>
      </c>
      <c r="C34187" s="5">
        <v>104.5</v>
      </c>
      <c r="D34187" s="5">
        <v>0.1</v>
      </c>
      <c r="E34187" s="5">
        <v>104.6</v>
      </c>
      <c r="F34187" s="5">
        <v>209.5</v>
      </c>
      <c r="G34187" s="5">
        <v>104.5</v>
      </c>
      <c r="H34187" s="5">
        <v>104.3</v>
      </c>
      <c r="I34187" s="5">
        <v>0</v>
      </c>
      <c r="J34187" s="5">
        <v>0</v>
      </c>
      <c r="K34187" s="5">
        <v>0</v>
      </c>
    </row>
    <row r="34188" spans="1:11" x14ac:dyDescent="0.25">
      <c r="A34188" s="5">
        <f>34181</f>
      </c>
      <c r="B34188" s="5" t="s">
        <v>34196</v>
      </c>
      <c r="C34188" s="5">
        <v>104.5</v>
      </c>
      <c r="D34188" s="5">
        <v>0.1</v>
      </c>
      <c r="E34188" s="5">
        <v>104.6</v>
      </c>
      <c r="F34188" s="5">
        <v>209.5</v>
      </c>
      <c r="G34188" s="5">
        <v>104.5</v>
      </c>
      <c r="H34188" s="5">
        <v>104.3</v>
      </c>
      <c r="I34188" s="5">
        <v>0</v>
      </c>
      <c r="J34188" s="5">
        <v>0</v>
      </c>
      <c r="K34188" s="5">
        <v>0</v>
      </c>
    </row>
    <row r="34189" spans="1:11" x14ac:dyDescent="0.25">
      <c r="A34189" s="5">
        <f>34182</f>
      </c>
      <c r="B34189" s="5" t="s">
        <v>34197</v>
      </c>
      <c r="C34189" s="5">
        <v>105</v>
      </c>
      <c r="D34189" s="5">
        <v>0.1</v>
      </c>
      <c r="E34189" s="5">
        <v>105.2</v>
      </c>
      <c r="F34189" s="5">
        <v>210</v>
      </c>
      <c r="G34189" s="5">
        <v>104.8</v>
      </c>
      <c r="H34189" s="5">
        <v>104.6</v>
      </c>
      <c r="I34189" s="5">
        <v>0</v>
      </c>
      <c r="J34189" s="5">
        <v>0</v>
      </c>
      <c r="K34189" s="5">
        <v>0</v>
      </c>
    </row>
    <row r="34190" spans="1:11" x14ac:dyDescent="0.25">
      <c r="A34190" s="5">
        <f>34183</f>
      </c>
      <c r="B34190" s="5" t="s">
        <v>34198</v>
      </c>
      <c r="C34190" s="5">
        <v>105</v>
      </c>
      <c r="D34190" s="5">
        <v>0.1</v>
      </c>
      <c r="E34190" s="5">
        <v>105.2</v>
      </c>
      <c r="F34190" s="5">
        <v>210</v>
      </c>
      <c r="G34190" s="5">
        <v>104.8</v>
      </c>
      <c r="H34190" s="5">
        <v>104.6</v>
      </c>
      <c r="I34190" s="5">
        <v>0</v>
      </c>
      <c r="J34190" s="5">
        <v>0</v>
      </c>
      <c r="K34190" s="5">
        <v>0</v>
      </c>
    </row>
    <row r="34191" spans="1:11" x14ac:dyDescent="0.25">
      <c r="A34191" s="5">
        <f>34184</f>
      </c>
      <c r="B34191" s="5" t="s">
        <v>34199</v>
      </c>
      <c r="C34191" s="5">
        <v>105.4</v>
      </c>
      <c r="D34191" s="5">
        <v>0.1</v>
      </c>
      <c r="E34191" s="5">
        <v>105.6</v>
      </c>
      <c r="F34191" s="5">
        <v>210.3</v>
      </c>
      <c r="G34191" s="5">
        <v>104.9</v>
      </c>
      <c r="H34191" s="5">
        <v>104.8</v>
      </c>
      <c r="I34191" s="5">
        <v>0</v>
      </c>
      <c r="J34191" s="5">
        <v>0</v>
      </c>
      <c r="K34191" s="5">
        <v>0</v>
      </c>
    </row>
    <row r="34192" spans="1:11" x14ac:dyDescent="0.25">
      <c r="A34192" s="5">
        <f>34185</f>
      </c>
      <c r="B34192" s="5" t="s">
        <v>34200</v>
      </c>
      <c r="C34192" s="5">
        <v>105.4</v>
      </c>
      <c r="D34192" s="5">
        <v>0.1</v>
      </c>
      <c r="E34192" s="5">
        <v>105.6</v>
      </c>
      <c r="F34192" s="5">
        <v>210.3</v>
      </c>
      <c r="G34192" s="5">
        <v>104.9</v>
      </c>
      <c r="H34192" s="5">
        <v>104.8</v>
      </c>
      <c r="I34192" s="5">
        <v>0</v>
      </c>
      <c r="J34192" s="5">
        <v>0</v>
      </c>
      <c r="K34192" s="5">
        <v>0</v>
      </c>
    </row>
    <row r="34193" spans="1:11" x14ac:dyDescent="0.25">
      <c r="A34193" s="5">
        <f>34186</f>
      </c>
      <c r="B34193" s="5" t="s">
        <v>34201</v>
      </c>
      <c r="C34193" s="5">
        <v>104.3</v>
      </c>
      <c r="D34193" s="5">
        <v>0.1</v>
      </c>
      <c r="E34193" s="5">
        <v>104.5</v>
      </c>
      <c r="F34193" s="5">
        <v>208.4</v>
      </c>
      <c r="G34193" s="5">
        <v>104</v>
      </c>
      <c r="H34193" s="5">
        <v>103.8</v>
      </c>
      <c r="I34193" s="5">
        <v>0</v>
      </c>
      <c r="J34193" s="5">
        <v>0</v>
      </c>
      <c r="K34193" s="5">
        <v>0</v>
      </c>
    </row>
    <row r="34194" spans="1:11" x14ac:dyDescent="0.25">
      <c r="A34194" s="5">
        <f>34187</f>
      </c>
      <c r="B34194" s="5" t="s">
        <v>34202</v>
      </c>
      <c r="C34194" s="5">
        <v>104.3</v>
      </c>
      <c r="D34194" s="5">
        <v>0.1</v>
      </c>
      <c r="E34194" s="5">
        <v>104.5</v>
      </c>
      <c r="F34194" s="5">
        <v>208.4</v>
      </c>
      <c r="G34194" s="5">
        <v>104</v>
      </c>
      <c r="H34194" s="5">
        <v>103.8</v>
      </c>
      <c r="I34194" s="5">
        <v>0</v>
      </c>
      <c r="J34194" s="5">
        <v>0</v>
      </c>
      <c r="K34194" s="5">
        <v>0</v>
      </c>
    </row>
    <row r="34195" spans="1:11" x14ac:dyDescent="0.25">
      <c r="A34195" s="5">
        <f>34188</f>
      </c>
      <c r="B34195" s="5" t="s">
        <v>34203</v>
      </c>
      <c r="C34195" s="5">
        <v>104.3</v>
      </c>
      <c r="D34195" s="5">
        <v>0.1</v>
      </c>
      <c r="E34195" s="5">
        <v>104.5</v>
      </c>
      <c r="F34195" s="5">
        <v>208.4</v>
      </c>
      <c r="G34195" s="5">
        <v>104</v>
      </c>
      <c r="H34195" s="5">
        <v>103.8</v>
      </c>
      <c r="I34195" s="5">
        <v>0</v>
      </c>
      <c r="J34195" s="5">
        <v>0</v>
      </c>
      <c r="K34195" s="5">
        <v>0</v>
      </c>
    </row>
    <row r="34196" spans="1:11" x14ac:dyDescent="0.25">
      <c r="A34196" s="5">
        <f>34189</f>
      </c>
      <c r="B34196" s="5" t="s">
        <v>34204</v>
      </c>
      <c r="C34196" s="5">
        <v>104.1</v>
      </c>
      <c r="D34196" s="5">
        <v>0.1</v>
      </c>
      <c r="E34196" s="5">
        <v>104.3</v>
      </c>
      <c r="F34196" s="5">
        <v>208.2</v>
      </c>
      <c r="G34196" s="5">
        <v>103.9</v>
      </c>
      <c r="H34196" s="5">
        <v>103.7</v>
      </c>
      <c r="I34196" s="5">
        <v>0</v>
      </c>
      <c r="J34196" s="5">
        <v>0</v>
      </c>
      <c r="K34196" s="5">
        <v>0</v>
      </c>
    </row>
    <row r="34197" spans="1:11" x14ac:dyDescent="0.25">
      <c r="A34197" s="5">
        <f>34190</f>
      </c>
      <c r="B34197" s="5" t="s">
        <v>34205</v>
      </c>
      <c r="C34197" s="5">
        <v>104.1</v>
      </c>
      <c r="D34197" s="5">
        <v>0.1</v>
      </c>
      <c r="E34197" s="5">
        <v>104.3</v>
      </c>
      <c r="F34197" s="5">
        <v>208.2</v>
      </c>
      <c r="G34197" s="5">
        <v>103.9</v>
      </c>
      <c r="H34197" s="5">
        <v>103.7</v>
      </c>
      <c r="I34197" s="5">
        <v>0</v>
      </c>
      <c r="J34197" s="5">
        <v>0</v>
      </c>
      <c r="K34197" s="5">
        <v>0</v>
      </c>
    </row>
    <row r="34198" spans="1:11" x14ac:dyDescent="0.25">
      <c r="A34198" s="5">
        <f>34191</f>
      </c>
      <c r="B34198" s="5" t="s">
        <v>34206</v>
      </c>
      <c r="C34198" s="5">
        <v>104</v>
      </c>
      <c r="D34198" s="5">
        <v>0.1</v>
      </c>
      <c r="E34198" s="5">
        <v>104.1</v>
      </c>
      <c r="F34198" s="5">
        <v>207.7</v>
      </c>
      <c r="G34198" s="5">
        <v>103.7</v>
      </c>
      <c r="H34198" s="5">
        <v>103.6</v>
      </c>
      <c r="I34198" s="5">
        <v>0</v>
      </c>
      <c r="J34198" s="5">
        <v>0</v>
      </c>
      <c r="K34198" s="5">
        <v>0</v>
      </c>
    </row>
    <row r="34199" spans="1:11" x14ac:dyDescent="0.25">
      <c r="A34199" s="5">
        <f>34192</f>
      </c>
      <c r="B34199" s="5" t="s">
        <v>34207</v>
      </c>
      <c r="C34199" s="5">
        <v>104</v>
      </c>
      <c r="D34199" s="5">
        <v>0.1</v>
      </c>
      <c r="E34199" s="5">
        <v>104.1</v>
      </c>
      <c r="F34199" s="5">
        <v>207.7</v>
      </c>
      <c r="G34199" s="5">
        <v>103.7</v>
      </c>
      <c r="H34199" s="5">
        <v>103.6</v>
      </c>
      <c r="I34199" s="5">
        <v>0</v>
      </c>
      <c r="J34199" s="5">
        <v>0</v>
      </c>
      <c r="K34199" s="5">
        <v>0</v>
      </c>
    </row>
    <row r="34200" spans="1:11" x14ac:dyDescent="0.25">
      <c r="A34200" s="5">
        <f>34193</f>
      </c>
      <c r="B34200" s="5" t="s">
        <v>34208</v>
      </c>
      <c r="C34200" s="5">
        <v>103.1</v>
      </c>
      <c r="D34200" s="5">
        <v>0.1</v>
      </c>
      <c r="E34200" s="5">
        <v>103.3</v>
      </c>
      <c r="F34200" s="5">
        <v>207.1</v>
      </c>
      <c r="G34200" s="5">
        <v>103.2</v>
      </c>
      <c r="H34200" s="5">
        <v>103</v>
      </c>
      <c r="I34200" s="5">
        <v>0</v>
      </c>
      <c r="J34200" s="5">
        <v>0</v>
      </c>
      <c r="K34200" s="5">
        <v>0</v>
      </c>
    </row>
    <row r="34201" spans="1:11" x14ac:dyDescent="0.25">
      <c r="A34201" s="5">
        <f>34194</f>
      </c>
      <c r="B34201" s="5" t="s">
        <v>34209</v>
      </c>
      <c r="C34201" s="5">
        <v>103.1</v>
      </c>
      <c r="D34201" s="5">
        <v>0.1</v>
      </c>
      <c r="E34201" s="5">
        <v>103.3</v>
      </c>
      <c r="F34201" s="5">
        <v>207.1</v>
      </c>
      <c r="G34201" s="5">
        <v>103.2</v>
      </c>
      <c r="H34201" s="5">
        <v>103</v>
      </c>
      <c r="I34201" s="5">
        <v>0</v>
      </c>
      <c r="J34201" s="5">
        <v>0</v>
      </c>
      <c r="K34201" s="5">
        <v>0</v>
      </c>
    </row>
    <row r="34202" spans="1:11" x14ac:dyDescent="0.25">
      <c r="A34202" s="5">
        <f>34195</f>
      </c>
      <c r="B34202" s="5" t="s">
        <v>34210</v>
      </c>
      <c r="C34202" s="5">
        <v>103.1</v>
      </c>
      <c r="D34202" s="5">
        <v>0.1</v>
      </c>
      <c r="E34202" s="5">
        <v>103.3</v>
      </c>
      <c r="F34202" s="5">
        <v>207.1</v>
      </c>
      <c r="G34202" s="5">
        <v>103.2</v>
      </c>
      <c r="H34202" s="5">
        <v>103</v>
      </c>
      <c r="I34202" s="5">
        <v>0</v>
      </c>
      <c r="J34202" s="5">
        <v>0</v>
      </c>
      <c r="K34202" s="5">
        <v>0</v>
      </c>
    </row>
    <row r="34203" spans="1:11" x14ac:dyDescent="0.25">
      <c r="A34203" s="5">
        <f>34196</f>
      </c>
      <c r="B34203" s="5" t="s">
        <v>34211</v>
      </c>
      <c r="C34203" s="5">
        <v>103.1</v>
      </c>
      <c r="D34203" s="5">
        <v>0.1</v>
      </c>
      <c r="E34203" s="5">
        <v>103.3</v>
      </c>
      <c r="F34203" s="5">
        <v>207.1</v>
      </c>
      <c r="G34203" s="5">
        <v>103.2</v>
      </c>
      <c r="H34203" s="5">
        <v>103</v>
      </c>
      <c r="I34203" s="5">
        <v>0</v>
      </c>
      <c r="J34203" s="5">
        <v>0</v>
      </c>
      <c r="K34203" s="5">
        <v>0</v>
      </c>
    </row>
    <row r="34204" spans="1:11" x14ac:dyDescent="0.25">
      <c r="A34204" s="5">
        <f>34197</f>
      </c>
      <c r="B34204" s="5" t="s">
        <v>34212</v>
      </c>
      <c r="C34204" s="5">
        <v>103.7</v>
      </c>
      <c r="D34204" s="5">
        <v>0.1</v>
      </c>
      <c r="E34204" s="5">
        <v>103.9</v>
      </c>
      <c r="F34204" s="5">
        <v>207.2</v>
      </c>
      <c r="G34204" s="5">
        <v>103.3</v>
      </c>
      <c r="H34204" s="5">
        <v>103.2</v>
      </c>
      <c r="I34204" s="5">
        <v>0</v>
      </c>
      <c r="J34204" s="5">
        <v>0</v>
      </c>
      <c r="K34204" s="5">
        <v>0</v>
      </c>
    </row>
    <row r="34205" spans="1:11" x14ac:dyDescent="0.25">
      <c r="A34205" s="5">
        <f>34198</f>
      </c>
      <c r="B34205" s="5" t="s">
        <v>34213</v>
      </c>
      <c r="C34205" s="5">
        <v>103.7</v>
      </c>
      <c r="D34205" s="5">
        <v>0.1</v>
      </c>
      <c r="E34205" s="5">
        <v>103.9</v>
      </c>
      <c r="F34205" s="5">
        <v>207.2</v>
      </c>
      <c r="G34205" s="5">
        <v>103.3</v>
      </c>
      <c r="H34205" s="5">
        <v>103.2</v>
      </c>
      <c r="I34205" s="5">
        <v>0</v>
      </c>
      <c r="J34205" s="5">
        <v>0</v>
      </c>
      <c r="K34205" s="5">
        <v>0</v>
      </c>
    </row>
    <row r="34206" spans="1:11" x14ac:dyDescent="0.25">
      <c r="A34206" s="5">
        <f>34199</f>
      </c>
      <c r="B34206" s="5" t="s">
        <v>34214</v>
      </c>
      <c r="C34206" s="5">
        <v>103.5</v>
      </c>
      <c r="D34206" s="5">
        <v>0.1</v>
      </c>
      <c r="E34206" s="5">
        <v>103.7</v>
      </c>
      <c r="F34206" s="5">
        <v>206.3</v>
      </c>
      <c r="G34206" s="5">
        <v>103</v>
      </c>
      <c r="H34206" s="5">
        <v>102.8</v>
      </c>
      <c r="I34206" s="5">
        <v>0</v>
      </c>
      <c r="J34206" s="5">
        <v>0</v>
      </c>
      <c r="K34206" s="5">
        <v>0</v>
      </c>
    </row>
    <row r="34207" spans="1:11" x14ac:dyDescent="0.25">
      <c r="A34207" s="5">
        <f>34200</f>
      </c>
      <c r="B34207" s="5" t="s">
        <v>34215</v>
      </c>
      <c r="C34207" s="5">
        <v>103.5</v>
      </c>
      <c r="D34207" s="5">
        <v>0.1</v>
      </c>
      <c r="E34207" s="5">
        <v>103.7</v>
      </c>
      <c r="F34207" s="5">
        <v>206.3</v>
      </c>
      <c r="G34207" s="5">
        <v>103</v>
      </c>
      <c r="H34207" s="5">
        <v>102.8</v>
      </c>
      <c r="I34207" s="5">
        <v>0</v>
      </c>
      <c r="J34207" s="5">
        <v>0</v>
      </c>
      <c r="K34207" s="5">
        <v>0</v>
      </c>
    </row>
    <row r="34208" spans="1:11" x14ac:dyDescent="0.25">
      <c r="A34208" s="5">
        <f>34201</f>
      </c>
      <c r="B34208" s="5" t="s">
        <v>34216</v>
      </c>
      <c r="C34208" s="5">
        <v>103.7</v>
      </c>
      <c r="D34208" s="5">
        <v>0.1</v>
      </c>
      <c r="E34208" s="5">
        <v>103.8</v>
      </c>
      <c r="F34208" s="5">
        <v>207.3</v>
      </c>
      <c r="G34208" s="5">
        <v>103.4</v>
      </c>
      <c r="H34208" s="5">
        <v>103.3</v>
      </c>
      <c r="I34208" s="5">
        <v>0</v>
      </c>
      <c r="J34208" s="5">
        <v>0</v>
      </c>
      <c r="K34208" s="5">
        <v>0</v>
      </c>
    </row>
    <row r="34209" spans="1:11" x14ac:dyDescent="0.25">
      <c r="A34209" s="5">
        <f>34202</f>
      </c>
      <c r="B34209" s="5" t="s">
        <v>34217</v>
      </c>
      <c r="C34209" s="5">
        <v>103.7</v>
      </c>
      <c r="D34209" s="5">
        <v>0.1</v>
      </c>
      <c r="E34209" s="5">
        <v>103.8</v>
      </c>
      <c r="F34209" s="5">
        <v>207.3</v>
      </c>
      <c r="G34209" s="5">
        <v>103.4</v>
      </c>
      <c r="H34209" s="5">
        <v>103.3</v>
      </c>
      <c r="I34209" s="5">
        <v>0</v>
      </c>
      <c r="J34209" s="5">
        <v>0</v>
      </c>
      <c r="K34209" s="5">
        <v>0</v>
      </c>
    </row>
    <row r="34210" spans="1:11" x14ac:dyDescent="0.25">
      <c r="A34210" s="5">
        <f>34203</f>
      </c>
      <c r="B34210" s="5" t="s">
        <v>34218</v>
      </c>
      <c r="C34210" s="5">
        <v>103.4</v>
      </c>
      <c r="D34210" s="5">
        <v>0.1</v>
      </c>
      <c r="E34210" s="5">
        <v>103.6</v>
      </c>
      <c r="F34210" s="5">
        <v>206.5</v>
      </c>
      <c r="G34210" s="5">
        <v>103.1</v>
      </c>
      <c r="H34210" s="5">
        <v>103</v>
      </c>
      <c r="I34210" s="5">
        <v>0</v>
      </c>
      <c r="J34210" s="5">
        <v>0</v>
      </c>
      <c r="K34210" s="5">
        <v>0</v>
      </c>
    </row>
    <row r="34211" spans="1:11" x14ac:dyDescent="0.25">
      <c r="A34211" s="5">
        <f>34204</f>
      </c>
      <c r="B34211" s="5" t="s">
        <v>34219</v>
      </c>
      <c r="C34211" s="5">
        <v>103.4</v>
      </c>
      <c r="D34211" s="5">
        <v>0.1</v>
      </c>
      <c r="E34211" s="5">
        <v>103.6</v>
      </c>
      <c r="F34211" s="5">
        <v>206.5</v>
      </c>
      <c r="G34211" s="5">
        <v>103.1</v>
      </c>
      <c r="H34211" s="5">
        <v>103</v>
      </c>
      <c r="I34211" s="5">
        <v>0</v>
      </c>
      <c r="J34211" s="5">
        <v>0</v>
      </c>
      <c r="K34211" s="5">
        <v>0</v>
      </c>
    </row>
    <row r="34212" spans="1:11" x14ac:dyDescent="0.25">
      <c r="A34212" s="5">
        <f>34205</f>
      </c>
      <c r="B34212" s="5" t="s">
        <v>34220</v>
      </c>
      <c r="C34212" s="5">
        <v>103.4</v>
      </c>
      <c r="D34212" s="5">
        <v>0.1</v>
      </c>
      <c r="E34212" s="5">
        <v>103.6</v>
      </c>
      <c r="F34212" s="5">
        <v>206.5</v>
      </c>
      <c r="G34212" s="5">
        <v>103.1</v>
      </c>
      <c r="H34212" s="5">
        <v>103</v>
      </c>
      <c r="I34212" s="5">
        <v>0</v>
      </c>
      <c r="J34212" s="5">
        <v>0</v>
      </c>
      <c r="K34212" s="5">
        <v>0</v>
      </c>
    </row>
    <row r="34213" spans="1:11" x14ac:dyDescent="0.25">
      <c r="A34213" s="5">
        <f>34206</f>
      </c>
      <c r="B34213" s="5" t="s">
        <v>34221</v>
      </c>
      <c r="C34213" s="5">
        <v>103.4</v>
      </c>
      <c r="D34213" s="5">
        <v>0.1</v>
      </c>
      <c r="E34213" s="5">
        <v>103.6</v>
      </c>
      <c r="F34213" s="5">
        <v>206.5</v>
      </c>
      <c r="G34213" s="5">
        <v>103.1</v>
      </c>
      <c r="H34213" s="5">
        <v>103</v>
      </c>
      <c r="I34213" s="5">
        <v>0</v>
      </c>
      <c r="J34213" s="5">
        <v>0</v>
      </c>
      <c r="K34213" s="5">
        <v>0</v>
      </c>
    </row>
    <row r="34214" spans="1:11" x14ac:dyDescent="0.25">
      <c r="A34214" s="5">
        <f>34207</f>
      </c>
      <c r="B34214" s="5" t="s">
        <v>34222</v>
      </c>
      <c r="C34214" s="5">
        <v>103.5</v>
      </c>
      <c r="D34214" s="5">
        <v>0.1</v>
      </c>
      <c r="E34214" s="5">
        <v>103.7</v>
      </c>
      <c r="F34214" s="5">
        <v>206.3</v>
      </c>
      <c r="G34214" s="5">
        <v>102.9</v>
      </c>
      <c r="H34214" s="5">
        <v>102.8</v>
      </c>
      <c r="I34214" s="5">
        <v>0</v>
      </c>
      <c r="J34214" s="5">
        <v>0</v>
      </c>
      <c r="K34214" s="5">
        <v>0</v>
      </c>
    </row>
    <row r="34215" spans="1:11" x14ac:dyDescent="0.25">
      <c r="A34215" s="5">
        <f>34208</f>
      </c>
      <c r="B34215" s="5" t="s">
        <v>34223</v>
      </c>
      <c r="C34215" s="5">
        <v>103.5</v>
      </c>
      <c r="D34215" s="5">
        <v>0.1</v>
      </c>
      <c r="E34215" s="5">
        <v>103.7</v>
      </c>
      <c r="F34215" s="5">
        <v>206.3</v>
      </c>
      <c r="G34215" s="5">
        <v>102.9</v>
      </c>
      <c r="H34215" s="5">
        <v>102.8</v>
      </c>
      <c r="I34215" s="5">
        <v>0</v>
      </c>
      <c r="J34215" s="5">
        <v>0</v>
      </c>
      <c r="K34215" s="5">
        <v>0</v>
      </c>
    </row>
    <row r="34216" spans="1:11" x14ac:dyDescent="0.25">
      <c r="A34216" s="5">
        <f>34209</f>
      </c>
      <c r="B34216" s="5" t="s">
        <v>34224</v>
      </c>
      <c r="C34216" s="5">
        <v>103.4</v>
      </c>
      <c r="D34216" s="5">
        <v>0.1</v>
      </c>
      <c r="E34216" s="5">
        <v>103.6</v>
      </c>
      <c r="F34216" s="5">
        <v>206.3</v>
      </c>
      <c r="G34216" s="5">
        <v>103</v>
      </c>
      <c r="H34216" s="5">
        <v>102.9</v>
      </c>
      <c r="I34216" s="5">
        <v>0</v>
      </c>
      <c r="J34216" s="5">
        <v>0</v>
      </c>
      <c r="K34216" s="5">
        <v>0</v>
      </c>
    </row>
    <row r="34217" spans="1:11" x14ac:dyDescent="0.25">
      <c r="A34217" s="5">
        <f>34210</f>
      </c>
      <c r="B34217" s="5" t="s">
        <v>34225</v>
      </c>
      <c r="C34217" s="5">
        <v>103.4</v>
      </c>
      <c r="D34217" s="5">
        <v>0.1</v>
      </c>
      <c r="E34217" s="5">
        <v>103.6</v>
      </c>
      <c r="F34217" s="5">
        <v>206.3</v>
      </c>
      <c r="G34217" s="5">
        <v>103</v>
      </c>
      <c r="H34217" s="5">
        <v>102.9</v>
      </c>
      <c r="I34217" s="5">
        <v>0</v>
      </c>
      <c r="J34217" s="5">
        <v>0</v>
      </c>
      <c r="K34217" s="5">
        <v>0</v>
      </c>
    </row>
    <row r="34218" spans="1:11" x14ac:dyDescent="0.25">
      <c r="A34218" s="5">
        <f>34211</f>
      </c>
      <c r="B34218" s="5" t="s">
        <v>34226</v>
      </c>
      <c r="C34218" s="5">
        <v>103.6</v>
      </c>
      <c r="D34218" s="5">
        <v>0.1</v>
      </c>
      <c r="E34218" s="5">
        <v>103.7</v>
      </c>
      <c r="F34218" s="5">
        <v>206.2</v>
      </c>
      <c r="G34218" s="5">
        <v>102.9</v>
      </c>
      <c r="H34218" s="5">
        <v>102.8</v>
      </c>
      <c r="I34218" s="5">
        <v>0</v>
      </c>
      <c r="J34218" s="5">
        <v>0</v>
      </c>
      <c r="K34218" s="5">
        <v>0</v>
      </c>
    </row>
    <row r="34219" spans="1:11" x14ac:dyDescent="0.25">
      <c r="A34219" s="5">
        <f>34212</f>
      </c>
      <c r="B34219" s="5" t="s">
        <v>34227</v>
      </c>
      <c r="C34219" s="5">
        <v>103.6</v>
      </c>
      <c r="D34219" s="5">
        <v>0.1</v>
      </c>
      <c r="E34219" s="5">
        <v>103.7</v>
      </c>
      <c r="F34219" s="5">
        <v>206.2</v>
      </c>
      <c r="G34219" s="5">
        <v>102.9</v>
      </c>
      <c r="H34219" s="5">
        <v>102.8</v>
      </c>
      <c r="I34219" s="5">
        <v>0</v>
      </c>
      <c r="J34219" s="5">
        <v>0</v>
      </c>
      <c r="K34219" s="5">
        <v>0</v>
      </c>
    </row>
    <row r="34220" spans="1:11" x14ac:dyDescent="0.25">
      <c r="A34220" s="5">
        <f>34213</f>
      </c>
      <c r="B34220" s="5" t="s">
        <v>34228</v>
      </c>
      <c r="C34220" s="5">
        <v>103</v>
      </c>
      <c r="D34220" s="5">
        <v>0.1</v>
      </c>
      <c r="E34220" s="5">
        <v>103.1</v>
      </c>
      <c r="F34220" s="5">
        <v>205.8</v>
      </c>
      <c r="G34220" s="5">
        <v>102.7</v>
      </c>
      <c r="H34220" s="5">
        <v>102.6</v>
      </c>
      <c r="I34220" s="5">
        <v>0</v>
      </c>
      <c r="J34220" s="5">
        <v>0</v>
      </c>
      <c r="K34220" s="5">
        <v>0</v>
      </c>
    </row>
    <row r="34221" spans="1:11" x14ac:dyDescent="0.25">
      <c r="A34221" s="5">
        <f>34214</f>
      </c>
      <c r="B34221" s="5" t="s">
        <v>34229</v>
      </c>
      <c r="C34221" s="5">
        <v>103</v>
      </c>
      <c r="D34221" s="5">
        <v>0.1</v>
      </c>
      <c r="E34221" s="5">
        <v>103.1</v>
      </c>
      <c r="F34221" s="5">
        <v>205.8</v>
      </c>
      <c r="G34221" s="5">
        <v>102.7</v>
      </c>
      <c r="H34221" s="5">
        <v>102.6</v>
      </c>
      <c r="I34221" s="5">
        <v>0</v>
      </c>
      <c r="J34221" s="5">
        <v>0</v>
      </c>
      <c r="K34221" s="5">
        <v>0</v>
      </c>
    </row>
    <row r="34222" spans="1:11" x14ac:dyDescent="0.25">
      <c r="A34222" s="5">
        <f>34215</f>
      </c>
      <c r="B34222" s="5" t="s">
        <v>34230</v>
      </c>
      <c r="C34222" s="5">
        <v>103</v>
      </c>
      <c r="D34222" s="5">
        <v>0.1</v>
      </c>
      <c r="E34222" s="5">
        <v>103.1</v>
      </c>
      <c r="F34222" s="5">
        <v>205.8</v>
      </c>
      <c r="G34222" s="5">
        <v>102.7</v>
      </c>
      <c r="H34222" s="5">
        <v>102.6</v>
      </c>
      <c r="I34222" s="5">
        <v>0</v>
      </c>
      <c r="J34222" s="5">
        <v>0</v>
      </c>
      <c r="K34222" s="5">
        <v>0</v>
      </c>
    </row>
    <row r="34223" spans="1:11" x14ac:dyDescent="0.25">
      <c r="A34223" s="5">
        <f>34216</f>
      </c>
      <c r="B34223" s="5" t="s">
        <v>34231</v>
      </c>
      <c r="C34223" s="5">
        <v>103</v>
      </c>
      <c r="D34223" s="5">
        <v>0.1</v>
      </c>
      <c r="E34223" s="5">
        <v>103.1</v>
      </c>
      <c r="F34223" s="5">
        <v>205.8</v>
      </c>
      <c r="G34223" s="5">
        <v>102.7</v>
      </c>
      <c r="H34223" s="5">
        <v>102.6</v>
      </c>
      <c r="I34223" s="5">
        <v>0</v>
      </c>
      <c r="J34223" s="5">
        <v>0</v>
      </c>
      <c r="K34223" s="5">
        <v>0</v>
      </c>
    </row>
    <row r="34224" spans="1:11" x14ac:dyDescent="0.25">
      <c r="A34224" s="5">
        <f>34217</f>
      </c>
      <c r="B34224" s="5" t="s">
        <v>34232</v>
      </c>
      <c r="C34224" s="5">
        <v>103.8</v>
      </c>
      <c r="D34224" s="5">
        <v>0.1</v>
      </c>
      <c r="E34224" s="5">
        <v>103.9</v>
      </c>
      <c r="F34224" s="5">
        <v>207</v>
      </c>
      <c r="G34224" s="5">
        <v>103.3</v>
      </c>
      <c r="H34224" s="5">
        <v>103.2</v>
      </c>
      <c r="I34224" s="5">
        <v>0</v>
      </c>
      <c r="J34224" s="5">
        <v>0</v>
      </c>
      <c r="K34224" s="5">
        <v>0</v>
      </c>
    </row>
    <row r="34225" spans="1:11" x14ac:dyDescent="0.25">
      <c r="A34225" s="5">
        <f>34218</f>
      </c>
      <c r="B34225" s="5" t="s">
        <v>34233</v>
      </c>
      <c r="C34225" s="5">
        <v>103.8</v>
      </c>
      <c r="D34225" s="5">
        <v>0.1</v>
      </c>
      <c r="E34225" s="5">
        <v>103.9</v>
      </c>
      <c r="F34225" s="5">
        <v>207</v>
      </c>
      <c r="G34225" s="5">
        <v>103.3</v>
      </c>
      <c r="H34225" s="5">
        <v>103.2</v>
      </c>
      <c r="I34225" s="5">
        <v>0</v>
      </c>
      <c r="J34225" s="5">
        <v>0</v>
      </c>
      <c r="K34225" s="5">
        <v>0</v>
      </c>
    </row>
    <row r="34226" spans="1:11" x14ac:dyDescent="0.25">
      <c r="A34226" s="5">
        <f>34219</f>
      </c>
      <c r="B34226" s="5" t="s">
        <v>34234</v>
      </c>
      <c r="C34226" s="5">
        <v>103.9</v>
      </c>
      <c r="D34226" s="5">
        <v>0.1</v>
      </c>
      <c r="E34226" s="5">
        <v>104</v>
      </c>
      <c r="F34226" s="5">
        <v>206.9</v>
      </c>
      <c r="G34226" s="5">
        <v>103.2</v>
      </c>
      <c r="H34226" s="5">
        <v>103.1</v>
      </c>
      <c r="I34226" s="5">
        <v>0</v>
      </c>
      <c r="J34226" s="5">
        <v>0</v>
      </c>
      <c r="K34226" s="5">
        <v>0</v>
      </c>
    </row>
    <row r="34227" spans="1:11" x14ac:dyDescent="0.25">
      <c r="A34227" s="5">
        <f>34220</f>
      </c>
      <c r="B34227" s="5" t="s">
        <v>34235</v>
      </c>
      <c r="C34227" s="5">
        <v>103.9</v>
      </c>
      <c r="D34227" s="5">
        <v>0.1</v>
      </c>
      <c r="E34227" s="5">
        <v>104</v>
      </c>
      <c r="F34227" s="5">
        <v>206.9</v>
      </c>
      <c r="G34227" s="5">
        <v>103.2</v>
      </c>
      <c r="H34227" s="5">
        <v>103.1</v>
      </c>
      <c r="I34227" s="5">
        <v>0</v>
      </c>
      <c r="J34227" s="5">
        <v>0</v>
      </c>
      <c r="K34227" s="5">
        <v>0</v>
      </c>
    </row>
    <row r="34228" spans="1:11" x14ac:dyDescent="0.25">
      <c r="A34228" s="5">
        <f>34221</f>
      </c>
      <c r="B34228" s="5" t="s">
        <v>34236</v>
      </c>
      <c r="C34228" s="5">
        <v>103.9</v>
      </c>
      <c r="D34228" s="5">
        <v>0.1</v>
      </c>
      <c r="E34228" s="5">
        <v>104</v>
      </c>
      <c r="F34228" s="5">
        <v>207.5</v>
      </c>
      <c r="G34228" s="5">
        <v>103.5</v>
      </c>
      <c r="H34228" s="5">
        <v>103.4</v>
      </c>
      <c r="I34228" s="5">
        <v>0</v>
      </c>
      <c r="J34228" s="5">
        <v>0</v>
      </c>
      <c r="K34228" s="5">
        <v>0</v>
      </c>
    </row>
    <row r="34229" spans="1:11" x14ac:dyDescent="0.25">
      <c r="A34229" s="5">
        <f>34222</f>
      </c>
      <c r="B34229" s="5" t="s">
        <v>34237</v>
      </c>
      <c r="C34229" s="5">
        <v>103.9</v>
      </c>
      <c r="D34229" s="5">
        <v>0.1</v>
      </c>
      <c r="E34229" s="5">
        <v>104</v>
      </c>
      <c r="F34229" s="5">
        <v>207.5</v>
      </c>
      <c r="G34229" s="5">
        <v>103.5</v>
      </c>
      <c r="H34229" s="5">
        <v>103.4</v>
      </c>
      <c r="I34229" s="5">
        <v>0</v>
      </c>
      <c r="J34229" s="5">
        <v>0</v>
      </c>
      <c r="K34229" s="5">
        <v>0</v>
      </c>
    </row>
    <row r="34230" spans="1:11" x14ac:dyDescent="0.25">
      <c r="A34230" s="5">
        <f>34223</f>
      </c>
      <c r="B34230" s="5" t="s">
        <v>34238</v>
      </c>
      <c r="C34230" s="5">
        <v>103.3</v>
      </c>
      <c r="D34230" s="5">
        <v>0.1</v>
      </c>
      <c r="E34230" s="5">
        <v>103.4</v>
      </c>
      <c r="F34230" s="5">
        <v>207.1</v>
      </c>
      <c r="G34230" s="5">
        <v>103.3</v>
      </c>
      <c r="H34230" s="5">
        <v>103.2</v>
      </c>
      <c r="I34230" s="5">
        <v>0</v>
      </c>
      <c r="J34230" s="5">
        <v>0</v>
      </c>
      <c r="K34230" s="5">
        <v>0</v>
      </c>
    </row>
    <row r="34231" spans="1:11" x14ac:dyDescent="0.25">
      <c r="A34231" s="5">
        <f>34224</f>
      </c>
      <c r="B34231" s="5" t="s">
        <v>34239</v>
      </c>
      <c r="C34231" s="5">
        <v>103.3</v>
      </c>
      <c r="D34231" s="5">
        <v>0.1</v>
      </c>
      <c r="E34231" s="5">
        <v>103.4</v>
      </c>
      <c r="F34231" s="5">
        <v>207.1</v>
      </c>
      <c r="G34231" s="5">
        <v>103.3</v>
      </c>
      <c r="H34231" s="5">
        <v>103.2</v>
      </c>
      <c r="I34231" s="5">
        <v>0</v>
      </c>
      <c r="J34231" s="5">
        <v>0</v>
      </c>
      <c r="K34231" s="5">
        <v>0</v>
      </c>
    </row>
    <row r="34232" spans="1:11" x14ac:dyDescent="0.25">
      <c r="A34232" s="5">
        <f>34225</f>
      </c>
      <c r="B34232" s="5" t="s">
        <v>34240</v>
      </c>
      <c r="C34232" s="5">
        <v>103.3</v>
      </c>
      <c r="D34232" s="5">
        <v>0.1</v>
      </c>
      <c r="E34232" s="5">
        <v>103.4</v>
      </c>
      <c r="F34232" s="5">
        <v>207.1</v>
      </c>
      <c r="G34232" s="5">
        <v>103.3</v>
      </c>
      <c r="H34232" s="5">
        <v>103.2</v>
      </c>
      <c r="I34232" s="5">
        <v>0</v>
      </c>
      <c r="J34232" s="5">
        <v>0</v>
      </c>
      <c r="K34232" s="5">
        <v>0</v>
      </c>
    </row>
    <row r="34233" spans="1:11" x14ac:dyDescent="0.25">
      <c r="A34233" s="5">
        <f>34226</f>
      </c>
      <c r="B34233" s="5" t="s">
        <v>34241</v>
      </c>
      <c r="C34233" s="5">
        <v>101.9</v>
      </c>
      <c r="D34233" s="5">
        <v>0.1</v>
      </c>
      <c r="E34233" s="5">
        <v>102.1</v>
      </c>
      <c r="F34233" s="5">
        <v>203.4</v>
      </c>
      <c r="G34233" s="5">
        <v>101.5</v>
      </c>
      <c r="H34233" s="5">
        <v>101.3</v>
      </c>
      <c r="I34233" s="5">
        <v>0</v>
      </c>
      <c r="J34233" s="5">
        <v>0</v>
      </c>
      <c r="K34233" s="5">
        <v>0</v>
      </c>
    </row>
    <row r="34234" spans="1:11" x14ac:dyDescent="0.25">
      <c r="A34234" s="5">
        <f>34227</f>
      </c>
      <c r="B34234" s="5" t="s">
        <v>34242</v>
      </c>
      <c r="C34234" s="5">
        <v>101.9</v>
      </c>
      <c r="D34234" s="5">
        <v>0.1</v>
      </c>
      <c r="E34234" s="5">
        <v>102.1</v>
      </c>
      <c r="F34234" s="5">
        <v>203.4</v>
      </c>
      <c r="G34234" s="5">
        <v>101.5</v>
      </c>
      <c r="H34234" s="5">
        <v>101.3</v>
      </c>
      <c r="I34234" s="5">
        <v>0</v>
      </c>
      <c r="J34234" s="5">
        <v>0</v>
      </c>
      <c r="K34234" s="5">
        <v>0</v>
      </c>
    </row>
    <row r="34235" spans="1:11" x14ac:dyDescent="0.25">
      <c r="A34235" s="5">
        <f>34228</f>
      </c>
      <c r="B34235" s="5" t="s">
        <v>34243</v>
      </c>
      <c r="C34235" s="5">
        <v>101.5</v>
      </c>
      <c r="D34235" s="5">
        <v>0.1</v>
      </c>
      <c r="E34235" s="5">
        <v>101.5</v>
      </c>
      <c r="F34235" s="5">
        <v>201.9</v>
      </c>
      <c r="G34235" s="5">
        <v>100.8</v>
      </c>
      <c r="H34235" s="5">
        <v>100.8</v>
      </c>
      <c r="I34235" s="5">
        <v>0</v>
      </c>
      <c r="J34235" s="5">
        <v>0</v>
      </c>
      <c r="K34235" s="5">
        <v>0</v>
      </c>
    </row>
    <row r="34236" spans="1:11" x14ac:dyDescent="0.25">
      <c r="A34236" s="5">
        <f>34229</f>
      </c>
      <c r="B34236" s="5" t="s">
        <v>34244</v>
      </c>
      <c r="C34236" s="5">
        <v>101.5</v>
      </c>
      <c r="D34236" s="5">
        <v>0.1</v>
      </c>
      <c r="E34236" s="5">
        <v>101.5</v>
      </c>
      <c r="F34236" s="5">
        <v>201.9</v>
      </c>
      <c r="G34236" s="5">
        <v>100.8</v>
      </c>
      <c r="H34236" s="5">
        <v>100.8</v>
      </c>
      <c r="I34236" s="5">
        <v>0</v>
      </c>
      <c r="J34236" s="5">
        <v>0</v>
      </c>
      <c r="K34236" s="5">
        <v>0</v>
      </c>
    </row>
    <row r="34237" spans="1:11" x14ac:dyDescent="0.25">
      <c r="A34237" s="5">
        <f>34230</f>
      </c>
      <c r="B34237" s="5" t="s">
        <v>34245</v>
      </c>
      <c r="C34237" s="5">
        <v>102</v>
      </c>
      <c r="D34237" s="5">
        <v>0.1</v>
      </c>
      <c r="E34237" s="5">
        <v>102.1</v>
      </c>
      <c r="F34237" s="5">
        <v>203.7</v>
      </c>
      <c r="G34237" s="5">
        <v>101.6</v>
      </c>
      <c r="H34237" s="5">
        <v>101.5</v>
      </c>
      <c r="I34237" s="5">
        <v>0</v>
      </c>
      <c r="J34237" s="5">
        <v>0</v>
      </c>
      <c r="K34237" s="5">
        <v>0</v>
      </c>
    </row>
    <row r="34238" spans="1:11" x14ac:dyDescent="0.25">
      <c r="A34238" s="5">
        <f>34231</f>
      </c>
      <c r="B34238" s="5" t="s">
        <v>34246</v>
      </c>
      <c r="C34238" s="5">
        <v>102</v>
      </c>
      <c r="D34238" s="5">
        <v>0.1</v>
      </c>
      <c r="E34238" s="5">
        <v>102.1</v>
      </c>
      <c r="F34238" s="5">
        <v>203.7</v>
      </c>
      <c r="G34238" s="5">
        <v>101.6</v>
      </c>
      <c r="H34238" s="5">
        <v>101.5</v>
      </c>
      <c r="I34238" s="5">
        <v>0</v>
      </c>
      <c r="J34238" s="5">
        <v>0</v>
      </c>
      <c r="K34238" s="5">
        <v>0</v>
      </c>
    </row>
    <row r="34239" spans="1:11" x14ac:dyDescent="0.25">
      <c r="A34239" s="5">
        <f>34232</f>
      </c>
      <c r="B34239" s="5" t="s">
        <v>34247</v>
      </c>
      <c r="C34239" s="5">
        <v>101.8</v>
      </c>
      <c r="D34239" s="5">
        <v>0.1</v>
      </c>
      <c r="E34239" s="5">
        <v>101.9</v>
      </c>
      <c r="F34239" s="5">
        <v>203</v>
      </c>
      <c r="G34239" s="5">
        <v>101.3</v>
      </c>
      <c r="H34239" s="5">
        <v>101.1</v>
      </c>
      <c r="I34239" s="5">
        <v>0</v>
      </c>
      <c r="J34239" s="5">
        <v>0</v>
      </c>
      <c r="K34239" s="5">
        <v>0</v>
      </c>
    </row>
    <row r="34240" spans="1:11" x14ac:dyDescent="0.25">
      <c r="A34240" s="5">
        <f>34233</f>
      </c>
      <c r="B34240" s="5" t="s">
        <v>34248</v>
      </c>
      <c r="C34240" s="5">
        <v>101.8</v>
      </c>
      <c r="D34240" s="5">
        <v>0.1</v>
      </c>
      <c r="E34240" s="5">
        <v>101.9</v>
      </c>
      <c r="F34240" s="5">
        <v>203</v>
      </c>
      <c r="G34240" s="5">
        <v>101.3</v>
      </c>
      <c r="H34240" s="5">
        <v>101.1</v>
      </c>
      <c r="I34240" s="5">
        <v>0</v>
      </c>
      <c r="J34240" s="5">
        <v>0</v>
      </c>
      <c r="K34240" s="5">
        <v>0</v>
      </c>
    </row>
    <row r="34241" spans="1:11" x14ac:dyDescent="0.25">
      <c r="A34241" s="5">
        <f>34234</f>
      </c>
      <c r="B34241" s="5" t="s">
        <v>34249</v>
      </c>
      <c r="C34241" s="5">
        <v>101.8</v>
      </c>
      <c r="D34241" s="5">
        <v>0.1</v>
      </c>
      <c r="E34241" s="5">
        <v>101.9</v>
      </c>
      <c r="F34241" s="5">
        <v>203</v>
      </c>
      <c r="G34241" s="5">
        <v>101.3</v>
      </c>
      <c r="H34241" s="5">
        <v>101.1</v>
      </c>
      <c r="I34241" s="5">
        <v>0</v>
      </c>
      <c r="J34241" s="5">
        <v>0</v>
      </c>
      <c r="K34241" s="5">
        <v>0</v>
      </c>
    </row>
    <row r="34242" spans="1:11" x14ac:dyDescent="0.25">
      <c r="A34242" s="5">
        <f>34235</f>
      </c>
      <c r="B34242" s="5" t="s">
        <v>34250</v>
      </c>
      <c r="C34242" s="5">
        <v>101.8</v>
      </c>
      <c r="D34242" s="5">
        <v>0.1</v>
      </c>
      <c r="E34242" s="5">
        <v>101.9</v>
      </c>
      <c r="F34242" s="5">
        <v>203</v>
      </c>
      <c r="G34242" s="5">
        <v>101.3</v>
      </c>
      <c r="H34242" s="5">
        <v>101.1</v>
      </c>
      <c r="I34242" s="5">
        <v>0</v>
      </c>
      <c r="J34242" s="5">
        <v>0</v>
      </c>
      <c r="K34242" s="5">
        <v>0</v>
      </c>
    </row>
    <row r="34243" spans="1:11" x14ac:dyDescent="0.25">
      <c r="A34243" s="5">
        <f>34236</f>
      </c>
      <c r="B34243" s="5" t="s">
        <v>34251</v>
      </c>
      <c r="C34243" s="5">
        <v>101.6</v>
      </c>
      <c r="D34243" s="5">
        <v>0.1</v>
      </c>
      <c r="E34243" s="5">
        <v>101.8</v>
      </c>
      <c r="F34243" s="5">
        <v>202.4</v>
      </c>
      <c r="G34243" s="5">
        <v>101</v>
      </c>
      <c r="H34243" s="5">
        <v>100.9</v>
      </c>
      <c r="I34243" s="5">
        <v>0</v>
      </c>
      <c r="J34243" s="5">
        <v>0</v>
      </c>
      <c r="K34243" s="5">
        <v>0</v>
      </c>
    </row>
    <row r="34244" spans="1:11" x14ac:dyDescent="0.25">
      <c r="A34244" s="5">
        <f>34237</f>
      </c>
      <c r="B34244" s="5" t="s">
        <v>34252</v>
      </c>
      <c r="C34244" s="5">
        <v>101.6</v>
      </c>
      <c r="D34244" s="5">
        <v>0.1</v>
      </c>
      <c r="E34244" s="5">
        <v>101.8</v>
      </c>
      <c r="F34244" s="5">
        <v>202.4</v>
      </c>
      <c r="G34244" s="5">
        <v>101</v>
      </c>
      <c r="H34244" s="5">
        <v>100.9</v>
      </c>
      <c r="I34244" s="5">
        <v>0</v>
      </c>
      <c r="J34244" s="5">
        <v>0</v>
      </c>
      <c r="K34244" s="5">
        <v>0</v>
      </c>
    </row>
    <row r="34245" spans="1:11" x14ac:dyDescent="0.25">
      <c r="A34245" s="5">
        <f>34238</f>
      </c>
      <c r="B34245" s="5" t="s">
        <v>34253</v>
      </c>
      <c r="C34245" s="5">
        <v>102</v>
      </c>
      <c r="D34245" s="5">
        <v>0.1</v>
      </c>
      <c r="E34245" s="5">
        <v>102.1</v>
      </c>
      <c r="F34245" s="5">
        <v>202.6</v>
      </c>
      <c r="G34245" s="5">
        <v>101.2</v>
      </c>
      <c r="H34245" s="5">
        <v>101.1</v>
      </c>
      <c r="I34245" s="5">
        <v>0</v>
      </c>
      <c r="J34245" s="5">
        <v>0</v>
      </c>
      <c r="K34245" s="5">
        <v>0</v>
      </c>
    </row>
    <row r="34246" spans="1:11" x14ac:dyDescent="0.25">
      <c r="A34246" s="5">
        <f>34239</f>
      </c>
      <c r="B34246" s="5" t="s">
        <v>34254</v>
      </c>
      <c r="C34246" s="5">
        <v>102</v>
      </c>
      <c r="D34246" s="5">
        <v>0.1</v>
      </c>
      <c r="E34246" s="5">
        <v>102.1</v>
      </c>
      <c r="F34246" s="5">
        <v>202.6</v>
      </c>
      <c r="G34246" s="5">
        <v>101.2</v>
      </c>
      <c r="H34246" s="5">
        <v>101.1</v>
      </c>
      <c r="I34246" s="5">
        <v>0</v>
      </c>
      <c r="J34246" s="5">
        <v>0</v>
      </c>
      <c r="K34246" s="5">
        <v>0</v>
      </c>
    </row>
    <row r="34247" spans="1:11" x14ac:dyDescent="0.25">
      <c r="A34247" s="5">
        <f>34240</f>
      </c>
      <c r="B34247" s="5" t="s">
        <v>34255</v>
      </c>
      <c r="C34247" s="5">
        <v>102.1</v>
      </c>
      <c r="D34247" s="5">
        <v>0.1</v>
      </c>
      <c r="E34247" s="5">
        <v>102.2</v>
      </c>
      <c r="F34247" s="5">
        <v>204.2</v>
      </c>
      <c r="G34247" s="5">
        <v>101.8</v>
      </c>
      <c r="H34247" s="5">
        <v>101.7</v>
      </c>
      <c r="I34247" s="5">
        <v>0</v>
      </c>
      <c r="J34247" s="5">
        <v>0</v>
      </c>
      <c r="K34247" s="5">
        <v>0</v>
      </c>
    </row>
    <row r="34248" spans="1:11" x14ac:dyDescent="0.25">
      <c r="A34248" s="5">
        <f>34241</f>
      </c>
      <c r="B34248" s="5" t="s">
        <v>34256</v>
      </c>
      <c r="C34248" s="5">
        <v>102.1</v>
      </c>
      <c r="D34248" s="5">
        <v>0.1</v>
      </c>
      <c r="E34248" s="5">
        <v>102.2</v>
      </c>
      <c r="F34248" s="5">
        <v>204.2</v>
      </c>
      <c r="G34248" s="5">
        <v>101.8</v>
      </c>
      <c r="H34248" s="5">
        <v>101.7</v>
      </c>
      <c r="I34248" s="5">
        <v>0</v>
      </c>
      <c r="J34248" s="5">
        <v>0</v>
      </c>
      <c r="K34248" s="5">
        <v>0</v>
      </c>
    </row>
    <row r="34249" spans="1:11" x14ac:dyDescent="0.25">
      <c r="A34249" s="5">
        <f>34242</f>
      </c>
      <c r="B34249" s="5" t="s">
        <v>34257</v>
      </c>
      <c r="C34249" s="5">
        <v>101.8</v>
      </c>
      <c r="D34249" s="5">
        <v>0.1</v>
      </c>
      <c r="E34249" s="5">
        <v>102</v>
      </c>
      <c r="F34249" s="5">
        <v>203.4</v>
      </c>
      <c r="G34249" s="5">
        <v>101.5</v>
      </c>
      <c r="H34249" s="5">
        <v>101.3</v>
      </c>
      <c r="I34249" s="5">
        <v>0</v>
      </c>
      <c r="J34249" s="5">
        <v>0</v>
      </c>
      <c r="K34249" s="5">
        <v>0</v>
      </c>
    </row>
    <row r="34250" spans="1:11" x14ac:dyDescent="0.25">
      <c r="A34250" s="5">
        <f>34243</f>
      </c>
      <c r="B34250" s="5" t="s">
        <v>34258</v>
      </c>
      <c r="C34250" s="5">
        <v>101.8</v>
      </c>
      <c r="D34250" s="5">
        <v>0.1</v>
      </c>
      <c r="E34250" s="5">
        <v>102</v>
      </c>
      <c r="F34250" s="5">
        <v>203.4</v>
      </c>
      <c r="G34250" s="5">
        <v>101.5</v>
      </c>
      <c r="H34250" s="5">
        <v>101.3</v>
      </c>
      <c r="I34250" s="5">
        <v>0</v>
      </c>
      <c r="J34250" s="5">
        <v>0</v>
      </c>
      <c r="K34250" s="5">
        <v>0</v>
      </c>
    </row>
    <row r="34251" spans="1:11" x14ac:dyDescent="0.25">
      <c r="A34251" s="5">
        <f>34244</f>
      </c>
      <c r="B34251" s="5" t="s">
        <v>34259</v>
      </c>
      <c r="C34251" s="5">
        <v>101.8</v>
      </c>
      <c r="D34251" s="5">
        <v>0.1</v>
      </c>
      <c r="E34251" s="5">
        <v>102</v>
      </c>
      <c r="F34251" s="5">
        <v>203.4</v>
      </c>
      <c r="G34251" s="5">
        <v>101.5</v>
      </c>
      <c r="H34251" s="5">
        <v>101.3</v>
      </c>
      <c r="I34251" s="5">
        <v>0</v>
      </c>
      <c r="J34251" s="5">
        <v>0</v>
      </c>
      <c r="K34251" s="5">
        <v>0</v>
      </c>
    </row>
    <row r="34252" spans="1:11" x14ac:dyDescent="0.25">
      <c r="A34252" s="5">
        <f>34245</f>
      </c>
      <c r="B34252" s="5" t="s">
        <v>34260</v>
      </c>
      <c r="C34252" s="5">
        <v>101.8</v>
      </c>
      <c r="D34252" s="5">
        <v>0.1</v>
      </c>
      <c r="E34252" s="5">
        <v>102</v>
      </c>
      <c r="F34252" s="5">
        <v>203.4</v>
      </c>
      <c r="G34252" s="5">
        <v>101.5</v>
      </c>
      <c r="H34252" s="5">
        <v>101.3</v>
      </c>
      <c r="I34252" s="5">
        <v>0</v>
      </c>
      <c r="J34252" s="5">
        <v>0</v>
      </c>
      <c r="K34252" s="5">
        <v>0</v>
      </c>
    </row>
    <row r="34253" spans="1:11" x14ac:dyDescent="0.25">
      <c r="A34253" s="5">
        <f>34246</f>
      </c>
      <c r="B34253" s="5" t="s">
        <v>34261</v>
      </c>
      <c r="C34253" s="5">
        <v>101.5</v>
      </c>
      <c r="D34253" s="5">
        <v>0.1</v>
      </c>
      <c r="E34253" s="5">
        <v>101.6</v>
      </c>
      <c r="F34253" s="5">
        <v>203.1</v>
      </c>
      <c r="G34253" s="5">
        <v>101.3</v>
      </c>
      <c r="H34253" s="5">
        <v>101.2</v>
      </c>
      <c r="I34253" s="5">
        <v>0</v>
      </c>
      <c r="J34253" s="5">
        <v>0</v>
      </c>
      <c r="K34253" s="5">
        <v>0</v>
      </c>
    </row>
    <row r="34254" spans="1:11" x14ac:dyDescent="0.25">
      <c r="A34254" s="5">
        <f>34247</f>
      </c>
      <c r="B34254" s="5" t="s">
        <v>34262</v>
      </c>
      <c r="C34254" s="5">
        <v>101.5</v>
      </c>
      <c r="D34254" s="5">
        <v>0.1</v>
      </c>
      <c r="E34254" s="5">
        <v>101.6</v>
      </c>
      <c r="F34254" s="5">
        <v>203.1</v>
      </c>
      <c r="G34254" s="5">
        <v>101.3</v>
      </c>
      <c r="H34254" s="5">
        <v>101.2</v>
      </c>
      <c r="I34254" s="5">
        <v>0</v>
      </c>
      <c r="J34254" s="5">
        <v>0</v>
      </c>
      <c r="K34254" s="5">
        <v>0</v>
      </c>
    </row>
    <row r="34255" spans="1:11" x14ac:dyDescent="0.25">
      <c r="A34255" s="5">
        <f>34248</f>
      </c>
      <c r="B34255" s="5" t="s">
        <v>34263</v>
      </c>
      <c r="C34255" s="5">
        <v>101.8</v>
      </c>
      <c r="D34255" s="5">
        <v>0.1</v>
      </c>
      <c r="E34255" s="5">
        <v>101.6</v>
      </c>
      <c r="F34255" s="5">
        <v>203.1</v>
      </c>
      <c r="G34255" s="5">
        <v>101.3</v>
      </c>
      <c r="H34255" s="5">
        <v>101.2</v>
      </c>
      <c r="I34255" s="5">
        <v>0</v>
      </c>
      <c r="J34255" s="5">
        <v>0</v>
      </c>
      <c r="K34255" s="5">
        <v>0</v>
      </c>
    </row>
    <row r="34256" spans="1:11" x14ac:dyDescent="0.25">
      <c r="A34256" s="5">
        <f>34249</f>
      </c>
      <c r="B34256" s="5" t="s">
        <v>34264</v>
      </c>
      <c r="C34256" s="5">
        <v>101.8</v>
      </c>
      <c r="D34256" s="5">
        <v>0.1</v>
      </c>
      <c r="E34256" s="5">
        <v>101.8</v>
      </c>
      <c r="F34256" s="5">
        <v>203.5</v>
      </c>
      <c r="G34256" s="5">
        <v>101.6</v>
      </c>
      <c r="H34256" s="5">
        <v>101.4</v>
      </c>
      <c r="I34256" s="5">
        <v>0</v>
      </c>
      <c r="J34256" s="5">
        <v>0</v>
      </c>
      <c r="K34256" s="5">
        <v>0</v>
      </c>
    </row>
    <row r="34257" spans="1:11" x14ac:dyDescent="0.25">
      <c r="A34257" s="5">
        <f>34250</f>
      </c>
      <c r="B34257" s="5" t="s">
        <v>34265</v>
      </c>
      <c r="C34257" s="5">
        <v>102.2</v>
      </c>
      <c r="D34257" s="5">
        <v>0.1</v>
      </c>
      <c r="E34257" s="5">
        <v>101.8</v>
      </c>
      <c r="F34257" s="5">
        <v>203.5</v>
      </c>
      <c r="G34257" s="5">
        <v>101.6</v>
      </c>
      <c r="H34257" s="5">
        <v>101.4</v>
      </c>
      <c r="I34257" s="5">
        <v>0</v>
      </c>
      <c r="J34257" s="5">
        <v>0</v>
      </c>
      <c r="K34257" s="5">
        <v>0</v>
      </c>
    </row>
    <row r="34258" spans="1:11" x14ac:dyDescent="0.25">
      <c r="A34258" s="5">
        <f>34251</f>
      </c>
      <c r="B34258" s="5" t="s">
        <v>34266</v>
      </c>
      <c r="C34258" s="5">
        <v>102.2</v>
      </c>
      <c r="D34258" s="5">
        <v>0.1</v>
      </c>
      <c r="E34258" s="5">
        <v>102.4</v>
      </c>
      <c r="F34258" s="5">
        <v>204.3</v>
      </c>
      <c r="G34258" s="5">
        <v>101.9</v>
      </c>
      <c r="H34258" s="5">
        <v>101.8</v>
      </c>
      <c r="I34258" s="5">
        <v>0</v>
      </c>
      <c r="J34258" s="5">
        <v>0</v>
      </c>
      <c r="K34258" s="5">
        <v>0</v>
      </c>
    </row>
    <row r="34259" spans="1:11" x14ac:dyDescent="0.25">
      <c r="A34259" s="5">
        <f>34252</f>
      </c>
      <c r="B34259" s="5" t="s">
        <v>34267</v>
      </c>
      <c r="C34259" s="5">
        <v>102.2</v>
      </c>
      <c r="D34259" s="5">
        <v>0.1</v>
      </c>
      <c r="E34259" s="5">
        <v>102.4</v>
      </c>
      <c r="F34259" s="5">
        <v>204.3</v>
      </c>
      <c r="G34259" s="5">
        <v>101.8</v>
      </c>
      <c r="H34259" s="5">
        <v>101.7</v>
      </c>
      <c r="I34259" s="5">
        <v>0</v>
      </c>
      <c r="J34259" s="5">
        <v>0</v>
      </c>
      <c r="K34259" s="5">
        <v>0</v>
      </c>
    </row>
    <row r="34260" spans="1:11" x14ac:dyDescent="0.25">
      <c r="A34260" s="5">
        <f>34253</f>
      </c>
      <c r="B34260" s="5" t="s">
        <v>34268</v>
      </c>
      <c r="C34260" s="5">
        <v>102.1</v>
      </c>
      <c r="D34260" s="5">
        <v>0.1</v>
      </c>
      <c r="E34260" s="5">
        <v>102.1</v>
      </c>
      <c r="F34260" s="5">
        <v>204</v>
      </c>
      <c r="G34260" s="5">
        <v>101.8</v>
      </c>
      <c r="H34260" s="5">
        <v>101.7</v>
      </c>
      <c r="I34260" s="5">
        <v>0</v>
      </c>
      <c r="J34260" s="5">
        <v>0</v>
      </c>
      <c r="K34260" s="5">
        <v>0</v>
      </c>
    </row>
    <row r="34261" spans="1:11" x14ac:dyDescent="0.25">
      <c r="A34261" s="5">
        <f>34254</f>
      </c>
      <c r="B34261" s="5" t="s">
        <v>34269</v>
      </c>
      <c r="C34261" s="5">
        <v>102.1</v>
      </c>
      <c r="D34261" s="5">
        <v>0.1</v>
      </c>
      <c r="E34261" s="5">
        <v>102.1</v>
      </c>
      <c r="F34261" s="5">
        <v>204</v>
      </c>
      <c r="G34261" s="5">
        <v>101.8</v>
      </c>
      <c r="H34261" s="5">
        <v>101.7</v>
      </c>
      <c r="I34261" s="5">
        <v>0</v>
      </c>
      <c r="J34261" s="5">
        <v>0</v>
      </c>
      <c r="K34261" s="5">
        <v>0</v>
      </c>
    </row>
    <row r="34262" spans="1:11" x14ac:dyDescent="0.25">
      <c r="A34262" s="5">
        <f>34255</f>
      </c>
      <c r="B34262" s="5" t="s">
        <v>34270</v>
      </c>
      <c r="C34262" s="5">
        <v>102.1</v>
      </c>
      <c r="D34262" s="5">
        <v>0.1</v>
      </c>
      <c r="E34262" s="5">
        <v>102.1</v>
      </c>
      <c r="F34262" s="5">
        <v>204</v>
      </c>
      <c r="G34262" s="5">
        <v>101.8</v>
      </c>
      <c r="H34262" s="5">
        <v>101.7</v>
      </c>
      <c r="I34262" s="5">
        <v>0</v>
      </c>
      <c r="J34262" s="5">
        <v>0</v>
      </c>
      <c r="K34262" s="5">
        <v>0</v>
      </c>
    </row>
    <row r="34263" spans="1:11" x14ac:dyDescent="0.25">
      <c r="A34263" s="5">
        <f>34256</f>
      </c>
      <c r="B34263" s="5" t="s">
        <v>34271</v>
      </c>
      <c r="C34263" s="5">
        <v>101.9</v>
      </c>
      <c r="D34263" s="5">
        <v>0.1</v>
      </c>
      <c r="E34263" s="5">
        <v>102.1</v>
      </c>
      <c r="F34263" s="5">
        <v>203.7</v>
      </c>
      <c r="G34263" s="5">
        <v>101.6</v>
      </c>
      <c r="H34263" s="5">
        <v>101.4</v>
      </c>
      <c r="I34263" s="5">
        <v>0</v>
      </c>
      <c r="J34263" s="5">
        <v>0</v>
      </c>
      <c r="K34263" s="5">
        <v>0</v>
      </c>
    </row>
    <row r="34264" spans="1:11" x14ac:dyDescent="0.25">
      <c r="A34264" s="5">
        <f>34257</f>
      </c>
      <c r="B34264" s="5" t="s">
        <v>34272</v>
      </c>
      <c r="C34264" s="5">
        <v>101.9</v>
      </c>
      <c r="D34264" s="5">
        <v>0.1</v>
      </c>
      <c r="E34264" s="5">
        <v>102.1</v>
      </c>
      <c r="F34264" s="5">
        <v>203.7</v>
      </c>
      <c r="G34264" s="5">
        <v>101.6</v>
      </c>
      <c r="H34264" s="5">
        <v>101.4</v>
      </c>
      <c r="I34264" s="5">
        <v>0</v>
      </c>
      <c r="J34264" s="5">
        <v>0</v>
      </c>
      <c r="K34264" s="5">
        <v>0</v>
      </c>
    </row>
    <row r="34265" spans="1:11" x14ac:dyDescent="0.25">
      <c r="A34265" s="5">
        <f>34258</f>
      </c>
      <c r="B34265" s="5" t="s">
        <v>34273</v>
      </c>
      <c r="C34265" s="5">
        <v>101.9</v>
      </c>
      <c r="D34265" s="5">
        <v>0.1</v>
      </c>
      <c r="E34265" s="5">
        <v>102.1</v>
      </c>
      <c r="F34265" s="5">
        <v>203.7</v>
      </c>
      <c r="G34265" s="5">
        <v>101.7</v>
      </c>
      <c r="H34265" s="5">
        <v>101.5</v>
      </c>
      <c r="I34265" s="5">
        <v>0</v>
      </c>
      <c r="J34265" s="5">
        <v>0</v>
      </c>
      <c r="K34265" s="5">
        <v>0</v>
      </c>
    </row>
    <row r="34266" spans="1:11" x14ac:dyDescent="0.25">
      <c r="A34266" s="5">
        <f>34259</f>
      </c>
      <c r="B34266" s="5" t="s">
        <v>34274</v>
      </c>
      <c r="C34266" s="5">
        <v>101.9</v>
      </c>
      <c r="D34266" s="5">
        <v>0.1</v>
      </c>
      <c r="E34266" s="5">
        <v>102.1</v>
      </c>
      <c r="F34266" s="5">
        <v>203.7</v>
      </c>
      <c r="G34266" s="5">
        <v>101.7</v>
      </c>
      <c r="H34266" s="5">
        <v>101.5</v>
      </c>
      <c r="I34266" s="5">
        <v>0</v>
      </c>
      <c r="J34266" s="5">
        <v>0</v>
      </c>
      <c r="K34266" s="5">
        <v>0</v>
      </c>
    </row>
    <row r="34267" spans="1:11" x14ac:dyDescent="0.25">
      <c r="A34267" s="5">
        <f>34260</f>
      </c>
      <c r="B34267" s="5" t="s">
        <v>34275</v>
      </c>
      <c r="C34267" s="5">
        <v>101.7</v>
      </c>
      <c r="D34267" s="5">
        <v>0.1</v>
      </c>
      <c r="E34267" s="5">
        <v>101.8</v>
      </c>
      <c r="F34267" s="5">
        <v>202.8</v>
      </c>
      <c r="G34267" s="5">
        <v>101.2</v>
      </c>
      <c r="H34267" s="5">
        <v>101</v>
      </c>
      <c r="I34267" s="5">
        <v>0</v>
      </c>
      <c r="J34267" s="5">
        <v>0</v>
      </c>
      <c r="K34267" s="5">
        <v>0</v>
      </c>
    </row>
    <row r="34268" spans="1:11" x14ac:dyDescent="0.25">
      <c r="A34268" s="5">
        <f>34261</f>
      </c>
      <c r="B34268" s="5" t="s">
        <v>34276</v>
      </c>
      <c r="C34268" s="5">
        <v>101.7</v>
      </c>
      <c r="D34268" s="5">
        <v>0.1</v>
      </c>
      <c r="E34268" s="5">
        <v>101.8</v>
      </c>
      <c r="F34268" s="5">
        <v>202.8</v>
      </c>
      <c r="G34268" s="5">
        <v>101.2</v>
      </c>
      <c r="H34268" s="5">
        <v>101</v>
      </c>
      <c r="I34268" s="5">
        <v>0</v>
      </c>
      <c r="J34268" s="5">
        <v>0</v>
      </c>
      <c r="K34268" s="5">
        <v>0</v>
      </c>
    </row>
    <row r="34269" spans="1:11" x14ac:dyDescent="0.25">
      <c r="A34269" s="5">
        <f>34262</f>
      </c>
      <c r="B34269" s="5" t="s">
        <v>34277</v>
      </c>
      <c r="C34269" s="5">
        <v>101.7</v>
      </c>
      <c r="D34269" s="5">
        <v>0.1</v>
      </c>
      <c r="E34269" s="5">
        <v>101.8</v>
      </c>
      <c r="F34269" s="5">
        <v>202.8</v>
      </c>
      <c r="G34269" s="5">
        <v>101.2</v>
      </c>
      <c r="H34269" s="5">
        <v>101</v>
      </c>
      <c r="I34269" s="5">
        <v>0</v>
      </c>
      <c r="J34269" s="5">
        <v>0</v>
      </c>
      <c r="K34269" s="5">
        <v>0</v>
      </c>
    </row>
    <row r="34270" spans="1:11" x14ac:dyDescent="0.25">
      <c r="A34270" s="5">
        <f>34263</f>
      </c>
      <c r="B34270" s="5" t="s">
        <v>34278</v>
      </c>
      <c r="C34270" s="5">
        <v>101.7</v>
      </c>
      <c r="D34270" s="5">
        <v>0.1</v>
      </c>
      <c r="E34270" s="5">
        <v>101.8</v>
      </c>
      <c r="F34270" s="5">
        <v>202.8</v>
      </c>
      <c r="G34270" s="5">
        <v>101.2</v>
      </c>
      <c r="H34270" s="5">
        <v>101</v>
      </c>
      <c r="I34270" s="5">
        <v>0</v>
      </c>
      <c r="J34270" s="5">
        <v>0</v>
      </c>
      <c r="K34270" s="5">
        <v>0</v>
      </c>
    </row>
    <row r="34271" spans="1:11" x14ac:dyDescent="0.25">
      <c r="A34271" s="5">
        <f>34264</f>
      </c>
      <c r="B34271" s="5" t="s">
        <v>34279</v>
      </c>
      <c r="C34271" s="5">
        <v>101.9</v>
      </c>
      <c r="D34271" s="5">
        <v>0.1</v>
      </c>
      <c r="E34271" s="5">
        <v>102.1</v>
      </c>
      <c r="F34271" s="5">
        <v>203.2</v>
      </c>
      <c r="G34271" s="5">
        <v>101.4</v>
      </c>
      <c r="H34271" s="5">
        <v>101.2</v>
      </c>
      <c r="I34271" s="5">
        <v>0</v>
      </c>
      <c r="J34271" s="5">
        <v>0</v>
      </c>
      <c r="K34271" s="5">
        <v>0</v>
      </c>
    </row>
    <row r="34272" spans="1:11" x14ac:dyDescent="0.25">
      <c r="A34272" s="5">
        <f>34265</f>
      </c>
      <c r="B34272" s="5" t="s">
        <v>34280</v>
      </c>
      <c r="C34272" s="5">
        <v>101.9</v>
      </c>
      <c r="D34272" s="5">
        <v>0.1</v>
      </c>
      <c r="E34272" s="5">
        <v>102.1</v>
      </c>
      <c r="F34272" s="5">
        <v>203.2</v>
      </c>
      <c r="G34272" s="5">
        <v>101.4</v>
      </c>
      <c r="H34272" s="5">
        <v>101.2</v>
      </c>
      <c r="I34272" s="5">
        <v>0</v>
      </c>
      <c r="J34272" s="5">
        <v>0</v>
      </c>
      <c r="K34272" s="5">
        <v>0</v>
      </c>
    </row>
    <row r="34273" spans="1:11" x14ac:dyDescent="0.25">
      <c r="A34273" s="5">
        <f>34266</f>
      </c>
      <c r="B34273" s="5" t="s">
        <v>34281</v>
      </c>
      <c r="C34273" s="5">
        <v>102.1</v>
      </c>
      <c r="D34273" s="5">
        <v>0.1</v>
      </c>
      <c r="E34273" s="5">
        <v>102.2</v>
      </c>
      <c r="F34273" s="5">
        <v>204</v>
      </c>
      <c r="G34273" s="5">
        <v>101.8</v>
      </c>
      <c r="H34273" s="5">
        <v>101.6</v>
      </c>
      <c r="I34273" s="5">
        <v>0</v>
      </c>
      <c r="J34273" s="5">
        <v>0</v>
      </c>
      <c r="K34273" s="5">
        <v>0</v>
      </c>
    </row>
    <row r="34274" spans="1:11" x14ac:dyDescent="0.25">
      <c r="A34274" s="5">
        <f>34267</f>
      </c>
      <c r="B34274" s="5" t="s">
        <v>34282</v>
      </c>
      <c r="C34274" s="5">
        <v>102.1</v>
      </c>
      <c r="D34274" s="5">
        <v>0.1</v>
      </c>
      <c r="E34274" s="5">
        <v>102.2</v>
      </c>
      <c r="F34274" s="5">
        <v>204</v>
      </c>
      <c r="G34274" s="5">
        <v>101.8</v>
      </c>
      <c r="H34274" s="5">
        <v>101.6</v>
      </c>
      <c r="I34274" s="5">
        <v>0</v>
      </c>
      <c r="J34274" s="5">
        <v>0</v>
      </c>
      <c r="K34274" s="5">
        <v>0</v>
      </c>
    </row>
    <row r="34275" spans="1:11" x14ac:dyDescent="0.25">
      <c r="A34275" s="5">
        <f>34268</f>
      </c>
      <c r="B34275" s="5" t="s">
        <v>34283</v>
      </c>
      <c r="C34275" s="5">
        <v>101.5</v>
      </c>
      <c r="D34275" s="5">
        <v>0.1</v>
      </c>
      <c r="E34275" s="5">
        <v>101.6</v>
      </c>
      <c r="F34275" s="5">
        <v>203.3</v>
      </c>
      <c r="G34275" s="5">
        <v>101.4</v>
      </c>
      <c r="H34275" s="5">
        <v>101.3</v>
      </c>
      <c r="I34275" s="5">
        <v>0</v>
      </c>
      <c r="J34275" s="5">
        <v>0</v>
      </c>
      <c r="K34275" s="5">
        <v>0</v>
      </c>
    </row>
    <row r="34276" spans="1:11" x14ac:dyDescent="0.25">
      <c r="A34276" s="5">
        <f>34269</f>
      </c>
      <c r="B34276" s="5" t="s">
        <v>34284</v>
      </c>
      <c r="C34276" s="5">
        <v>101.5</v>
      </c>
      <c r="D34276" s="5">
        <v>0.1</v>
      </c>
      <c r="E34276" s="5">
        <v>101.6</v>
      </c>
      <c r="F34276" s="5">
        <v>203.3</v>
      </c>
      <c r="G34276" s="5">
        <v>101.4</v>
      </c>
      <c r="H34276" s="5">
        <v>101.3</v>
      </c>
      <c r="I34276" s="5">
        <v>0</v>
      </c>
      <c r="J34276" s="5">
        <v>0</v>
      </c>
      <c r="K34276" s="5">
        <v>0</v>
      </c>
    </row>
    <row r="34277" spans="1:11" x14ac:dyDescent="0.25">
      <c r="A34277" s="5">
        <f>34270</f>
      </c>
      <c r="B34277" s="5" t="s">
        <v>34285</v>
      </c>
      <c r="C34277" s="5">
        <v>101.2</v>
      </c>
      <c r="D34277" s="5">
        <v>0.1</v>
      </c>
      <c r="E34277" s="5">
        <v>101.4</v>
      </c>
      <c r="F34277" s="5">
        <v>202.3</v>
      </c>
      <c r="G34277" s="5">
        <v>101</v>
      </c>
      <c r="H34277" s="5">
        <v>100.8</v>
      </c>
      <c r="I34277" s="5">
        <v>0</v>
      </c>
      <c r="J34277" s="5">
        <v>0</v>
      </c>
      <c r="K34277" s="5">
        <v>0</v>
      </c>
    </row>
    <row r="34278" spans="1:11" x14ac:dyDescent="0.25">
      <c r="A34278" s="5">
        <f>34271</f>
      </c>
      <c r="B34278" s="5" t="s">
        <v>34286</v>
      </c>
      <c r="C34278" s="5">
        <v>101.2</v>
      </c>
      <c r="D34278" s="5">
        <v>0.1</v>
      </c>
      <c r="E34278" s="5">
        <v>101.4</v>
      </c>
      <c r="F34278" s="5">
        <v>202.3</v>
      </c>
      <c r="G34278" s="5">
        <v>101</v>
      </c>
      <c r="H34278" s="5">
        <v>100.8</v>
      </c>
      <c r="I34278" s="5">
        <v>0</v>
      </c>
      <c r="J34278" s="5">
        <v>0</v>
      </c>
      <c r="K34278" s="5">
        <v>0</v>
      </c>
    </row>
    <row r="34279" spans="1:11" x14ac:dyDescent="0.25">
      <c r="A34279" s="5">
        <f>34272</f>
      </c>
      <c r="B34279" s="5" t="s">
        <v>34287</v>
      </c>
      <c r="C34279" s="5">
        <v>101.2</v>
      </c>
      <c r="D34279" s="5">
        <v>0.1</v>
      </c>
      <c r="E34279" s="5">
        <v>101.4</v>
      </c>
      <c r="F34279" s="5">
        <v>202.3</v>
      </c>
      <c r="G34279" s="5">
        <v>101</v>
      </c>
      <c r="H34279" s="5">
        <v>100.8</v>
      </c>
      <c r="I34279" s="5">
        <v>0</v>
      </c>
      <c r="J34279" s="5">
        <v>0</v>
      </c>
      <c r="K34279" s="5">
        <v>0</v>
      </c>
    </row>
    <row r="34280" spans="1:11" x14ac:dyDescent="0.25">
      <c r="A34280" s="5">
        <f>34273</f>
      </c>
      <c r="B34280" s="5" t="s">
        <v>34288</v>
      </c>
      <c r="C34280" s="5">
        <v>101.2</v>
      </c>
      <c r="D34280" s="5">
        <v>0.1</v>
      </c>
      <c r="E34280" s="5">
        <v>101.4</v>
      </c>
      <c r="F34280" s="5">
        <v>202.3</v>
      </c>
      <c r="G34280" s="5">
        <v>101</v>
      </c>
      <c r="H34280" s="5">
        <v>100.8</v>
      </c>
      <c r="I34280" s="5">
        <v>0</v>
      </c>
      <c r="J34280" s="5">
        <v>0</v>
      </c>
      <c r="K34280" s="5">
        <v>0</v>
      </c>
    </row>
    <row r="34281" spans="1:11" x14ac:dyDescent="0.25">
      <c r="A34281" s="5">
        <f>34274</f>
      </c>
      <c r="B34281" s="5" t="s">
        <v>34289</v>
      </c>
      <c r="C34281" s="5">
        <v>101.8</v>
      </c>
      <c r="D34281" s="5">
        <v>0.1</v>
      </c>
      <c r="E34281" s="5">
        <v>101.8</v>
      </c>
      <c r="F34281" s="5">
        <v>203.2</v>
      </c>
      <c r="G34281" s="5">
        <v>101.4</v>
      </c>
      <c r="H34281" s="5">
        <v>101.2</v>
      </c>
      <c r="I34281" s="5">
        <v>0</v>
      </c>
      <c r="J34281" s="5">
        <v>0</v>
      </c>
      <c r="K34281" s="5">
        <v>0</v>
      </c>
    </row>
    <row r="34282" spans="1:11" x14ac:dyDescent="0.25">
      <c r="A34282" s="5">
        <f>34275</f>
      </c>
      <c r="B34282" s="5" t="s">
        <v>34290</v>
      </c>
      <c r="C34282" s="5">
        <v>101.8</v>
      </c>
      <c r="D34282" s="5">
        <v>0.1</v>
      </c>
      <c r="E34282" s="5">
        <v>101.8</v>
      </c>
      <c r="F34282" s="5">
        <v>203.2</v>
      </c>
      <c r="G34282" s="5">
        <v>101.4</v>
      </c>
      <c r="H34282" s="5">
        <v>101.2</v>
      </c>
      <c r="I34282" s="5">
        <v>0</v>
      </c>
      <c r="J34282" s="5">
        <v>0</v>
      </c>
      <c r="K34282" s="5">
        <v>0</v>
      </c>
    </row>
    <row r="34283" spans="1:11" x14ac:dyDescent="0.25">
      <c r="A34283" s="5">
        <f>34276</f>
      </c>
      <c r="B34283" s="5" t="s">
        <v>34291</v>
      </c>
      <c r="C34283" s="5">
        <v>101.5</v>
      </c>
      <c r="D34283" s="5">
        <v>0.1</v>
      </c>
      <c r="E34283" s="5">
        <v>101.7</v>
      </c>
      <c r="F34283" s="5">
        <v>203.6</v>
      </c>
      <c r="G34283" s="5">
        <v>101.6</v>
      </c>
      <c r="H34283" s="5">
        <v>101.4</v>
      </c>
      <c r="I34283" s="5">
        <v>0</v>
      </c>
      <c r="J34283" s="5">
        <v>0</v>
      </c>
      <c r="K34283" s="5">
        <v>0</v>
      </c>
    </row>
    <row r="34284" spans="1:11" x14ac:dyDescent="0.25">
      <c r="A34284" s="5">
        <f>34277</f>
      </c>
      <c r="B34284" s="5" t="s">
        <v>34292</v>
      </c>
      <c r="C34284" s="5">
        <v>101.5</v>
      </c>
      <c r="D34284" s="5">
        <v>0.1</v>
      </c>
      <c r="E34284" s="5">
        <v>101.7</v>
      </c>
      <c r="F34284" s="5">
        <v>203.6</v>
      </c>
      <c r="G34284" s="5">
        <v>101.6</v>
      </c>
      <c r="H34284" s="5">
        <v>101.4</v>
      </c>
      <c r="I34284" s="5">
        <v>0</v>
      </c>
      <c r="J34284" s="5">
        <v>0</v>
      </c>
      <c r="K34284" s="5">
        <v>0</v>
      </c>
    </row>
    <row r="34285" spans="1:11" x14ac:dyDescent="0.25">
      <c r="A34285" s="5">
        <f>34278</f>
      </c>
      <c r="B34285" s="5" t="s">
        <v>34293</v>
      </c>
      <c r="C34285" s="5">
        <v>101.8</v>
      </c>
      <c r="D34285" s="5">
        <v>0</v>
      </c>
      <c r="E34285" s="5">
        <v>0</v>
      </c>
      <c r="F34285" s="5">
        <v>0</v>
      </c>
      <c r="G34285" s="5">
        <v>0</v>
      </c>
      <c r="H34285" s="5">
        <v>0</v>
      </c>
      <c r="I34285" s="5">
        <v>0</v>
      </c>
      <c r="J34285" s="5">
        <v>0</v>
      </c>
      <c r="K34285" s="5">
        <v>0</v>
      </c>
    </row>
    <row r="34286" spans="1:11" x14ac:dyDescent="0.25">
      <c r="A34286" s="5">
        <f>34279</f>
      </c>
      <c r="B34286" s="5" t="s">
        <v>34294</v>
      </c>
      <c r="C34286" s="5">
        <v>101.8</v>
      </c>
      <c r="D34286" s="5">
        <v>0.1</v>
      </c>
      <c r="E34286" s="5">
        <v>101.9</v>
      </c>
      <c r="F34286" s="5">
        <v>202.3</v>
      </c>
      <c r="G34286" s="5">
        <v>100.9</v>
      </c>
      <c r="H34286" s="5">
        <v>100.8</v>
      </c>
      <c r="I34286" s="5">
        <v>0</v>
      </c>
      <c r="J34286" s="5">
        <v>0</v>
      </c>
      <c r="K34286" s="5">
        <v>0</v>
      </c>
    </row>
    <row r="34287" spans="1:11" x14ac:dyDescent="0.25">
      <c r="A34287" s="5">
        <f>34280</f>
      </c>
      <c r="B34287" s="5" t="s">
        <v>34295</v>
      </c>
      <c r="C34287" s="5">
        <v>101.8</v>
      </c>
      <c r="D34287" s="5">
        <v>0.1</v>
      </c>
      <c r="E34287" s="5">
        <v>101.9</v>
      </c>
      <c r="F34287" s="5">
        <v>202.3</v>
      </c>
      <c r="G34287" s="5">
        <v>100.9</v>
      </c>
      <c r="H34287" s="5">
        <v>100.8</v>
      </c>
      <c r="I34287" s="5">
        <v>0</v>
      </c>
      <c r="J34287" s="5">
        <v>0</v>
      </c>
      <c r="K34287" s="5">
        <v>0</v>
      </c>
    </row>
    <row r="34288" spans="1:11" x14ac:dyDescent="0.25">
      <c r="A34288" s="5">
        <f>34281</f>
      </c>
      <c r="B34288" s="5" t="s">
        <v>34296</v>
      </c>
      <c r="C34288" s="5">
        <v>101.8</v>
      </c>
      <c r="D34288" s="5">
        <v>0.1</v>
      </c>
      <c r="E34288" s="5">
        <v>101.9</v>
      </c>
      <c r="F34288" s="5">
        <v>202.3</v>
      </c>
      <c r="G34288" s="5">
        <v>100.9</v>
      </c>
      <c r="H34288" s="5">
        <v>100.8</v>
      </c>
      <c r="I34288" s="5">
        <v>0</v>
      </c>
      <c r="J34288" s="5">
        <v>0</v>
      </c>
      <c r="K34288" s="5">
        <v>0</v>
      </c>
    </row>
    <row r="34289" spans="1:11" x14ac:dyDescent="0.25">
      <c r="A34289" s="5">
        <f>34282</f>
      </c>
      <c r="B34289" s="5" t="s">
        <v>34297</v>
      </c>
      <c r="C34289" s="5">
        <v>102.1</v>
      </c>
      <c r="D34289" s="5">
        <v>0.1</v>
      </c>
      <c r="E34289" s="5">
        <v>102.2</v>
      </c>
      <c r="F34289" s="5">
        <v>203.4</v>
      </c>
      <c r="G34289" s="5">
        <v>101.5</v>
      </c>
      <c r="H34289" s="5">
        <v>101.4</v>
      </c>
      <c r="I34289" s="5">
        <v>0</v>
      </c>
      <c r="J34289" s="5">
        <v>0</v>
      </c>
      <c r="K34289" s="5">
        <v>0</v>
      </c>
    </row>
    <row r="34290" spans="1:11" x14ac:dyDescent="0.25">
      <c r="A34290" s="5">
        <f>34283</f>
      </c>
      <c r="B34290" s="5" t="s">
        <v>34298</v>
      </c>
      <c r="C34290" s="5">
        <v>102.1</v>
      </c>
      <c r="D34290" s="5">
        <v>0.1</v>
      </c>
      <c r="E34290" s="5">
        <v>102.2</v>
      </c>
      <c r="F34290" s="5">
        <v>203.4</v>
      </c>
      <c r="G34290" s="5">
        <v>101.5</v>
      </c>
      <c r="H34290" s="5">
        <v>101.4</v>
      </c>
      <c r="I34290" s="5">
        <v>0</v>
      </c>
      <c r="J34290" s="5">
        <v>0</v>
      </c>
      <c r="K34290" s="5">
        <v>0</v>
      </c>
    </row>
    <row r="34291" spans="1:11" x14ac:dyDescent="0.25">
      <c r="A34291" s="5">
        <f>34284</f>
      </c>
      <c r="B34291" s="5" t="s">
        <v>34299</v>
      </c>
      <c r="C34291" s="5">
        <v>100.9</v>
      </c>
      <c r="D34291" s="5">
        <v>0.1</v>
      </c>
      <c r="E34291" s="5">
        <v>101.1</v>
      </c>
      <c r="F34291" s="5">
        <v>201.6</v>
      </c>
      <c r="G34291" s="5">
        <v>100.6</v>
      </c>
      <c r="H34291" s="5">
        <v>100.5</v>
      </c>
      <c r="I34291" s="5">
        <v>0</v>
      </c>
      <c r="J34291" s="5">
        <v>0</v>
      </c>
      <c r="K34291" s="5">
        <v>0</v>
      </c>
    </row>
    <row r="34292" spans="1:11" x14ac:dyDescent="0.25">
      <c r="A34292" s="5">
        <f>34285</f>
      </c>
      <c r="B34292" s="5" t="s">
        <v>34300</v>
      </c>
      <c r="C34292" s="5">
        <v>100.9</v>
      </c>
      <c r="D34292" s="5">
        <v>0.1</v>
      </c>
      <c r="E34292" s="5">
        <v>101.1</v>
      </c>
      <c r="F34292" s="5">
        <v>201.6</v>
      </c>
      <c r="G34292" s="5">
        <v>100.6</v>
      </c>
      <c r="H34292" s="5">
        <v>100.5</v>
      </c>
      <c r="I34292" s="5">
        <v>0</v>
      </c>
      <c r="J34292" s="5">
        <v>0</v>
      </c>
      <c r="K34292" s="5">
        <v>0</v>
      </c>
    </row>
    <row r="34293" spans="1:11" x14ac:dyDescent="0.25">
      <c r="A34293" s="5">
        <f>34286</f>
      </c>
      <c r="B34293" s="5" t="s">
        <v>34301</v>
      </c>
      <c r="C34293" s="5">
        <v>101.7</v>
      </c>
      <c r="D34293" s="5">
        <v>0.1</v>
      </c>
      <c r="E34293" s="5">
        <v>101.8</v>
      </c>
      <c r="F34293" s="5">
        <v>202</v>
      </c>
      <c r="G34293" s="5">
        <v>100.8</v>
      </c>
      <c r="H34293" s="5">
        <v>100.7</v>
      </c>
      <c r="I34293" s="5">
        <v>0</v>
      </c>
      <c r="J34293" s="5">
        <v>0</v>
      </c>
      <c r="K34293" s="5">
        <v>0</v>
      </c>
    </row>
    <row r="34294" spans="1:11" x14ac:dyDescent="0.25">
      <c r="A34294" s="5">
        <f>34287</f>
      </c>
      <c r="B34294" s="5" t="s">
        <v>34302</v>
      </c>
      <c r="C34294" s="5">
        <v>101.7</v>
      </c>
      <c r="D34294" s="5">
        <v>0.1</v>
      </c>
      <c r="E34294" s="5">
        <v>101.8</v>
      </c>
      <c r="F34294" s="5">
        <v>202</v>
      </c>
      <c r="G34294" s="5">
        <v>100.8</v>
      </c>
      <c r="H34294" s="5">
        <v>100.7</v>
      </c>
      <c r="I34294" s="5">
        <v>0</v>
      </c>
      <c r="J34294" s="5">
        <v>0</v>
      </c>
      <c r="K34294" s="5">
        <v>0</v>
      </c>
    </row>
    <row r="34295" spans="1:11" x14ac:dyDescent="0.25">
      <c r="A34295" s="5">
        <f>34288</f>
      </c>
      <c r="B34295" s="5" t="s">
        <v>34303</v>
      </c>
      <c r="C34295" s="5">
        <v>102.1</v>
      </c>
      <c r="D34295" s="5">
        <v>0.1</v>
      </c>
      <c r="E34295" s="5">
        <v>102.2</v>
      </c>
      <c r="F34295" s="5">
        <v>203.6</v>
      </c>
      <c r="G34295" s="5">
        <v>101.5</v>
      </c>
      <c r="H34295" s="5">
        <v>101.4</v>
      </c>
      <c r="I34295" s="5">
        <v>0</v>
      </c>
      <c r="J34295" s="5">
        <v>0</v>
      </c>
      <c r="K34295" s="5">
        <v>0</v>
      </c>
    </row>
    <row r="34296" spans="1:11" x14ac:dyDescent="0.25">
      <c r="A34296" s="5">
        <f>34289</f>
      </c>
      <c r="B34296" s="5" t="s">
        <v>34304</v>
      </c>
      <c r="C34296" s="5">
        <v>102.1</v>
      </c>
      <c r="D34296" s="5">
        <v>0.1</v>
      </c>
      <c r="E34296" s="5">
        <v>102.2</v>
      </c>
      <c r="F34296" s="5">
        <v>203.6</v>
      </c>
      <c r="G34296" s="5">
        <v>101.5</v>
      </c>
      <c r="H34296" s="5">
        <v>101.4</v>
      </c>
      <c r="I34296" s="5">
        <v>0</v>
      </c>
      <c r="J34296" s="5">
        <v>0</v>
      </c>
      <c r="K34296" s="5">
        <v>0</v>
      </c>
    </row>
    <row r="34297" spans="1:11" x14ac:dyDescent="0.25">
      <c r="A34297" s="5">
        <f>34290</f>
      </c>
      <c r="B34297" s="5" t="s">
        <v>34305</v>
      </c>
      <c r="C34297" s="5">
        <v>102.1</v>
      </c>
      <c r="D34297" s="5">
        <v>0.1</v>
      </c>
      <c r="E34297" s="5">
        <v>102.2</v>
      </c>
      <c r="F34297" s="5">
        <v>203.6</v>
      </c>
      <c r="G34297" s="5">
        <v>101.5</v>
      </c>
      <c r="H34297" s="5">
        <v>101.4</v>
      </c>
      <c r="I34297" s="5">
        <v>0</v>
      </c>
      <c r="J34297" s="5">
        <v>0</v>
      </c>
      <c r="K34297" s="5">
        <v>0</v>
      </c>
    </row>
    <row r="34298" spans="1:11" x14ac:dyDescent="0.25">
      <c r="A34298" s="5">
        <f>34291</f>
      </c>
      <c r="B34298" s="5" t="s">
        <v>34306</v>
      </c>
      <c r="C34298" s="5">
        <v>102.1</v>
      </c>
      <c r="D34298" s="5">
        <v>0.1</v>
      </c>
      <c r="E34298" s="5">
        <v>102.2</v>
      </c>
      <c r="F34298" s="5">
        <v>203.6</v>
      </c>
      <c r="G34298" s="5">
        <v>101.5</v>
      </c>
      <c r="H34298" s="5">
        <v>101.4</v>
      </c>
      <c r="I34298" s="5">
        <v>0</v>
      </c>
      <c r="J34298" s="5">
        <v>0</v>
      </c>
      <c r="K34298" s="5">
        <v>0</v>
      </c>
    </row>
    <row r="34299" spans="1:11" x14ac:dyDescent="0.25">
      <c r="A34299" s="5">
        <f>34292</f>
      </c>
      <c r="B34299" s="5" t="s">
        <v>34307</v>
      </c>
      <c r="C34299" s="5">
        <v>102.1</v>
      </c>
      <c r="D34299" s="5">
        <v>0.1</v>
      </c>
      <c r="E34299" s="5">
        <v>102.2</v>
      </c>
      <c r="F34299" s="5">
        <v>203.7</v>
      </c>
      <c r="G34299" s="5">
        <v>101.6</v>
      </c>
      <c r="H34299" s="5">
        <v>101.4</v>
      </c>
      <c r="I34299" s="5">
        <v>0</v>
      </c>
      <c r="J34299" s="5">
        <v>0</v>
      </c>
      <c r="K34299" s="5">
        <v>0</v>
      </c>
    </row>
    <row r="34300" spans="1:11" x14ac:dyDescent="0.25">
      <c r="A34300" s="5">
        <f>34293</f>
      </c>
      <c r="B34300" s="5" t="s">
        <v>34308</v>
      </c>
      <c r="C34300" s="5">
        <v>102.1</v>
      </c>
      <c r="D34300" s="5">
        <v>0.1</v>
      </c>
      <c r="E34300" s="5">
        <v>102.2</v>
      </c>
      <c r="F34300" s="5">
        <v>203.7</v>
      </c>
      <c r="G34300" s="5">
        <v>101.6</v>
      </c>
      <c r="H34300" s="5">
        <v>101.4</v>
      </c>
      <c r="I34300" s="5">
        <v>0</v>
      </c>
      <c r="J34300" s="5">
        <v>0</v>
      </c>
      <c r="K34300" s="5">
        <v>0</v>
      </c>
    </row>
    <row r="34301" spans="1:11" x14ac:dyDescent="0.25">
      <c r="A34301" s="5">
        <f>34294</f>
      </c>
      <c r="B34301" s="5" t="s">
        <v>34309</v>
      </c>
      <c r="C34301" s="5">
        <v>101.6</v>
      </c>
      <c r="D34301" s="5">
        <v>0.1</v>
      </c>
      <c r="E34301" s="5">
        <v>101.8</v>
      </c>
      <c r="F34301" s="5">
        <v>203.4</v>
      </c>
      <c r="G34301" s="5">
        <v>101.5</v>
      </c>
      <c r="H34301" s="5">
        <v>101.4</v>
      </c>
      <c r="I34301" s="5">
        <v>0</v>
      </c>
      <c r="J34301" s="5">
        <v>0</v>
      </c>
      <c r="K34301" s="5">
        <v>0</v>
      </c>
    </row>
    <row r="34302" spans="1:11" x14ac:dyDescent="0.25">
      <c r="A34302" s="5">
        <f>34295</f>
      </c>
      <c r="B34302" s="5" t="s">
        <v>34310</v>
      </c>
      <c r="C34302" s="5">
        <v>101.6</v>
      </c>
      <c r="D34302" s="5">
        <v>0.1</v>
      </c>
      <c r="E34302" s="5">
        <v>101.8</v>
      </c>
      <c r="F34302" s="5">
        <v>203.4</v>
      </c>
      <c r="G34302" s="5">
        <v>101.5</v>
      </c>
      <c r="H34302" s="5">
        <v>101.4</v>
      </c>
      <c r="I34302" s="5">
        <v>0</v>
      </c>
      <c r="J34302" s="5">
        <v>0</v>
      </c>
      <c r="K34302" s="5">
        <v>0</v>
      </c>
    </row>
    <row r="34303" spans="1:11" x14ac:dyDescent="0.25">
      <c r="A34303" s="5">
        <f>34296</f>
      </c>
      <c r="B34303" s="5" t="s">
        <v>34311</v>
      </c>
      <c r="C34303" s="5">
        <v>101.1</v>
      </c>
      <c r="D34303" s="5">
        <v>0.1</v>
      </c>
      <c r="E34303" s="5">
        <v>101.2</v>
      </c>
      <c r="F34303" s="5">
        <v>202.7</v>
      </c>
      <c r="G34303" s="5">
        <v>101.2</v>
      </c>
      <c r="H34303" s="5">
        <v>101.1</v>
      </c>
      <c r="I34303" s="5">
        <v>0</v>
      </c>
      <c r="J34303" s="5">
        <v>0</v>
      </c>
      <c r="K34303" s="5">
        <v>0</v>
      </c>
    </row>
    <row r="34304" spans="1:11" x14ac:dyDescent="0.25">
      <c r="A34304" s="5">
        <f>34297</f>
      </c>
      <c r="B34304" s="5" t="s">
        <v>34312</v>
      </c>
      <c r="C34304" s="5">
        <v>101.1</v>
      </c>
      <c r="D34304" s="5">
        <v>0.1</v>
      </c>
      <c r="E34304" s="5">
        <v>101.2</v>
      </c>
      <c r="F34304" s="5">
        <v>202.7</v>
      </c>
      <c r="G34304" s="5">
        <v>101.2</v>
      </c>
      <c r="H34304" s="5">
        <v>101.1</v>
      </c>
      <c r="I34304" s="5">
        <v>0</v>
      </c>
      <c r="J34304" s="5">
        <v>0</v>
      </c>
      <c r="K34304" s="5">
        <v>0</v>
      </c>
    </row>
    <row r="34305" spans="1:11" x14ac:dyDescent="0.25">
      <c r="A34305" s="5">
        <f>34298</f>
      </c>
      <c r="B34305" s="5" t="s">
        <v>34313</v>
      </c>
      <c r="C34305" s="5">
        <v>101.8</v>
      </c>
      <c r="D34305" s="5">
        <v>0.1</v>
      </c>
      <c r="E34305" s="5">
        <v>101.9</v>
      </c>
      <c r="F34305" s="5">
        <v>203</v>
      </c>
      <c r="G34305" s="5">
        <v>101.3</v>
      </c>
      <c r="H34305" s="5">
        <v>101.2</v>
      </c>
      <c r="I34305" s="5">
        <v>0</v>
      </c>
      <c r="J34305" s="5">
        <v>0</v>
      </c>
      <c r="K34305" s="5">
        <v>0</v>
      </c>
    </row>
    <row r="34306" spans="1:11" x14ac:dyDescent="0.25">
      <c r="A34306" s="5">
        <f>34299</f>
      </c>
      <c r="B34306" s="5" t="s">
        <v>34314</v>
      </c>
      <c r="C34306" s="5">
        <v>101.8</v>
      </c>
      <c r="D34306" s="5">
        <v>0.1</v>
      </c>
      <c r="E34306" s="5">
        <v>101.9</v>
      </c>
      <c r="F34306" s="5">
        <v>203</v>
      </c>
      <c r="G34306" s="5">
        <v>101.3</v>
      </c>
      <c r="H34306" s="5">
        <v>101.2</v>
      </c>
      <c r="I34306" s="5">
        <v>0</v>
      </c>
      <c r="J34306" s="5">
        <v>0</v>
      </c>
      <c r="K34306" s="5">
        <v>0</v>
      </c>
    </row>
    <row r="34307" spans="1:11" x14ac:dyDescent="0.25">
      <c r="A34307" s="5">
        <f>34300</f>
      </c>
      <c r="B34307" s="5" t="s">
        <v>34315</v>
      </c>
      <c r="C34307" s="5">
        <v>101.8</v>
      </c>
      <c r="D34307" s="5">
        <v>0.1</v>
      </c>
      <c r="E34307" s="5">
        <v>101.9</v>
      </c>
      <c r="F34307" s="5">
        <v>203</v>
      </c>
      <c r="G34307" s="5">
        <v>101.3</v>
      </c>
      <c r="H34307" s="5">
        <v>101.2</v>
      </c>
      <c r="I34307" s="5">
        <v>0</v>
      </c>
      <c r="J34307" s="5">
        <v>0</v>
      </c>
      <c r="K34307" s="5">
        <v>0</v>
      </c>
    </row>
    <row r="34308" spans="1:11" x14ac:dyDescent="0.25">
      <c r="A34308" s="5">
        <f>34301</f>
      </c>
      <c r="B34308" s="5" t="s">
        <v>34316</v>
      </c>
      <c r="C34308" s="5">
        <v>102.1</v>
      </c>
      <c r="D34308" s="5">
        <v>0.1</v>
      </c>
      <c r="E34308" s="5">
        <v>102.3</v>
      </c>
      <c r="F34308" s="5">
        <v>203.8</v>
      </c>
      <c r="G34308" s="5">
        <v>101.6</v>
      </c>
      <c r="H34308" s="5">
        <v>101.5</v>
      </c>
      <c r="I34308" s="5">
        <v>0</v>
      </c>
      <c r="J34308" s="5">
        <v>0</v>
      </c>
      <c r="K34308" s="5">
        <v>0</v>
      </c>
    </row>
    <row r="34309" spans="1:11" x14ac:dyDescent="0.25">
      <c r="A34309" s="5">
        <f>34302</f>
      </c>
      <c r="B34309" s="5" t="s">
        <v>34317</v>
      </c>
      <c r="C34309" s="5">
        <v>102.1</v>
      </c>
      <c r="D34309" s="5">
        <v>0.1</v>
      </c>
      <c r="E34309" s="5">
        <v>102.3</v>
      </c>
      <c r="F34309" s="5">
        <v>203.8</v>
      </c>
      <c r="G34309" s="5">
        <v>101.6</v>
      </c>
      <c r="H34309" s="5">
        <v>101.5</v>
      </c>
      <c r="I34309" s="5">
        <v>0</v>
      </c>
      <c r="J34309" s="5">
        <v>0</v>
      </c>
      <c r="K34309" s="5">
        <v>0</v>
      </c>
    </row>
    <row r="34310" spans="1:11" x14ac:dyDescent="0.25">
      <c r="A34310" s="5">
        <f>34303</f>
      </c>
      <c r="B34310" s="5" t="s">
        <v>34318</v>
      </c>
      <c r="C34310" s="5">
        <v>102</v>
      </c>
      <c r="D34310" s="5">
        <v>0.1</v>
      </c>
      <c r="E34310" s="5">
        <v>102.1</v>
      </c>
      <c r="F34310" s="5">
        <v>203.5</v>
      </c>
      <c r="G34310" s="5">
        <v>101.5</v>
      </c>
      <c r="H34310" s="5">
        <v>101.4</v>
      </c>
      <c r="I34310" s="5">
        <v>0</v>
      </c>
      <c r="J34310" s="5">
        <v>0</v>
      </c>
      <c r="K34310" s="5">
        <v>0</v>
      </c>
    </row>
    <row r="34311" spans="1:11" x14ac:dyDescent="0.25">
      <c r="A34311" s="5">
        <f>34304</f>
      </c>
      <c r="B34311" s="5" t="s">
        <v>34319</v>
      </c>
      <c r="C34311" s="5">
        <v>102</v>
      </c>
      <c r="D34311" s="5">
        <v>0.1</v>
      </c>
      <c r="E34311" s="5">
        <v>102.1</v>
      </c>
      <c r="F34311" s="5">
        <v>203.5</v>
      </c>
      <c r="G34311" s="5">
        <v>101.5</v>
      </c>
      <c r="H34311" s="5">
        <v>101.4</v>
      </c>
      <c r="I34311" s="5">
        <v>0</v>
      </c>
      <c r="J34311" s="5">
        <v>0</v>
      </c>
      <c r="K34311" s="5">
        <v>0</v>
      </c>
    </row>
    <row r="34312" spans="1:11" x14ac:dyDescent="0.25">
      <c r="A34312" s="5">
        <f>34305</f>
      </c>
      <c r="B34312" s="5" t="s">
        <v>34320</v>
      </c>
      <c r="C34312" s="5">
        <v>101.5</v>
      </c>
      <c r="D34312" s="5">
        <v>0.1</v>
      </c>
      <c r="E34312" s="5">
        <v>101.6</v>
      </c>
      <c r="F34312" s="5">
        <v>202.6</v>
      </c>
      <c r="G34312" s="5">
        <v>101.1</v>
      </c>
      <c r="H34312" s="5">
        <v>101</v>
      </c>
      <c r="I34312" s="5">
        <v>0</v>
      </c>
      <c r="J34312" s="5">
        <v>0</v>
      </c>
      <c r="K34312" s="5">
        <v>0</v>
      </c>
    </row>
    <row r="34313" spans="1:11" x14ac:dyDescent="0.25">
      <c r="A34313" s="5">
        <f>34306</f>
      </c>
      <c r="B34313" s="5" t="s">
        <v>34321</v>
      </c>
      <c r="C34313" s="5">
        <v>101.5</v>
      </c>
      <c r="D34313" s="5">
        <v>0.1</v>
      </c>
      <c r="E34313" s="5">
        <v>101.6</v>
      </c>
      <c r="F34313" s="5">
        <v>202.6</v>
      </c>
      <c r="G34313" s="5">
        <v>101.1</v>
      </c>
      <c r="H34313" s="5">
        <v>101</v>
      </c>
      <c r="I34313" s="5">
        <v>0</v>
      </c>
      <c r="J34313" s="5">
        <v>0</v>
      </c>
      <c r="K34313" s="5">
        <v>0</v>
      </c>
    </row>
    <row r="34314" spans="1:11" x14ac:dyDescent="0.25">
      <c r="A34314" s="5">
        <f>34307</f>
      </c>
      <c r="B34314" s="5" t="s">
        <v>34322</v>
      </c>
      <c r="C34314" s="5">
        <v>104.2</v>
      </c>
      <c r="D34314" s="5">
        <v>0.1</v>
      </c>
      <c r="E34314" s="5">
        <v>104.3</v>
      </c>
      <c r="F34314" s="5">
        <v>208</v>
      </c>
      <c r="G34314" s="5">
        <v>103.8</v>
      </c>
      <c r="H34314" s="5">
        <v>103.6</v>
      </c>
      <c r="I34314" s="5">
        <v>0</v>
      </c>
      <c r="J34314" s="5">
        <v>0</v>
      </c>
      <c r="K34314" s="5">
        <v>0</v>
      </c>
    </row>
    <row r="34315" spans="1:11" x14ac:dyDescent="0.25">
      <c r="A34315" s="5">
        <f>34308</f>
      </c>
      <c r="B34315" s="5" t="s">
        <v>34323</v>
      </c>
      <c r="C34315" s="5">
        <v>104.2</v>
      </c>
      <c r="D34315" s="5">
        <v>0.1</v>
      </c>
      <c r="E34315" s="5">
        <v>104.3</v>
      </c>
      <c r="F34315" s="5">
        <v>208</v>
      </c>
      <c r="G34315" s="5">
        <v>103.8</v>
      </c>
      <c r="H34315" s="5">
        <v>103.6</v>
      </c>
      <c r="I34315" s="5">
        <v>0</v>
      </c>
      <c r="J34315" s="5">
        <v>0</v>
      </c>
      <c r="K34315" s="5">
        <v>0</v>
      </c>
    </row>
    <row r="34316" spans="1:11" x14ac:dyDescent="0.25">
      <c r="A34316" s="5">
        <f>34309</f>
      </c>
      <c r="B34316" s="5" t="s">
        <v>34324</v>
      </c>
      <c r="C34316" s="5">
        <v>104.2</v>
      </c>
      <c r="D34316" s="5">
        <v>0.1</v>
      </c>
      <c r="E34316" s="5">
        <v>104.3</v>
      </c>
      <c r="F34316" s="5">
        <v>208</v>
      </c>
      <c r="G34316" s="5">
        <v>103.8</v>
      </c>
      <c r="H34316" s="5">
        <v>103.6</v>
      </c>
      <c r="I34316" s="5">
        <v>0</v>
      </c>
      <c r="J34316" s="5">
        <v>0</v>
      </c>
      <c r="K34316" s="5">
        <v>0</v>
      </c>
    </row>
    <row r="34317" spans="1:11" x14ac:dyDescent="0.25">
      <c r="A34317" s="5">
        <f>34310</f>
      </c>
      <c r="B34317" s="5" t="s">
        <v>34325</v>
      </c>
      <c r="C34317" s="5">
        <v>104.2</v>
      </c>
      <c r="D34317" s="5">
        <v>0.1</v>
      </c>
      <c r="E34317" s="5">
        <v>104.3</v>
      </c>
      <c r="F34317" s="5">
        <v>208</v>
      </c>
      <c r="G34317" s="5">
        <v>103.8</v>
      </c>
      <c r="H34317" s="5">
        <v>103.6</v>
      </c>
      <c r="I34317" s="5">
        <v>0</v>
      </c>
      <c r="J34317" s="5">
        <v>0</v>
      </c>
      <c r="K34317" s="5">
        <v>0</v>
      </c>
    </row>
    <row r="34318" spans="1:11" x14ac:dyDescent="0.25">
      <c r="A34318" s="5">
        <f>34311</f>
      </c>
      <c r="B34318" s="5" t="s">
        <v>34326</v>
      </c>
      <c r="C34318" s="5">
        <v>103.5</v>
      </c>
      <c r="D34318" s="5">
        <v>0.1</v>
      </c>
      <c r="E34318" s="5">
        <v>103.7</v>
      </c>
      <c r="F34318" s="5">
        <v>207.3</v>
      </c>
      <c r="G34318" s="5">
        <v>103.3</v>
      </c>
      <c r="H34318" s="5">
        <v>103.1</v>
      </c>
      <c r="I34318" s="5">
        <v>0</v>
      </c>
      <c r="J34318" s="5">
        <v>0</v>
      </c>
      <c r="K34318" s="5">
        <v>0</v>
      </c>
    </row>
    <row r="34319" spans="1:11" x14ac:dyDescent="0.25">
      <c r="A34319" s="5">
        <f>34312</f>
      </c>
      <c r="B34319" s="5" t="s">
        <v>34327</v>
      </c>
      <c r="C34319" s="5">
        <v>103.5</v>
      </c>
      <c r="D34319" s="5">
        <v>0.1</v>
      </c>
      <c r="E34319" s="5">
        <v>103.7</v>
      </c>
      <c r="F34319" s="5">
        <v>207.3</v>
      </c>
      <c r="G34319" s="5">
        <v>103.3</v>
      </c>
      <c r="H34319" s="5">
        <v>103.1</v>
      </c>
      <c r="I34319" s="5">
        <v>0</v>
      </c>
      <c r="J34319" s="5">
        <v>0</v>
      </c>
      <c r="K34319" s="5">
        <v>0</v>
      </c>
    </row>
    <row r="34320" spans="1:11" x14ac:dyDescent="0.25">
      <c r="A34320" s="5">
        <f>34313</f>
      </c>
      <c r="B34320" s="5" t="s">
        <v>34328</v>
      </c>
      <c r="C34320" s="5">
        <v>103.7</v>
      </c>
      <c r="D34320" s="5">
        <v>0.1</v>
      </c>
      <c r="E34320" s="5">
        <v>103.8</v>
      </c>
      <c r="F34320" s="5">
        <v>207.2</v>
      </c>
      <c r="G34320" s="5">
        <v>103.4</v>
      </c>
      <c r="H34320" s="5">
        <v>103.1</v>
      </c>
      <c r="I34320" s="5">
        <v>0</v>
      </c>
      <c r="J34320" s="5">
        <v>0</v>
      </c>
      <c r="K34320" s="5">
        <v>0</v>
      </c>
    </row>
    <row r="34321" spans="1:11" x14ac:dyDescent="0.25">
      <c r="A34321" s="5">
        <f>34314</f>
      </c>
      <c r="B34321" s="5" t="s">
        <v>34329</v>
      </c>
      <c r="C34321" s="5">
        <v>103.7</v>
      </c>
      <c r="D34321" s="5">
        <v>0.1</v>
      </c>
      <c r="E34321" s="5">
        <v>103.8</v>
      </c>
      <c r="F34321" s="5">
        <v>207.2</v>
      </c>
      <c r="G34321" s="5">
        <v>103.4</v>
      </c>
      <c r="H34321" s="5">
        <v>103.2</v>
      </c>
      <c r="I34321" s="5">
        <v>0</v>
      </c>
      <c r="J34321" s="5">
        <v>0</v>
      </c>
      <c r="K34321" s="5">
        <v>0</v>
      </c>
    </row>
    <row r="34322" spans="1:11" x14ac:dyDescent="0.25">
      <c r="A34322" s="5">
        <f>34315</f>
      </c>
      <c r="B34322" s="5" t="s">
        <v>34330</v>
      </c>
      <c r="C34322" s="5">
        <v>104.2</v>
      </c>
      <c r="D34322" s="5">
        <v>0.1</v>
      </c>
      <c r="E34322" s="5">
        <v>103.8</v>
      </c>
      <c r="F34322" s="5">
        <v>207.2</v>
      </c>
      <c r="G34322" s="5">
        <v>103.4</v>
      </c>
      <c r="H34322" s="5">
        <v>103.2</v>
      </c>
      <c r="I34322" s="5">
        <v>0</v>
      </c>
      <c r="J34322" s="5">
        <v>0</v>
      </c>
      <c r="K34322" s="5">
        <v>0</v>
      </c>
    </row>
    <row r="34323" spans="1:11" x14ac:dyDescent="0.25">
      <c r="A34323" s="5">
        <f>34316</f>
      </c>
      <c r="B34323" s="5" t="s">
        <v>34331</v>
      </c>
      <c r="C34323" s="5">
        <v>104.2</v>
      </c>
      <c r="D34323" s="5">
        <v>0.1</v>
      </c>
      <c r="E34323" s="5">
        <v>104.3</v>
      </c>
      <c r="F34323" s="5">
        <v>207.3</v>
      </c>
      <c r="G34323" s="5">
        <v>103.4</v>
      </c>
      <c r="H34323" s="5">
        <v>103.3</v>
      </c>
      <c r="I34323" s="5">
        <v>0</v>
      </c>
      <c r="J34323" s="5">
        <v>0</v>
      </c>
      <c r="K34323" s="5">
        <v>0</v>
      </c>
    </row>
    <row r="34324" spans="1:11" x14ac:dyDescent="0.25">
      <c r="A34324" s="5">
        <f>34317</f>
      </c>
      <c r="B34324" s="5" t="s">
        <v>34332</v>
      </c>
      <c r="C34324" s="5">
        <v>104.3</v>
      </c>
      <c r="D34324" s="5">
        <v>0.1</v>
      </c>
      <c r="E34324" s="5">
        <v>104.3</v>
      </c>
      <c r="F34324" s="5">
        <v>207.3</v>
      </c>
      <c r="G34324" s="5">
        <v>103.4</v>
      </c>
      <c r="H34324" s="5">
        <v>103.3</v>
      </c>
      <c r="I34324" s="5">
        <v>0</v>
      </c>
      <c r="J34324" s="5">
        <v>0</v>
      </c>
      <c r="K34324" s="5">
        <v>0</v>
      </c>
    </row>
    <row r="34325" spans="1:11" x14ac:dyDescent="0.25">
      <c r="A34325" s="5">
        <f>34318</f>
      </c>
      <c r="B34325" s="5" t="s">
        <v>34333</v>
      </c>
      <c r="C34325" s="5">
        <v>104.3</v>
      </c>
      <c r="D34325" s="5">
        <v>0.1</v>
      </c>
      <c r="E34325" s="5">
        <v>104.5</v>
      </c>
      <c r="F34325" s="5">
        <v>207.5</v>
      </c>
      <c r="G34325" s="5">
        <v>103.5</v>
      </c>
      <c r="H34325" s="5">
        <v>103.4</v>
      </c>
      <c r="I34325" s="5">
        <v>0</v>
      </c>
      <c r="J34325" s="5">
        <v>0</v>
      </c>
      <c r="K34325" s="5">
        <v>0</v>
      </c>
    </row>
    <row r="34326" spans="1:11" x14ac:dyDescent="0.25">
      <c r="A34326" s="5">
        <f>34319</f>
      </c>
      <c r="B34326" s="5" t="s">
        <v>34334</v>
      </c>
      <c r="C34326" s="5">
        <v>104.3</v>
      </c>
      <c r="D34326" s="5">
        <v>0.1</v>
      </c>
      <c r="E34326" s="5">
        <v>104.5</v>
      </c>
      <c r="F34326" s="5">
        <v>207.5</v>
      </c>
      <c r="G34326" s="5">
        <v>103.5</v>
      </c>
      <c r="H34326" s="5">
        <v>103.4</v>
      </c>
      <c r="I34326" s="5">
        <v>0</v>
      </c>
      <c r="J34326" s="5">
        <v>0</v>
      </c>
      <c r="K34326" s="5">
        <v>0</v>
      </c>
    </row>
    <row r="34327" spans="1:11" x14ac:dyDescent="0.25">
      <c r="A34327" s="5">
        <f>34320</f>
      </c>
      <c r="B34327" s="5" t="s">
        <v>34335</v>
      </c>
      <c r="C34327" s="5">
        <v>104.3</v>
      </c>
      <c r="D34327" s="5">
        <v>0.1</v>
      </c>
      <c r="E34327" s="5">
        <v>104.5</v>
      </c>
      <c r="F34327" s="5">
        <v>207.5</v>
      </c>
      <c r="G34327" s="5">
        <v>103.5</v>
      </c>
      <c r="H34327" s="5">
        <v>103.4</v>
      </c>
      <c r="I34327" s="5">
        <v>0</v>
      </c>
      <c r="J34327" s="5">
        <v>0</v>
      </c>
      <c r="K34327" s="5">
        <v>0</v>
      </c>
    </row>
    <row r="34328" spans="1:11" x14ac:dyDescent="0.25">
      <c r="A34328" s="5">
        <f>34321</f>
      </c>
      <c r="B34328" s="5" t="s">
        <v>34336</v>
      </c>
      <c r="C34328" s="5">
        <v>104.3</v>
      </c>
      <c r="D34328" s="5">
        <v>0.1</v>
      </c>
      <c r="E34328" s="5">
        <v>104.5</v>
      </c>
      <c r="F34328" s="5">
        <v>207.5</v>
      </c>
      <c r="G34328" s="5">
        <v>103.5</v>
      </c>
      <c r="H34328" s="5">
        <v>103.4</v>
      </c>
      <c r="I34328" s="5">
        <v>0</v>
      </c>
      <c r="J34328" s="5">
        <v>0</v>
      </c>
      <c r="K34328" s="5">
        <v>0</v>
      </c>
    </row>
    <row r="34329" spans="1:11" x14ac:dyDescent="0.25">
      <c r="A34329" s="5">
        <f>34322</f>
      </c>
      <c r="B34329" s="5" t="s">
        <v>34337</v>
      </c>
      <c r="C34329" s="5">
        <v>104.2</v>
      </c>
      <c r="D34329" s="5">
        <v>0.1</v>
      </c>
      <c r="E34329" s="5">
        <v>104.3</v>
      </c>
      <c r="F34329" s="5">
        <v>207.8</v>
      </c>
      <c r="G34329" s="5">
        <v>103.7</v>
      </c>
      <c r="H34329" s="5">
        <v>103.5</v>
      </c>
      <c r="I34329" s="5">
        <v>0</v>
      </c>
      <c r="J34329" s="5">
        <v>0</v>
      </c>
      <c r="K34329" s="5">
        <v>0</v>
      </c>
    </row>
    <row r="34330" spans="1:11" x14ac:dyDescent="0.25">
      <c r="A34330" s="5">
        <f>34323</f>
      </c>
      <c r="B34330" s="5" t="s">
        <v>34338</v>
      </c>
      <c r="C34330" s="5">
        <v>104.2</v>
      </c>
      <c r="D34330" s="5">
        <v>0.1</v>
      </c>
      <c r="E34330" s="5">
        <v>104.3</v>
      </c>
      <c r="F34330" s="5">
        <v>207.8</v>
      </c>
      <c r="G34330" s="5">
        <v>103.7</v>
      </c>
      <c r="H34330" s="5">
        <v>103.5</v>
      </c>
      <c r="I34330" s="5">
        <v>0</v>
      </c>
      <c r="J34330" s="5">
        <v>0</v>
      </c>
      <c r="K34330" s="5">
        <v>0</v>
      </c>
    </row>
    <row r="34331" spans="1:11" x14ac:dyDescent="0.25">
      <c r="A34331" s="5">
        <f>34324</f>
      </c>
      <c r="B34331" s="5" t="s">
        <v>34339</v>
      </c>
      <c r="C34331" s="5">
        <v>102.9</v>
      </c>
      <c r="D34331" s="5">
        <v>0.1</v>
      </c>
      <c r="E34331" s="5">
        <v>103.1</v>
      </c>
      <c r="F34331" s="5">
        <v>206.5</v>
      </c>
      <c r="G34331" s="5">
        <v>103</v>
      </c>
      <c r="H34331" s="5">
        <v>102.8</v>
      </c>
      <c r="I34331" s="5">
        <v>0</v>
      </c>
      <c r="J34331" s="5">
        <v>0</v>
      </c>
      <c r="K34331" s="5">
        <v>0</v>
      </c>
    </row>
    <row r="34332" spans="1:11" x14ac:dyDescent="0.25">
      <c r="A34332" s="5">
        <f>34325</f>
      </c>
      <c r="B34332" s="5" t="s">
        <v>34340</v>
      </c>
      <c r="C34332" s="5">
        <v>102.9</v>
      </c>
      <c r="D34332" s="5">
        <v>0.1</v>
      </c>
      <c r="E34332" s="5">
        <v>103.1</v>
      </c>
      <c r="F34332" s="5">
        <v>206.5</v>
      </c>
      <c r="G34332" s="5">
        <v>103</v>
      </c>
      <c r="H34332" s="5">
        <v>102.8</v>
      </c>
      <c r="I34332" s="5">
        <v>0</v>
      </c>
      <c r="J34332" s="5">
        <v>0</v>
      </c>
      <c r="K34332" s="5">
        <v>0</v>
      </c>
    </row>
    <row r="34333" spans="1:11" x14ac:dyDescent="0.25">
      <c r="A34333" s="5">
        <f>34326</f>
      </c>
      <c r="B34333" s="5" t="s">
        <v>34341</v>
      </c>
      <c r="C34333" s="5">
        <v>104.3</v>
      </c>
      <c r="D34333" s="5">
        <v>0.1</v>
      </c>
      <c r="E34333" s="5">
        <v>104.5</v>
      </c>
      <c r="F34333" s="5">
        <v>208</v>
      </c>
      <c r="G34333" s="5">
        <v>103.8</v>
      </c>
      <c r="H34333" s="5">
        <v>103.6</v>
      </c>
      <c r="I34333" s="5">
        <v>0</v>
      </c>
      <c r="J34333" s="5">
        <v>0</v>
      </c>
      <c r="K34333" s="5">
        <v>0</v>
      </c>
    </row>
    <row r="34334" spans="1:11" x14ac:dyDescent="0.25">
      <c r="A34334" s="5">
        <f>34327</f>
      </c>
      <c r="B34334" s="5" t="s">
        <v>34342</v>
      </c>
      <c r="C34334" s="5">
        <v>104.3</v>
      </c>
      <c r="D34334" s="5">
        <v>0.1</v>
      </c>
      <c r="E34334" s="5">
        <v>104.5</v>
      </c>
      <c r="F34334" s="5">
        <v>208</v>
      </c>
      <c r="G34334" s="5">
        <v>103.8</v>
      </c>
      <c r="H34334" s="5">
        <v>103.6</v>
      </c>
      <c r="I34334" s="5">
        <v>0</v>
      </c>
      <c r="J34334" s="5">
        <v>0</v>
      </c>
      <c r="K34334" s="5">
        <v>0</v>
      </c>
    </row>
    <row r="34335" spans="1:11" x14ac:dyDescent="0.25">
      <c r="A34335" s="5">
        <f>34328</f>
      </c>
      <c r="B34335" s="5" t="s">
        <v>34343</v>
      </c>
      <c r="C34335" s="5">
        <v>103.9</v>
      </c>
      <c r="D34335" s="5">
        <v>0.1</v>
      </c>
      <c r="E34335" s="5">
        <v>104</v>
      </c>
      <c r="F34335" s="5">
        <v>207.4</v>
      </c>
      <c r="G34335" s="5">
        <v>103.4</v>
      </c>
      <c r="H34335" s="5">
        <v>103.3</v>
      </c>
      <c r="I34335" s="5">
        <v>0</v>
      </c>
      <c r="J34335" s="5">
        <v>0</v>
      </c>
      <c r="K34335" s="5">
        <v>0</v>
      </c>
    </row>
    <row r="34336" spans="1:11" x14ac:dyDescent="0.25">
      <c r="A34336" s="5">
        <f>34329</f>
      </c>
      <c r="B34336" s="5" t="s">
        <v>34344</v>
      </c>
      <c r="C34336" s="5">
        <v>103.9</v>
      </c>
      <c r="D34336" s="5">
        <v>0.1</v>
      </c>
      <c r="E34336" s="5">
        <v>104</v>
      </c>
      <c r="F34336" s="5">
        <v>207.4</v>
      </c>
      <c r="G34336" s="5">
        <v>103.4</v>
      </c>
      <c r="H34336" s="5">
        <v>103.3</v>
      </c>
      <c r="I34336" s="5">
        <v>0</v>
      </c>
      <c r="J34336" s="5">
        <v>0</v>
      </c>
      <c r="K34336" s="5">
        <v>0</v>
      </c>
    </row>
    <row r="34337" spans="1:11" x14ac:dyDescent="0.25">
      <c r="A34337" s="5">
        <f>34330</f>
      </c>
      <c r="B34337" s="5" t="s">
        <v>34345</v>
      </c>
      <c r="C34337" s="5">
        <v>103.9</v>
      </c>
      <c r="D34337" s="5">
        <v>0.1</v>
      </c>
      <c r="E34337" s="5">
        <v>104</v>
      </c>
      <c r="F34337" s="5">
        <v>207.4</v>
      </c>
      <c r="G34337" s="5">
        <v>103.4</v>
      </c>
      <c r="H34337" s="5">
        <v>103.3</v>
      </c>
      <c r="I34337" s="5">
        <v>0</v>
      </c>
      <c r="J34337" s="5">
        <v>0</v>
      </c>
      <c r="K34337" s="5">
        <v>0</v>
      </c>
    </row>
    <row r="34338" spans="1:11" x14ac:dyDescent="0.25">
      <c r="A34338" s="5">
        <f>34331</f>
      </c>
      <c r="B34338" s="5" t="s">
        <v>34346</v>
      </c>
      <c r="C34338" s="5">
        <v>103.7</v>
      </c>
      <c r="D34338" s="5">
        <v>0.1</v>
      </c>
      <c r="E34338" s="5">
        <v>103.9</v>
      </c>
      <c r="F34338" s="5">
        <v>208.1</v>
      </c>
      <c r="G34338" s="5">
        <v>103.7</v>
      </c>
      <c r="H34338" s="5">
        <v>103.6</v>
      </c>
      <c r="I34338" s="5">
        <v>0</v>
      </c>
      <c r="J34338" s="5">
        <v>0</v>
      </c>
      <c r="K34338" s="5">
        <v>0</v>
      </c>
    </row>
    <row r="34339" spans="1:11" x14ac:dyDescent="0.25">
      <c r="A34339" s="5">
        <f>34332</f>
      </c>
      <c r="B34339" s="5" t="s">
        <v>34347</v>
      </c>
      <c r="C34339" s="5">
        <v>103.7</v>
      </c>
      <c r="D34339" s="5">
        <v>0.1</v>
      </c>
      <c r="E34339" s="5">
        <v>103.9</v>
      </c>
      <c r="F34339" s="5">
        <v>208.1</v>
      </c>
      <c r="G34339" s="5">
        <v>103.7</v>
      </c>
      <c r="H34339" s="5">
        <v>103.6</v>
      </c>
      <c r="I34339" s="5">
        <v>0</v>
      </c>
      <c r="J34339" s="5">
        <v>0</v>
      </c>
      <c r="K34339" s="5">
        <v>0</v>
      </c>
    </row>
    <row r="34340" spans="1:11" x14ac:dyDescent="0.25">
      <c r="A34340" s="5">
        <f>34333</f>
      </c>
      <c r="B34340" s="5" t="s">
        <v>34348</v>
      </c>
      <c r="C34340" s="5">
        <v>103.4</v>
      </c>
      <c r="D34340" s="5">
        <v>0.1</v>
      </c>
      <c r="E34340" s="5">
        <v>103.6</v>
      </c>
      <c r="F34340" s="5">
        <v>207.6</v>
      </c>
      <c r="G34340" s="5">
        <v>103.5</v>
      </c>
      <c r="H34340" s="5">
        <v>103.4</v>
      </c>
      <c r="I34340" s="5">
        <v>0</v>
      </c>
      <c r="J34340" s="5">
        <v>0</v>
      </c>
      <c r="K34340" s="5">
        <v>0</v>
      </c>
    </row>
    <row r="34341" spans="1:11" x14ac:dyDescent="0.25">
      <c r="A34341" s="5">
        <f>34334</f>
      </c>
      <c r="B34341" s="5" t="s">
        <v>34349</v>
      </c>
      <c r="C34341" s="5">
        <v>103.4</v>
      </c>
      <c r="D34341" s="5">
        <v>0.1</v>
      </c>
      <c r="E34341" s="5">
        <v>103.6</v>
      </c>
      <c r="F34341" s="5">
        <v>207.6</v>
      </c>
      <c r="G34341" s="5">
        <v>103.5</v>
      </c>
      <c r="H34341" s="5">
        <v>103.4</v>
      </c>
      <c r="I34341" s="5">
        <v>0</v>
      </c>
      <c r="J34341" s="5">
        <v>0</v>
      </c>
      <c r="K34341" s="5">
        <v>0</v>
      </c>
    </row>
    <row r="34342" spans="1:11" x14ac:dyDescent="0.25">
      <c r="A34342" s="5">
        <f>34335</f>
      </c>
      <c r="B34342" s="5" t="s">
        <v>34350</v>
      </c>
      <c r="C34342" s="5">
        <v>104.6</v>
      </c>
      <c r="D34342" s="5">
        <v>0.1</v>
      </c>
      <c r="E34342" s="5">
        <v>104.7</v>
      </c>
      <c r="F34342" s="5">
        <v>208.7</v>
      </c>
      <c r="G34342" s="5">
        <v>104.2</v>
      </c>
      <c r="H34342" s="5">
        <v>104</v>
      </c>
      <c r="I34342" s="5">
        <v>0</v>
      </c>
      <c r="J34342" s="5">
        <v>0</v>
      </c>
      <c r="K34342" s="5">
        <v>0</v>
      </c>
    </row>
    <row r="34343" spans="1:11" x14ac:dyDescent="0.25">
      <c r="A34343" s="5">
        <f>34336</f>
      </c>
      <c r="B34343" s="5" t="s">
        <v>34351</v>
      </c>
      <c r="C34343" s="5">
        <v>104.6</v>
      </c>
      <c r="D34343" s="5">
        <v>0.1</v>
      </c>
      <c r="E34343" s="5">
        <v>104.7</v>
      </c>
      <c r="F34343" s="5">
        <v>208.7</v>
      </c>
      <c r="G34343" s="5">
        <v>104.2</v>
      </c>
      <c r="H34343" s="5">
        <v>104</v>
      </c>
      <c r="I34343" s="5">
        <v>0</v>
      </c>
      <c r="J34343" s="5">
        <v>0</v>
      </c>
      <c r="K34343" s="5">
        <v>0</v>
      </c>
    </row>
    <row r="34344" spans="1:11" x14ac:dyDescent="0.25">
      <c r="A34344" s="5">
        <f>34337</f>
      </c>
      <c r="B34344" s="5" t="s">
        <v>34352</v>
      </c>
      <c r="C34344" s="5">
        <v>104.6</v>
      </c>
      <c r="D34344" s="5">
        <v>0.1</v>
      </c>
      <c r="E34344" s="5">
        <v>104.3</v>
      </c>
      <c r="F34344" s="5">
        <v>208.1</v>
      </c>
      <c r="G34344" s="5">
        <v>103.8</v>
      </c>
      <c r="H34344" s="5">
        <v>103.7</v>
      </c>
      <c r="I34344" s="5">
        <v>0</v>
      </c>
      <c r="J34344" s="5">
        <v>0</v>
      </c>
      <c r="K34344" s="5">
        <v>0</v>
      </c>
    </row>
    <row r="34345" spans="1:11" x14ac:dyDescent="0.25">
      <c r="A34345" s="5">
        <f>34338</f>
      </c>
      <c r="B34345" s="5" t="s">
        <v>34353</v>
      </c>
      <c r="C34345" s="5">
        <v>104.2</v>
      </c>
      <c r="D34345" s="5">
        <v>0.1</v>
      </c>
      <c r="E34345" s="5">
        <v>104.3</v>
      </c>
      <c r="F34345" s="5">
        <v>208.1</v>
      </c>
      <c r="G34345" s="5">
        <v>103.8</v>
      </c>
      <c r="H34345" s="5">
        <v>103.7</v>
      </c>
      <c r="I34345" s="5">
        <v>0</v>
      </c>
      <c r="J34345" s="5">
        <v>0</v>
      </c>
      <c r="K34345" s="5">
        <v>0</v>
      </c>
    </row>
    <row r="34346" spans="1:11" x14ac:dyDescent="0.25">
      <c r="A34346" s="5">
        <f>34339</f>
      </c>
      <c r="B34346" s="5" t="s">
        <v>34354</v>
      </c>
      <c r="C34346" s="5">
        <v>104.2</v>
      </c>
      <c r="D34346" s="5">
        <v>0.1</v>
      </c>
      <c r="E34346" s="5">
        <v>104.3</v>
      </c>
      <c r="F34346" s="5">
        <v>208.1</v>
      </c>
      <c r="G34346" s="5">
        <v>103.8</v>
      </c>
      <c r="H34346" s="5">
        <v>103.7</v>
      </c>
      <c r="I34346" s="5">
        <v>0</v>
      </c>
      <c r="J34346" s="5">
        <v>0</v>
      </c>
      <c r="K34346" s="5">
        <v>0</v>
      </c>
    </row>
    <row r="34347" spans="1:11" x14ac:dyDescent="0.25">
      <c r="A34347" s="5">
        <f>34340</f>
      </c>
      <c r="B34347" s="5" t="s">
        <v>34355</v>
      </c>
      <c r="C34347" s="5">
        <v>104.2</v>
      </c>
      <c r="D34347" s="5">
        <v>0.1</v>
      </c>
      <c r="E34347" s="5">
        <v>104.3</v>
      </c>
      <c r="F34347" s="5">
        <v>208.1</v>
      </c>
      <c r="G34347" s="5">
        <v>103.8</v>
      </c>
      <c r="H34347" s="5">
        <v>103.7</v>
      </c>
      <c r="I34347" s="5">
        <v>0</v>
      </c>
      <c r="J34347" s="5">
        <v>0</v>
      </c>
      <c r="K34347" s="5">
        <v>0</v>
      </c>
    </row>
    <row r="34348" spans="1:11" x14ac:dyDescent="0.25">
      <c r="A34348" s="5">
        <f>34341</f>
      </c>
      <c r="B34348" s="5" t="s">
        <v>34356</v>
      </c>
      <c r="C34348" s="5">
        <v>104</v>
      </c>
      <c r="D34348" s="5">
        <v>0.1</v>
      </c>
      <c r="E34348" s="5">
        <v>104</v>
      </c>
      <c r="F34348" s="5">
        <v>207.7</v>
      </c>
      <c r="G34348" s="5">
        <v>103.6</v>
      </c>
      <c r="H34348" s="5">
        <v>103.4</v>
      </c>
      <c r="I34348" s="5">
        <v>0</v>
      </c>
      <c r="J34348" s="5">
        <v>0</v>
      </c>
      <c r="K34348" s="5">
        <v>0</v>
      </c>
    </row>
    <row r="34349" spans="1:11" x14ac:dyDescent="0.25">
      <c r="A34349" s="5">
        <f>34342</f>
      </c>
      <c r="B34349" s="5" t="s">
        <v>34357</v>
      </c>
      <c r="C34349" s="5">
        <v>104</v>
      </c>
      <c r="D34349" s="5">
        <v>0.1</v>
      </c>
      <c r="E34349" s="5">
        <v>104</v>
      </c>
      <c r="F34349" s="5">
        <v>207.7</v>
      </c>
      <c r="G34349" s="5">
        <v>103.6</v>
      </c>
      <c r="H34349" s="5">
        <v>103.4</v>
      </c>
      <c r="I34349" s="5">
        <v>0</v>
      </c>
      <c r="J34349" s="5">
        <v>0</v>
      </c>
      <c r="K34349" s="5">
        <v>0</v>
      </c>
    </row>
    <row r="34350" spans="1:11" x14ac:dyDescent="0.25">
      <c r="A34350" s="5">
        <f>34343</f>
      </c>
      <c r="B34350" s="5" t="s">
        <v>34358</v>
      </c>
      <c r="C34350" s="5">
        <v>103.9</v>
      </c>
      <c r="D34350" s="5">
        <v>0.1</v>
      </c>
      <c r="E34350" s="5">
        <v>104</v>
      </c>
      <c r="F34350" s="5">
        <v>207.4</v>
      </c>
      <c r="G34350" s="5">
        <v>103.5</v>
      </c>
      <c r="H34350" s="5">
        <v>103.3</v>
      </c>
      <c r="I34350" s="5">
        <v>0</v>
      </c>
      <c r="J34350" s="5">
        <v>0</v>
      </c>
      <c r="K34350" s="5">
        <v>0</v>
      </c>
    </row>
    <row r="34351" spans="1:11" x14ac:dyDescent="0.25">
      <c r="A34351" s="5">
        <f>34344</f>
      </c>
      <c r="B34351" s="5" t="s">
        <v>34359</v>
      </c>
      <c r="C34351" s="5">
        <v>103.9</v>
      </c>
      <c r="D34351" s="5">
        <v>0.1</v>
      </c>
      <c r="E34351" s="5">
        <v>104</v>
      </c>
      <c r="F34351" s="5">
        <v>207.4</v>
      </c>
      <c r="G34351" s="5">
        <v>103.5</v>
      </c>
      <c r="H34351" s="5">
        <v>103.3</v>
      </c>
      <c r="I34351" s="5">
        <v>0</v>
      </c>
      <c r="J34351" s="5">
        <v>0</v>
      </c>
      <c r="K34351" s="5">
        <v>0</v>
      </c>
    </row>
    <row r="34352" spans="1:11" x14ac:dyDescent="0.25">
      <c r="A34352" s="5">
        <f>34345</f>
      </c>
      <c r="B34352" s="5" t="s">
        <v>34360</v>
      </c>
      <c r="C34352" s="5">
        <v>103.9</v>
      </c>
      <c r="D34352" s="5">
        <v>0.1</v>
      </c>
      <c r="E34352" s="5">
        <v>104</v>
      </c>
      <c r="F34352" s="5">
        <v>207.4</v>
      </c>
      <c r="G34352" s="5">
        <v>103.5</v>
      </c>
      <c r="H34352" s="5">
        <v>103.3</v>
      </c>
      <c r="I34352" s="5">
        <v>0</v>
      </c>
      <c r="J34352" s="5">
        <v>0</v>
      </c>
      <c r="K34352" s="5">
        <v>0</v>
      </c>
    </row>
    <row r="34353" spans="1:11" x14ac:dyDescent="0.25">
      <c r="A34353" s="5">
        <f>34346</f>
      </c>
      <c r="B34353" s="5" t="s">
        <v>34361</v>
      </c>
      <c r="C34353" s="5">
        <v>103.9</v>
      </c>
      <c r="D34353" s="5">
        <v>0.1</v>
      </c>
      <c r="E34353" s="5">
        <v>104</v>
      </c>
      <c r="F34353" s="5">
        <v>207.4</v>
      </c>
      <c r="G34353" s="5">
        <v>103.5</v>
      </c>
      <c r="H34353" s="5">
        <v>103.3</v>
      </c>
      <c r="I34353" s="5">
        <v>0</v>
      </c>
      <c r="J34353" s="5">
        <v>0</v>
      </c>
      <c r="K34353" s="5">
        <v>0</v>
      </c>
    </row>
    <row r="34354" spans="1:11" x14ac:dyDescent="0.25">
      <c r="A34354" s="5">
        <f>34347</f>
      </c>
      <c r="B34354" s="5" t="s">
        <v>34362</v>
      </c>
      <c r="C34354" s="5">
        <v>104.1</v>
      </c>
      <c r="D34354" s="5">
        <v>0.1</v>
      </c>
      <c r="E34354" s="5">
        <v>104.3</v>
      </c>
      <c r="F34354" s="5">
        <v>207.8</v>
      </c>
      <c r="G34354" s="5">
        <v>103.7</v>
      </c>
      <c r="H34354" s="5">
        <v>103.5</v>
      </c>
      <c r="I34354" s="5">
        <v>0</v>
      </c>
      <c r="J34354" s="5">
        <v>0</v>
      </c>
      <c r="K34354" s="5">
        <v>0</v>
      </c>
    </row>
    <row r="34355" spans="1:11" x14ac:dyDescent="0.25">
      <c r="A34355" s="5">
        <f>34348</f>
      </c>
      <c r="B34355" s="5" t="s">
        <v>34363</v>
      </c>
      <c r="C34355" s="5">
        <v>104.1</v>
      </c>
      <c r="D34355" s="5">
        <v>0.1</v>
      </c>
      <c r="E34355" s="5">
        <v>104.3</v>
      </c>
      <c r="F34355" s="5">
        <v>207.8</v>
      </c>
      <c r="G34355" s="5">
        <v>103.7</v>
      </c>
      <c r="H34355" s="5">
        <v>103.5</v>
      </c>
      <c r="I34355" s="5">
        <v>0</v>
      </c>
      <c r="J34355" s="5">
        <v>0</v>
      </c>
      <c r="K34355" s="5">
        <v>0</v>
      </c>
    </row>
    <row r="34356" spans="1:11" x14ac:dyDescent="0.25">
      <c r="A34356" s="5">
        <f>34349</f>
      </c>
      <c r="B34356" s="5" t="s">
        <v>34364</v>
      </c>
      <c r="C34356" s="5">
        <v>104.1</v>
      </c>
      <c r="D34356" s="5">
        <v>0.1</v>
      </c>
      <c r="E34356" s="5">
        <v>104.3</v>
      </c>
      <c r="F34356" s="5">
        <v>207.8</v>
      </c>
      <c r="G34356" s="5">
        <v>103.7</v>
      </c>
      <c r="H34356" s="5">
        <v>103.5</v>
      </c>
      <c r="I34356" s="5">
        <v>0</v>
      </c>
      <c r="J34356" s="5">
        <v>0</v>
      </c>
      <c r="K34356" s="5">
        <v>0</v>
      </c>
    </row>
    <row r="34357" spans="1:11" x14ac:dyDescent="0.25">
      <c r="A34357" s="5">
        <f>34350</f>
      </c>
      <c r="B34357" s="5" t="s">
        <v>34365</v>
      </c>
      <c r="C34357" s="5">
        <v>104.1</v>
      </c>
      <c r="D34357" s="5">
        <v>0.1</v>
      </c>
      <c r="E34357" s="5">
        <v>104.3</v>
      </c>
      <c r="F34357" s="5">
        <v>207.8</v>
      </c>
      <c r="G34357" s="5">
        <v>103.7</v>
      </c>
      <c r="H34357" s="5">
        <v>103.5</v>
      </c>
      <c r="I34357" s="5">
        <v>0</v>
      </c>
      <c r="J34357" s="5">
        <v>0</v>
      </c>
      <c r="K34357" s="5">
        <v>0</v>
      </c>
    </row>
    <row r="34358" spans="1:11" x14ac:dyDescent="0.25">
      <c r="A34358" s="5">
        <f>34351</f>
      </c>
      <c r="B34358" s="5" t="s">
        <v>34366</v>
      </c>
      <c r="C34358" s="5">
        <v>104</v>
      </c>
      <c r="D34358" s="5">
        <v>0.1</v>
      </c>
      <c r="E34358" s="5">
        <v>104.1</v>
      </c>
      <c r="F34358" s="5">
        <v>207.3</v>
      </c>
      <c r="G34358" s="5">
        <v>103.4</v>
      </c>
      <c r="H34358" s="5">
        <v>103.2</v>
      </c>
      <c r="I34358" s="5">
        <v>0</v>
      </c>
      <c r="J34358" s="5">
        <v>0</v>
      </c>
      <c r="K34358" s="5">
        <v>0</v>
      </c>
    </row>
    <row r="34359" spans="1:11" x14ac:dyDescent="0.25">
      <c r="A34359" s="5">
        <f>34352</f>
      </c>
      <c r="B34359" s="5" t="s">
        <v>34367</v>
      </c>
      <c r="C34359" s="5">
        <v>104</v>
      </c>
      <c r="D34359" s="5">
        <v>0.1</v>
      </c>
      <c r="E34359" s="5">
        <v>104.1</v>
      </c>
      <c r="F34359" s="5">
        <v>207.3</v>
      </c>
      <c r="G34359" s="5">
        <v>103.4</v>
      </c>
      <c r="H34359" s="5">
        <v>103.2</v>
      </c>
      <c r="I34359" s="5">
        <v>0</v>
      </c>
      <c r="J34359" s="5">
        <v>0</v>
      </c>
      <c r="K34359" s="5">
        <v>0</v>
      </c>
    </row>
    <row r="34360" spans="1:11" x14ac:dyDescent="0.25">
      <c r="A34360" s="5">
        <f>34353</f>
      </c>
      <c r="B34360" s="5" t="s">
        <v>34368</v>
      </c>
      <c r="C34360" s="5">
        <v>103.7</v>
      </c>
      <c r="D34360" s="5">
        <v>0.1</v>
      </c>
      <c r="E34360" s="5">
        <v>103.9</v>
      </c>
      <c r="F34360" s="5">
        <v>206.9</v>
      </c>
      <c r="G34360" s="5">
        <v>103.3</v>
      </c>
      <c r="H34360" s="5">
        <v>103.2</v>
      </c>
      <c r="I34360" s="5">
        <v>0</v>
      </c>
      <c r="J34360" s="5">
        <v>0</v>
      </c>
      <c r="K34360" s="5">
        <v>0</v>
      </c>
    </row>
    <row r="34361" spans="1:11" x14ac:dyDescent="0.25">
      <c r="A34361" s="5">
        <f>34354</f>
      </c>
      <c r="B34361" s="5" t="s">
        <v>34369</v>
      </c>
      <c r="C34361" s="5">
        <v>103.7</v>
      </c>
      <c r="D34361" s="5">
        <v>0.1</v>
      </c>
      <c r="E34361" s="5">
        <v>103.9</v>
      </c>
      <c r="F34361" s="5">
        <v>206.9</v>
      </c>
      <c r="G34361" s="5">
        <v>103.3</v>
      </c>
      <c r="H34361" s="5">
        <v>103.2</v>
      </c>
      <c r="I34361" s="5">
        <v>0</v>
      </c>
      <c r="J34361" s="5">
        <v>0</v>
      </c>
      <c r="K34361" s="5">
        <v>0</v>
      </c>
    </row>
    <row r="34362" spans="1:11" x14ac:dyDescent="0.25">
      <c r="A34362" s="5">
        <f>34355</f>
      </c>
      <c r="B34362" s="5" t="s">
        <v>34370</v>
      </c>
      <c r="C34362" s="5">
        <v>103.9</v>
      </c>
      <c r="D34362" s="5">
        <v>0.1</v>
      </c>
      <c r="E34362" s="5">
        <v>104</v>
      </c>
      <c r="F34362" s="5">
        <v>207.7</v>
      </c>
      <c r="G34362" s="5">
        <v>103.6</v>
      </c>
      <c r="H34362" s="5">
        <v>103.7</v>
      </c>
      <c r="I34362" s="5">
        <v>0</v>
      </c>
      <c r="J34362" s="5">
        <v>0</v>
      </c>
      <c r="K34362" s="5">
        <v>0</v>
      </c>
    </row>
    <row r="34363" spans="1:11" x14ac:dyDescent="0.25">
      <c r="A34363" s="5">
        <f>34356</f>
      </c>
      <c r="B34363" s="5" t="s">
        <v>34371</v>
      </c>
      <c r="C34363" s="5">
        <v>103.9</v>
      </c>
      <c r="D34363" s="5">
        <v>0.1</v>
      </c>
      <c r="E34363" s="5">
        <v>104</v>
      </c>
      <c r="F34363" s="5">
        <v>207.7</v>
      </c>
      <c r="G34363" s="5">
        <v>103.6</v>
      </c>
      <c r="H34363" s="5">
        <v>103.7</v>
      </c>
      <c r="I34363" s="5">
        <v>0</v>
      </c>
      <c r="J34363" s="5">
        <v>0</v>
      </c>
      <c r="K34363" s="5">
        <v>0</v>
      </c>
    </row>
    <row r="34364" spans="1:11" x14ac:dyDescent="0.25">
      <c r="A34364" s="5">
        <f>34357</f>
      </c>
      <c r="B34364" s="5" t="s">
        <v>34372</v>
      </c>
      <c r="C34364" s="5">
        <v>104</v>
      </c>
      <c r="D34364" s="5">
        <v>0.1</v>
      </c>
      <c r="E34364" s="5">
        <v>104.1</v>
      </c>
      <c r="F34364" s="5">
        <v>207.2</v>
      </c>
      <c r="G34364" s="5">
        <v>103.4</v>
      </c>
      <c r="H34364" s="5">
        <v>103.3</v>
      </c>
      <c r="I34364" s="5">
        <v>0</v>
      </c>
      <c r="J34364" s="5">
        <v>0</v>
      </c>
      <c r="K34364" s="5">
        <v>0</v>
      </c>
    </row>
    <row r="34365" spans="1:11" x14ac:dyDescent="0.25">
      <c r="A34365" s="5">
        <f>34358</f>
      </c>
      <c r="B34365" s="5" t="s">
        <v>34373</v>
      </c>
      <c r="C34365" s="5">
        <v>104</v>
      </c>
      <c r="D34365" s="5">
        <v>0.1</v>
      </c>
      <c r="E34365" s="5">
        <v>104.1</v>
      </c>
      <c r="F34365" s="5">
        <v>207.2</v>
      </c>
      <c r="G34365" s="5">
        <v>103.4</v>
      </c>
      <c r="H34365" s="5">
        <v>103.3</v>
      </c>
      <c r="I34365" s="5">
        <v>0</v>
      </c>
      <c r="J34365" s="5">
        <v>0</v>
      </c>
      <c r="K34365" s="5">
        <v>0</v>
      </c>
    </row>
    <row r="34366" spans="1:11" x14ac:dyDescent="0.25">
      <c r="A34366" s="5">
        <f>34359</f>
      </c>
      <c r="B34366" s="5" t="s">
        <v>34374</v>
      </c>
      <c r="C34366" s="5">
        <v>104</v>
      </c>
      <c r="D34366" s="5">
        <v>0.1</v>
      </c>
      <c r="E34366" s="5">
        <v>104.1</v>
      </c>
      <c r="F34366" s="5">
        <v>207.2</v>
      </c>
      <c r="G34366" s="5">
        <v>103.4</v>
      </c>
      <c r="H34366" s="5">
        <v>103.3</v>
      </c>
      <c r="I34366" s="5">
        <v>0</v>
      </c>
      <c r="J34366" s="5">
        <v>0</v>
      </c>
      <c r="K34366" s="5">
        <v>0</v>
      </c>
    </row>
    <row r="34367" spans="1:11" x14ac:dyDescent="0.25">
      <c r="A34367" s="5">
        <f>34360</f>
      </c>
      <c r="B34367" s="5" t="s">
        <v>34375</v>
      </c>
      <c r="C34367" s="5">
        <v>104</v>
      </c>
      <c r="D34367" s="5">
        <v>0.1</v>
      </c>
      <c r="E34367" s="5">
        <v>104.1</v>
      </c>
      <c r="F34367" s="5">
        <v>207.2</v>
      </c>
      <c r="G34367" s="5">
        <v>103.4</v>
      </c>
      <c r="H34367" s="5">
        <v>103.3</v>
      </c>
      <c r="I34367" s="5">
        <v>0</v>
      </c>
      <c r="J34367" s="5">
        <v>0</v>
      </c>
      <c r="K34367" s="5">
        <v>0</v>
      </c>
    </row>
    <row r="34368" spans="1:11" x14ac:dyDescent="0.25">
      <c r="A34368" s="5">
        <f>34361</f>
      </c>
      <c r="B34368" s="5" t="s">
        <v>34376</v>
      </c>
      <c r="C34368" s="5">
        <v>103.7</v>
      </c>
      <c r="D34368" s="5">
        <v>0.1</v>
      </c>
      <c r="E34368" s="5">
        <v>103.9</v>
      </c>
      <c r="F34368" s="5">
        <v>207.7</v>
      </c>
      <c r="G34368" s="5">
        <v>103.6</v>
      </c>
      <c r="H34368" s="5">
        <v>103.4</v>
      </c>
      <c r="I34368" s="5">
        <v>0</v>
      </c>
      <c r="J34368" s="5">
        <v>0</v>
      </c>
      <c r="K34368" s="5">
        <v>0</v>
      </c>
    </row>
    <row r="34369" spans="1:11" x14ac:dyDescent="0.25">
      <c r="A34369" s="5">
        <f>34362</f>
      </c>
      <c r="B34369" s="5" t="s">
        <v>34377</v>
      </c>
      <c r="C34369" s="5">
        <v>103.7</v>
      </c>
      <c r="D34369" s="5">
        <v>0.1</v>
      </c>
      <c r="E34369" s="5">
        <v>103.9</v>
      </c>
      <c r="F34369" s="5">
        <v>207.7</v>
      </c>
      <c r="G34369" s="5">
        <v>103.6</v>
      </c>
      <c r="H34369" s="5">
        <v>103.4</v>
      </c>
      <c r="I34369" s="5">
        <v>0</v>
      </c>
      <c r="J34369" s="5">
        <v>0</v>
      </c>
      <c r="K34369" s="5">
        <v>0</v>
      </c>
    </row>
    <row r="34370" spans="1:11" x14ac:dyDescent="0.25">
      <c r="A34370" s="5">
        <f>34363</f>
      </c>
      <c r="B34370" s="5" t="s">
        <v>34378</v>
      </c>
      <c r="C34370" s="5">
        <v>104</v>
      </c>
      <c r="D34370" s="5">
        <v>0.1</v>
      </c>
      <c r="E34370" s="5">
        <v>104.2</v>
      </c>
      <c r="F34370" s="5">
        <v>207.6</v>
      </c>
      <c r="G34370" s="5">
        <v>103.6</v>
      </c>
      <c r="H34370" s="5">
        <v>103.5</v>
      </c>
      <c r="I34370" s="5">
        <v>0</v>
      </c>
      <c r="J34370" s="5">
        <v>0</v>
      </c>
      <c r="K34370" s="5">
        <v>0</v>
      </c>
    </row>
    <row r="34371" spans="1:11" x14ac:dyDescent="0.25">
      <c r="A34371" s="5">
        <f>34364</f>
      </c>
      <c r="B34371" s="5" t="s">
        <v>34379</v>
      </c>
      <c r="C34371" s="5">
        <v>104</v>
      </c>
      <c r="D34371" s="5">
        <v>0.1</v>
      </c>
      <c r="E34371" s="5">
        <v>104.2</v>
      </c>
      <c r="F34371" s="5">
        <v>207.6</v>
      </c>
      <c r="G34371" s="5">
        <v>103.6</v>
      </c>
      <c r="H34371" s="5">
        <v>103.5</v>
      </c>
      <c r="I34371" s="5">
        <v>0</v>
      </c>
      <c r="J34371" s="5">
        <v>0</v>
      </c>
      <c r="K34371" s="5">
        <v>0</v>
      </c>
    </row>
    <row r="34372" spans="1:11" x14ac:dyDescent="0.25">
      <c r="A34372" s="5">
        <f>34365</f>
      </c>
      <c r="B34372" s="5" t="s">
        <v>34380</v>
      </c>
      <c r="C34372" s="5">
        <v>104</v>
      </c>
      <c r="D34372" s="5">
        <v>0.1</v>
      </c>
      <c r="E34372" s="5">
        <v>104.1</v>
      </c>
      <c r="F34372" s="5">
        <v>208</v>
      </c>
      <c r="G34372" s="5">
        <v>103.7</v>
      </c>
      <c r="H34372" s="5">
        <v>103.6</v>
      </c>
      <c r="I34372" s="5">
        <v>0</v>
      </c>
      <c r="J34372" s="5">
        <v>0</v>
      </c>
      <c r="K34372" s="5">
        <v>0</v>
      </c>
    </row>
    <row r="34373" spans="1:11" x14ac:dyDescent="0.25">
      <c r="A34373" s="5">
        <f>34366</f>
      </c>
      <c r="B34373" s="5" t="s">
        <v>34381</v>
      </c>
      <c r="C34373" s="5">
        <v>104</v>
      </c>
      <c r="D34373" s="5">
        <v>0.1</v>
      </c>
      <c r="E34373" s="5">
        <v>104.1</v>
      </c>
      <c r="F34373" s="5">
        <v>208</v>
      </c>
      <c r="G34373" s="5">
        <v>103.7</v>
      </c>
      <c r="H34373" s="5">
        <v>103.6</v>
      </c>
      <c r="I34373" s="5">
        <v>0</v>
      </c>
      <c r="J34373" s="5">
        <v>0</v>
      </c>
      <c r="K34373" s="5">
        <v>0</v>
      </c>
    </row>
    <row r="34374" spans="1:11" x14ac:dyDescent="0.25">
      <c r="A34374" s="5">
        <f>34367</f>
      </c>
      <c r="B34374" s="5" t="s">
        <v>34382</v>
      </c>
      <c r="C34374" s="5">
        <v>104</v>
      </c>
      <c r="D34374" s="5">
        <v>0.1</v>
      </c>
      <c r="E34374" s="5">
        <v>104.2</v>
      </c>
      <c r="F34374" s="5">
        <v>207.6</v>
      </c>
      <c r="G34374" s="5">
        <v>103.5</v>
      </c>
      <c r="H34374" s="5">
        <v>103.4</v>
      </c>
      <c r="I34374" s="5">
        <v>0</v>
      </c>
      <c r="J34374" s="5">
        <v>0</v>
      </c>
      <c r="K34374" s="5">
        <v>0</v>
      </c>
    </row>
    <row r="34375" spans="1:11" x14ac:dyDescent="0.25">
      <c r="A34375" s="5">
        <f>34368</f>
      </c>
      <c r="B34375" s="5" t="s">
        <v>34383</v>
      </c>
      <c r="C34375" s="5">
        <v>104</v>
      </c>
      <c r="D34375" s="5">
        <v>0.1</v>
      </c>
      <c r="E34375" s="5">
        <v>104.2</v>
      </c>
      <c r="F34375" s="5">
        <v>207.6</v>
      </c>
      <c r="G34375" s="5">
        <v>103.5</v>
      </c>
      <c r="H34375" s="5">
        <v>103.4</v>
      </c>
      <c r="I34375" s="5">
        <v>0</v>
      </c>
      <c r="J34375" s="5">
        <v>0</v>
      </c>
      <c r="K34375" s="5">
        <v>0</v>
      </c>
    </row>
    <row r="34376" spans="1:11" x14ac:dyDescent="0.25">
      <c r="A34376" s="5">
        <f>34369</f>
      </c>
      <c r="B34376" s="5" t="s">
        <v>34384</v>
      </c>
      <c r="C34376" s="5">
        <v>104</v>
      </c>
      <c r="D34376" s="5">
        <v>0.1</v>
      </c>
      <c r="E34376" s="5">
        <v>104.2</v>
      </c>
      <c r="F34376" s="5">
        <v>207.6</v>
      </c>
      <c r="G34376" s="5">
        <v>103.5</v>
      </c>
      <c r="H34376" s="5">
        <v>103.4</v>
      </c>
      <c r="I34376" s="5">
        <v>0</v>
      </c>
      <c r="J34376" s="5">
        <v>0</v>
      </c>
      <c r="K34376" s="5">
        <v>0</v>
      </c>
    </row>
    <row r="34377" spans="1:11" x14ac:dyDescent="0.25">
      <c r="A34377" s="5">
        <f>34370</f>
      </c>
      <c r="B34377" s="5" t="s">
        <v>34385</v>
      </c>
      <c r="C34377" s="5">
        <v>104</v>
      </c>
      <c r="D34377" s="5">
        <v>0.1</v>
      </c>
      <c r="E34377" s="5">
        <v>104.2</v>
      </c>
      <c r="F34377" s="5">
        <v>207.6</v>
      </c>
      <c r="G34377" s="5">
        <v>103.5</v>
      </c>
      <c r="H34377" s="5">
        <v>103.4</v>
      </c>
      <c r="I34377" s="5">
        <v>0</v>
      </c>
      <c r="J34377" s="5">
        <v>0</v>
      </c>
      <c r="K34377" s="5">
        <v>0</v>
      </c>
    </row>
    <row r="34378" spans="1:11" x14ac:dyDescent="0.25">
      <c r="A34378" s="5">
        <f>34371</f>
      </c>
      <c r="B34378" s="5" t="s">
        <v>34386</v>
      </c>
      <c r="C34378" s="5">
        <v>105.2</v>
      </c>
      <c r="D34378" s="5">
        <v>0.1</v>
      </c>
      <c r="E34378" s="5">
        <v>105.3</v>
      </c>
      <c r="F34378" s="5">
        <v>209.7</v>
      </c>
      <c r="G34378" s="5">
        <v>104.6</v>
      </c>
      <c r="H34378" s="5">
        <v>104.5</v>
      </c>
      <c r="I34378" s="5">
        <v>0</v>
      </c>
      <c r="J34378" s="5">
        <v>0</v>
      </c>
      <c r="K34378" s="5">
        <v>0</v>
      </c>
    </row>
    <row r="34379" spans="1:11" x14ac:dyDescent="0.25">
      <c r="A34379" s="5">
        <f>34372</f>
      </c>
      <c r="B34379" s="5" t="s">
        <v>34387</v>
      </c>
      <c r="C34379" s="5">
        <v>105.2</v>
      </c>
      <c r="D34379" s="5">
        <v>0.1</v>
      </c>
      <c r="E34379" s="5">
        <v>105.3</v>
      </c>
      <c r="F34379" s="5">
        <v>209.7</v>
      </c>
      <c r="G34379" s="5">
        <v>104.6</v>
      </c>
      <c r="H34379" s="5">
        <v>104.5</v>
      </c>
      <c r="I34379" s="5">
        <v>0</v>
      </c>
      <c r="J34379" s="5">
        <v>0</v>
      </c>
      <c r="K34379" s="5">
        <v>0</v>
      </c>
    </row>
    <row r="34380" spans="1:11" x14ac:dyDescent="0.25">
      <c r="A34380" s="5">
        <f>34373</f>
      </c>
      <c r="B34380" s="5" t="s">
        <v>34388</v>
      </c>
      <c r="C34380" s="5">
        <v>104.6</v>
      </c>
      <c r="D34380" s="5">
        <v>0.1</v>
      </c>
      <c r="E34380" s="5">
        <v>104.7</v>
      </c>
      <c r="F34380" s="5">
        <v>208.5</v>
      </c>
      <c r="G34380" s="5">
        <v>104</v>
      </c>
      <c r="H34380" s="5">
        <v>103.9</v>
      </c>
      <c r="I34380" s="5">
        <v>0</v>
      </c>
      <c r="J34380" s="5">
        <v>0</v>
      </c>
      <c r="K34380" s="5">
        <v>0</v>
      </c>
    </row>
    <row r="34381" spans="1:11" x14ac:dyDescent="0.25">
      <c r="A34381" s="5">
        <f>34374</f>
      </c>
      <c r="B34381" s="5" t="s">
        <v>34389</v>
      </c>
      <c r="C34381" s="5">
        <v>104.6</v>
      </c>
      <c r="D34381" s="5">
        <v>0.1</v>
      </c>
      <c r="E34381" s="5">
        <v>104.7</v>
      </c>
      <c r="F34381" s="5">
        <v>208.5</v>
      </c>
      <c r="G34381" s="5">
        <v>104</v>
      </c>
      <c r="H34381" s="5">
        <v>103.9</v>
      </c>
      <c r="I34381" s="5">
        <v>0</v>
      </c>
      <c r="J34381" s="5">
        <v>0</v>
      </c>
      <c r="K34381" s="5">
        <v>0</v>
      </c>
    </row>
    <row r="34382" spans="1:11" x14ac:dyDescent="0.25">
      <c r="A34382" s="5">
        <f>34375</f>
      </c>
      <c r="B34382" s="5" t="s">
        <v>34390</v>
      </c>
      <c r="C34382" s="5">
        <v>104.1</v>
      </c>
      <c r="D34382" s="5">
        <v>0.1</v>
      </c>
      <c r="E34382" s="5">
        <v>104.3</v>
      </c>
      <c r="F34382" s="5">
        <v>207.4</v>
      </c>
      <c r="G34382" s="5">
        <v>103.5</v>
      </c>
      <c r="H34382" s="5">
        <v>103.3</v>
      </c>
      <c r="I34382" s="5">
        <v>0</v>
      </c>
      <c r="J34382" s="5">
        <v>0</v>
      </c>
      <c r="K34382" s="5">
        <v>0</v>
      </c>
    </row>
    <row r="34383" spans="1:11" x14ac:dyDescent="0.25">
      <c r="A34383" s="5">
        <f>34376</f>
      </c>
      <c r="B34383" s="5" t="s">
        <v>34391</v>
      </c>
      <c r="C34383" s="5">
        <v>104.1</v>
      </c>
      <c r="D34383" s="5">
        <v>0.1</v>
      </c>
      <c r="E34383" s="5">
        <v>104.3</v>
      </c>
      <c r="F34383" s="5">
        <v>207.4</v>
      </c>
      <c r="G34383" s="5">
        <v>103.5</v>
      </c>
      <c r="H34383" s="5">
        <v>103.3</v>
      </c>
      <c r="I34383" s="5">
        <v>0</v>
      </c>
      <c r="J34383" s="5">
        <v>0</v>
      </c>
      <c r="K34383" s="5">
        <v>0</v>
      </c>
    </row>
    <row r="34384" spans="1:11" x14ac:dyDescent="0.25">
      <c r="A34384" s="5">
        <f>34377</f>
      </c>
      <c r="B34384" s="5" t="s">
        <v>34392</v>
      </c>
      <c r="C34384" s="5">
        <v>104.5</v>
      </c>
      <c r="D34384" s="5">
        <v>0.1</v>
      </c>
      <c r="E34384" s="5">
        <v>104.6</v>
      </c>
      <c r="F34384" s="5">
        <v>208.5</v>
      </c>
      <c r="G34384" s="5">
        <v>104</v>
      </c>
      <c r="H34384" s="5">
        <v>103.9</v>
      </c>
      <c r="I34384" s="5">
        <v>0</v>
      </c>
      <c r="J34384" s="5">
        <v>0</v>
      </c>
      <c r="K34384" s="5">
        <v>0</v>
      </c>
    </row>
    <row r="34385" spans="1:11" x14ac:dyDescent="0.25">
      <c r="A34385" s="5">
        <f>34378</f>
      </c>
      <c r="B34385" s="5" t="s">
        <v>34393</v>
      </c>
      <c r="C34385" s="5">
        <v>104.5</v>
      </c>
      <c r="D34385" s="5">
        <v>0.1</v>
      </c>
      <c r="E34385" s="5">
        <v>104.6</v>
      </c>
      <c r="F34385" s="5">
        <v>208.5</v>
      </c>
      <c r="G34385" s="5">
        <v>104</v>
      </c>
      <c r="H34385" s="5">
        <v>103.9</v>
      </c>
      <c r="I34385" s="5">
        <v>0</v>
      </c>
      <c r="J34385" s="5">
        <v>0</v>
      </c>
      <c r="K34385" s="5">
        <v>0</v>
      </c>
    </row>
    <row r="34386" spans="1:11" x14ac:dyDescent="0.25">
      <c r="A34386" s="5">
        <f>34379</f>
      </c>
      <c r="B34386" s="5" t="s">
        <v>34394</v>
      </c>
      <c r="C34386" s="5">
        <v>104.5</v>
      </c>
      <c r="D34386" s="5">
        <v>0.1</v>
      </c>
      <c r="E34386" s="5">
        <v>104.6</v>
      </c>
      <c r="F34386" s="5">
        <v>208.5</v>
      </c>
      <c r="G34386" s="5">
        <v>104</v>
      </c>
      <c r="H34386" s="5">
        <v>103.9</v>
      </c>
      <c r="I34386" s="5">
        <v>0</v>
      </c>
      <c r="J34386" s="5">
        <v>0</v>
      </c>
      <c r="K34386" s="5">
        <v>0</v>
      </c>
    </row>
    <row r="34387" spans="1:11" x14ac:dyDescent="0.25">
      <c r="A34387" s="5">
        <f>34380</f>
      </c>
      <c r="B34387" s="5" t="s">
        <v>34395</v>
      </c>
      <c r="C34387" s="5">
        <v>104.5</v>
      </c>
      <c r="D34387" s="5">
        <v>0.1</v>
      </c>
      <c r="E34387" s="5">
        <v>104.6</v>
      </c>
      <c r="F34387" s="5">
        <v>208.5</v>
      </c>
      <c r="G34387" s="5">
        <v>104</v>
      </c>
      <c r="H34387" s="5">
        <v>103.9</v>
      </c>
      <c r="I34387" s="5">
        <v>0</v>
      </c>
      <c r="J34387" s="5">
        <v>0</v>
      </c>
      <c r="K34387" s="5">
        <v>0</v>
      </c>
    </row>
    <row r="34388" spans="1:11" x14ac:dyDescent="0.25">
      <c r="A34388" s="5">
        <f>34381</f>
      </c>
      <c r="B34388" s="5" t="s">
        <v>34396</v>
      </c>
      <c r="C34388" s="5">
        <v>104.4</v>
      </c>
      <c r="D34388" s="5">
        <v>0.1</v>
      </c>
      <c r="E34388" s="5">
        <v>104.6</v>
      </c>
      <c r="F34388" s="5">
        <v>208.4</v>
      </c>
      <c r="G34388" s="5">
        <v>104</v>
      </c>
      <c r="H34388" s="5">
        <v>103.9</v>
      </c>
      <c r="I34388" s="5">
        <v>0</v>
      </c>
      <c r="J34388" s="5">
        <v>0</v>
      </c>
      <c r="K34388" s="5">
        <v>0</v>
      </c>
    </row>
    <row r="34389" spans="1:11" x14ac:dyDescent="0.25">
      <c r="A34389" s="5">
        <f>34382</f>
      </c>
      <c r="B34389" s="5" t="s">
        <v>34397</v>
      </c>
      <c r="C34389" s="5">
        <v>104.4</v>
      </c>
      <c r="D34389" s="5">
        <v>0.1</v>
      </c>
      <c r="E34389" s="5">
        <v>104.6</v>
      </c>
      <c r="F34389" s="5">
        <v>208.4</v>
      </c>
      <c r="G34389" s="5">
        <v>104</v>
      </c>
      <c r="H34389" s="5">
        <v>103.9</v>
      </c>
      <c r="I34389" s="5">
        <v>0</v>
      </c>
      <c r="J34389" s="5">
        <v>0</v>
      </c>
      <c r="K34389" s="5">
        <v>0</v>
      </c>
    </row>
    <row r="34390" spans="1:11" x14ac:dyDescent="0.25">
      <c r="A34390" s="5">
        <f>34383</f>
      </c>
      <c r="B34390" s="5" t="s">
        <v>34398</v>
      </c>
      <c r="C34390" s="5">
        <v>102.6</v>
      </c>
      <c r="D34390" s="5">
        <v>0.1</v>
      </c>
      <c r="E34390" s="5">
        <v>102.7</v>
      </c>
      <c r="F34390" s="5">
        <v>206.9</v>
      </c>
      <c r="G34390" s="5">
        <v>103.2</v>
      </c>
      <c r="H34390" s="5">
        <v>102.9</v>
      </c>
      <c r="I34390" s="5">
        <v>0</v>
      </c>
      <c r="J34390" s="5">
        <v>0</v>
      </c>
      <c r="K34390" s="5">
        <v>0</v>
      </c>
    </row>
    <row r="34391" spans="1:11" x14ac:dyDescent="0.25">
      <c r="A34391" s="5">
        <f>34384</f>
      </c>
      <c r="B34391" s="5" t="s">
        <v>34399</v>
      </c>
      <c r="C34391" s="5">
        <v>102.6</v>
      </c>
      <c r="D34391" s="5">
        <v>0.1</v>
      </c>
      <c r="E34391" s="5">
        <v>102.7</v>
      </c>
      <c r="F34391" s="5">
        <v>206.9</v>
      </c>
      <c r="G34391" s="5">
        <v>103.2</v>
      </c>
      <c r="H34391" s="5">
        <v>102.9</v>
      </c>
      <c r="I34391" s="5">
        <v>0</v>
      </c>
      <c r="J34391" s="5">
        <v>0</v>
      </c>
      <c r="K34391" s="5">
        <v>0</v>
      </c>
    </row>
    <row r="34392" spans="1:11" x14ac:dyDescent="0.25">
      <c r="A34392" s="5">
        <f>34385</f>
      </c>
      <c r="B34392" s="5" t="s">
        <v>34400</v>
      </c>
      <c r="C34392" s="5">
        <v>102.1</v>
      </c>
      <c r="D34392" s="5">
        <v>0.1</v>
      </c>
      <c r="E34392" s="5">
        <v>102.2</v>
      </c>
      <c r="F34392" s="5">
        <v>203.5</v>
      </c>
      <c r="G34392" s="5">
        <v>101.5</v>
      </c>
      <c r="H34392" s="5">
        <v>101.4</v>
      </c>
      <c r="I34392" s="5">
        <v>0</v>
      </c>
      <c r="J34392" s="5">
        <v>0</v>
      </c>
      <c r="K34392" s="5">
        <v>0</v>
      </c>
    </row>
    <row r="34393" spans="1:11" x14ac:dyDescent="0.25">
      <c r="A34393" s="5">
        <f>34386</f>
      </c>
      <c r="B34393" s="5" t="s">
        <v>34401</v>
      </c>
      <c r="C34393" s="5">
        <v>102.1</v>
      </c>
      <c r="D34393" s="5">
        <v>0.1</v>
      </c>
      <c r="E34393" s="5">
        <v>102.2</v>
      </c>
      <c r="F34393" s="5">
        <v>203.5</v>
      </c>
      <c r="G34393" s="5">
        <v>101.5</v>
      </c>
      <c r="H34393" s="5">
        <v>101.4</v>
      </c>
      <c r="I34393" s="5">
        <v>0</v>
      </c>
      <c r="J34393" s="5">
        <v>0</v>
      </c>
      <c r="K34393" s="5">
        <v>0</v>
      </c>
    </row>
    <row r="34394" spans="1:11" x14ac:dyDescent="0.25">
      <c r="A34394" s="5">
        <f>34387</f>
      </c>
      <c r="B34394" s="5" t="s">
        <v>34402</v>
      </c>
      <c r="C34394" s="5">
        <v>102.1</v>
      </c>
      <c r="D34394" s="5">
        <v>0.1</v>
      </c>
      <c r="E34394" s="5">
        <v>102.3</v>
      </c>
      <c r="F34394" s="5">
        <v>204.4</v>
      </c>
      <c r="G34394" s="5">
        <v>102</v>
      </c>
      <c r="H34394" s="5">
        <v>101.9</v>
      </c>
      <c r="I34394" s="5">
        <v>0</v>
      </c>
      <c r="J34394" s="5">
        <v>0</v>
      </c>
      <c r="K34394" s="5">
        <v>0</v>
      </c>
    </row>
    <row r="34395" spans="1:11" x14ac:dyDescent="0.25">
      <c r="A34395" s="5">
        <f>34388</f>
      </c>
      <c r="B34395" s="5" t="s">
        <v>34403</v>
      </c>
      <c r="C34395" s="5">
        <v>102.1</v>
      </c>
      <c r="D34395" s="5">
        <v>0.1</v>
      </c>
      <c r="E34395" s="5">
        <v>102.3</v>
      </c>
      <c r="F34395" s="5">
        <v>204.4</v>
      </c>
      <c r="G34395" s="5">
        <v>102</v>
      </c>
      <c r="H34395" s="5">
        <v>101.9</v>
      </c>
      <c r="I34395" s="5">
        <v>0</v>
      </c>
      <c r="J34395" s="5">
        <v>0</v>
      </c>
      <c r="K34395" s="5">
        <v>0</v>
      </c>
    </row>
    <row r="34396" spans="1:11" x14ac:dyDescent="0.25">
      <c r="A34396" s="5">
        <f>34389</f>
      </c>
      <c r="B34396" s="5" t="s">
        <v>34404</v>
      </c>
      <c r="C34396" s="5">
        <v>102.1</v>
      </c>
      <c r="D34396" s="5">
        <v>0.1</v>
      </c>
      <c r="E34396" s="5">
        <v>102.3</v>
      </c>
      <c r="F34396" s="5">
        <v>204.4</v>
      </c>
      <c r="G34396" s="5">
        <v>102</v>
      </c>
      <c r="H34396" s="5">
        <v>101.9</v>
      </c>
      <c r="I34396" s="5">
        <v>0</v>
      </c>
      <c r="J34396" s="5">
        <v>0</v>
      </c>
      <c r="K34396" s="5">
        <v>0</v>
      </c>
    </row>
    <row r="34397" spans="1:11" x14ac:dyDescent="0.25">
      <c r="A34397" s="5">
        <f>34390</f>
      </c>
      <c r="B34397" s="5" t="s">
        <v>34405</v>
      </c>
      <c r="C34397" s="5">
        <v>102.1</v>
      </c>
      <c r="D34397" s="5">
        <v>0.1</v>
      </c>
      <c r="E34397" s="5">
        <v>102.3</v>
      </c>
      <c r="F34397" s="5">
        <v>204.4</v>
      </c>
      <c r="G34397" s="5">
        <v>102</v>
      </c>
      <c r="H34397" s="5">
        <v>101.9</v>
      </c>
      <c r="I34397" s="5">
        <v>0</v>
      </c>
      <c r="J34397" s="5">
        <v>0</v>
      </c>
      <c r="K34397" s="5">
        <v>0</v>
      </c>
    </row>
    <row r="34398" spans="1:11" x14ac:dyDescent="0.25">
      <c r="A34398" s="5">
        <f>34391</f>
      </c>
      <c r="B34398" s="5" t="s">
        <v>34406</v>
      </c>
      <c r="C34398" s="5">
        <v>99.5</v>
      </c>
      <c r="D34398" s="5">
        <v>0.1</v>
      </c>
      <c r="E34398" s="5">
        <v>99.7</v>
      </c>
      <c r="F34398" s="5">
        <v>201</v>
      </c>
      <c r="G34398" s="5">
        <v>100.1</v>
      </c>
      <c r="H34398" s="5">
        <v>99.9</v>
      </c>
      <c r="I34398" s="5">
        <v>0</v>
      </c>
      <c r="J34398" s="5">
        <v>0</v>
      </c>
      <c r="K34398" s="5">
        <v>0</v>
      </c>
    </row>
    <row r="34399" spans="1:11" x14ac:dyDescent="0.25">
      <c r="A34399" s="5">
        <f>34392</f>
      </c>
      <c r="B34399" s="5" t="s">
        <v>34407</v>
      </c>
      <c r="C34399" s="5">
        <v>99.5</v>
      </c>
      <c r="D34399" s="5">
        <v>0.1</v>
      </c>
      <c r="E34399" s="5">
        <v>99.7</v>
      </c>
      <c r="F34399" s="5">
        <v>201</v>
      </c>
      <c r="G34399" s="5">
        <v>100.1</v>
      </c>
      <c r="H34399" s="5">
        <v>99.9</v>
      </c>
      <c r="I34399" s="5">
        <v>0</v>
      </c>
      <c r="J34399" s="5">
        <v>0</v>
      </c>
      <c r="K34399" s="5">
        <v>0</v>
      </c>
    </row>
    <row r="34400" spans="1:11" x14ac:dyDescent="0.25">
      <c r="A34400" s="5">
        <f>34393</f>
      </c>
      <c r="B34400" s="5" t="s">
        <v>34408</v>
      </c>
      <c r="C34400" s="5">
        <v>98.6</v>
      </c>
      <c r="D34400" s="5">
        <v>0.1</v>
      </c>
      <c r="E34400" s="5">
        <v>98.7</v>
      </c>
      <c r="F34400" s="5">
        <v>197.4</v>
      </c>
      <c r="G34400" s="5">
        <v>98.4</v>
      </c>
      <c r="H34400" s="5">
        <v>98.3</v>
      </c>
      <c r="I34400" s="5">
        <v>0</v>
      </c>
      <c r="J34400" s="5">
        <v>0</v>
      </c>
      <c r="K34400" s="5">
        <v>0</v>
      </c>
    </row>
    <row r="34401" spans="1:11" x14ac:dyDescent="0.25">
      <c r="A34401" s="5">
        <f>34394</f>
      </c>
      <c r="B34401" s="5" t="s">
        <v>34409</v>
      </c>
      <c r="C34401" s="5">
        <v>98.6</v>
      </c>
      <c r="D34401" s="5">
        <v>0.1</v>
      </c>
      <c r="E34401" s="5">
        <v>98.7</v>
      </c>
      <c r="F34401" s="5">
        <v>197.4</v>
      </c>
      <c r="G34401" s="5">
        <v>98.4</v>
      </c>
      <c r="H34401" s="5">
        <v>98.3</v>
      </c>
      <c r="I34401" s="5">
        <v>0</v>
      </c>
      <c r="J34401" s="5">
        <v>0</v>
      </c>
      <c r="K34401" s="5">
        <v>0</v>
      </c>
    </row>
    <row r="34402" spans="1:11" x14ac:dyDescent="0.25">
      <c r="A34402" s="5">
        <f>34395</f>
      </c>
      <c r="B34402" s="5" t="s">
        <v>34410</v>
      </c>
      <c r="C34402" s="5">
        <v>99.2</v>
      </c>
      <c r="D34402" s="5">
        <v>0.1</v>
      </c>
      <c r="E34402" s="5">
        <v>99.3</v>
      </c>
      <c r="F34402" s="5">
        <v>198.3</v>
      </c>
      <c r="G34402" s="5">
        <v>99</v>
      </c>
      <c r="H34402" s="5">
        <v>98.8</v>
      </c>
      <c r="I34402" s="5">
        <v>0</v>
      </c>
      <c r="J34402" s="5">
        <v>0</v>
      </c>
      <c r="K34402" s="5">
        <v>0</v>
      </c>
    </row>
    <row r="34403" spans="1:11" x14ac:dyDescent="0.25">
      <c r="A34403" s="5">
        <f>34396</f>
      </c>
      <c r="B34403" s="5" t="s">
        <v>34411</v>
      </c>
      <c r="C34403" s="5">
        <v>99.2</v>
      </c>
      <c r="D34403" s="5">
        <v>0.1</v>
      </c>
      <c r="E34403" s="5">
        <v>99.3</v>
      </c>
      <c r="F34403" s="5">
        <v>198.3</v>
      </c>
      <c r="G34403" s="5">
        <v>99</v>
      </c>
      <c r="H34403" s="5">
        <v>98.8</v>
      </c>
      <c r="I34403" s="5">
        <v>0</v>
      </c>
      <c r="J34403" s="5">
        <v>0</v>
      </c>
      <c r="K34403" s="5">
        <v>0</v>
      </c>
    </row>
    <row r="34404" spans="1:11" x14ac:dyDescent="0.25">
      <c r="A34404" s="5">
        <f>34397</f>
      </c>
      <c r="B34404" s="5" t="s">
        <v>34412</v>
      </c>
      <c r="C34404" s="5">
        <v>99.5</v>
      </c>
      <c r="D34404" s="5">
        <v>0.1</v>
      </c>
      <c r="E34404" s="5">
        <v>99.6</v>
      </c>
      <c r="F34404" s="5">
        <v>198.9</v>
      </c>
      <c r="G34404" s="5">
        <v>99.2</v>
      </c>
      <c r="H34404" s="5">
        <v>99</v>
      </c>
      <c r="I34404" s="5">
        <v>0</v>
      </c>
      <c r="J34404" s="5">
        <v>0</v>
      </c>
      <c r="K34404" s="5">
        <v>0</v>
      </c>
    </row>
    <row r="34405" spans="1:11" x14ac:dyDescent="0.25">
      <c r="A34405" s="5">
        <f>34398</f>
      </c>
      <c r="B34405" s="5" t="s">
        <v>34413</v>
      </c>
      <c r="C34405" s="5">
        <v>99.5</v>
      </c>
      <c r="D34405" s="5">
        <v>0.1</v>
      </c>
      <c r="E34405" s="5">
        <v>99.6</v>
      </c>
      <c r="F34405" s="5">
        <v>198.9</v>
      </c>
      <c r="G34405" s="5">
        <v>99.2</v>
      </c>
      <c r="H34405" s="5">
        <v>99</v>
      </c>
      <c r="I34405" s="5">
        <v>0</v>
      </c>
      <c r="J34405" s="5">
        <v>0</v>
      </c>
      <c r="K34405" s="5">
        <v>0</v>
      </c>
    </row>
    <row r="34406" spans="1:11" x14ac:dyDescent="0.25">
      <c r="A34406" s="5">
        <f>34399</f>
      </c>
      <c r="B34406" s="5" t="s">
        <v>34414</v>
      </c>
      <c r="C34406" s="5">
        <v>99.5</v>
      </c>
      <c r="D34406" s="5">
        <v>0.1</v>
      </c>
      <c r="E34406" s="5">
        <v>99.6</v>
      </c>
      <c r="F34406" s="5">
        <v>198.9</v>
      </c>
      <c r="G34406" s="5">
        <v>99.2</v>
      </c>
      <c r="H34406" s="5">
        <v>99</v>
      </c>
      <c r="I34406" s="5">
        <v>0</v>
      </c>
      <c r="J34406" s="5">
        <v>0</v>
      </c>
      <c r="K34406" s="5">
        <v>0</v>
      </c>
    </row>
    <row r="34407" spans="1:11" x14ac:dyDescent="0.25">
      <c r="A34407" s="5">
        <f>34400</f>
      </c>
      <c r="B34407" s="5" t="s">
        <v>34415</v>
      </c>
      <c r="C34407" s="5">
        <v>99.5</v>
      </c>
      <c r="D34407" s="5">
        <v>0.1</v>
      </c>
      <c r="E34407" s="5">
        <v>99.6</v>
      </c>
      <c r="F34407" s="5">
        <v>198.9</v>
      </c>
      <c r="G34407" s="5">
        <v>99.2</v>
      </c>
      <c r="H34407" s="5">
        <v>99</v>
      </c>
      <c r="I34407" s="5">
        <v>0</v>
      </c>
      <c r="J34407" s="5">
        <v>0</v>
      </c>
      <c r="K34407" s="5">
        <v>0</v>
      </c>
    </row>
    <row r="34408" spans="1:11" x14ac:dyDescent="0.25">
      <c r="A34408" s="5">
        <f>34401</f>
      </c>
      <c r="B34408" s="5" t="s">
        <v>34416</v>
      </c>
      <c r="C34408" s="5">
        <v>101.6</v>
      </c>
      <c r="D34408" s="5">
        <v>0.1</v>
      </c>
      <c r="E34408" s="5">
        <v>101.8</v>
      </c>
      <c r="F34408" s="5">
        <v>202.2</v>
      </c>
      <c r="G34408" s="5">
        <v>100.9</v>
      </c>
      <c r="H34408" s="5">
        <v>100.7</v>
      </c>
      <c r="I34408" s="5">
        <v>0</v>
      </c>
      <c r="J34408" s="5">
        <v>0</v>
      </c>
      <c r="K34408" s="5">
        <v>0</v>
      </c>
    </row>
    <row r="34409" spans="1:11" x14ac:dyDescent="0.25">
      <c r="A34409" s="5">
        <f>34402</f>
      </c>
      <c r="B34409" s="5" t="s">
        <v>34417</v>
      </c>
      <c r="C34409" s="5">
        <v>101.6</v>
      </c>
      <c r="D34409" s="5">
        <v>0.1</v>
      </c>
      <c r="E34409" s="5">
        <v>101.8</v>
      </c>
      <c r="F34409" s="5">
        <v>202.2</v>
      </c>
      <c r="G34409" s="5">
        <v>100.9</v>
      </c>
      <c r="H34409" s="5">
        <v>100.7</v>
      </c>
      <c r="I34409" s="5">
        <v>0</v>
      </c>
      <c r="J34409" s="5">
        <v>0</v>
      </c>
      <c r="K34409" s="5">
        <v>0</v>
      </c>
    </row>
    <row r="34410" spans="1:11" x14ac:dyDescent="0.25">
      <c r="A34410" s="5">
        <f>34403</f>
      </c>
      <c r="B34410" s="5" t="s">
        <v>34418</v>
      </c>
      <c r="C34410" s="5">
        <v>100.9</v>
      </c>
      <c r="D34410" s="5">
        <v>0.1</v>
      </c>
      <c r="E34410" s="5">
        <v>101</v>
      </c>
      <c r="F34410" s="5">
        <v>201.8</v>
      </c>
      <c r="G34410" s="5">
        <v>100.7</v>
      </c>
      <c r="H34410" s="5">
        <v>100.5</v>
      </c>
      <c r="I34410" s="5">
        <v>0</v>
      </c>
      <c r="J34410" s="5">
        <v>0</v>
      </c>
      <c r="K34410" s="5">
        <v>0</v>
      </c>
    </row>
    <row r="34411" spans="1:11" x14ac:dyDescent="0.25">
      <c r="A34411" s="5">
        <f>34404</f>
      </c>
      <c r="B34411" s="5" t="s">
        <v>34419</v>
      </c>
      <c r="C34411" s="5">
        <v>100.9</v>
      </c>
      <c r="D34411" s="5">
        <v>0.1</v>
      </c>
      <c r="E34411" s="5">
        <v>101</v>
      </c>
      <c r="F34411" s="5">
        <v>201.8</v>
      </c>
      <c r="G34411" s="5">
        <v>100.7</v>
      </c>
      <c r="H34411" s="5">
        <v>100.5</v>
      </c>
      <c r="I34411" s="5">
        <v>0</v>
      </c>
      <c r="J34411" s="5">
        <v>0</v>
      </c>
      <c r="K34411" s="5">
        <v>0</v>
      </c>
    </row>
    <row r="34412" spans="1:11" x14ac:dyDescent="0.25">
      <c r="A34412" s="5">
        <f>34405</f>
      </c>
      <c r="B34412" s="5" t="s">
        <v>34420</v>
      </c>
      <c r="C34412" s="5">
        <v>101.7</v>
      </c>
      <c r="D34412" s="5">
        <v>0.1</v>
      </c>
      <c r="E34412" s="5">
        <v>101.8</v>
      </c>
      <c r="F34412" s="5">
        <v>202.3</v>
      </c>
      <c r="G34412" s="5">
        <v>100.9</v>
      </c>
      <c r="H34412" s="5">
        <v>100.8</v>
      </c>
      <c r="I34412" s="5">
        <v>0</v>
      </c>
      <c r="J34412" s="5">
        <v>0</v>
      </c>
      <c r="K34412" s="5">
        <v>0</v>
      </c>
    </row>
    <row r="34413" spans="1:11" x14ac:dyDescent="0.25">
      <c r="A34413" s="5">
        <f>34406</f>
      </c>
      <c r="B34413" s="5" t="s">
        <v>34421</v>
      </c>
      <c r="C34413" s="5">
        <v>101.7</v>
      </c>
      <c r="D34413" s="5">
        <v>0.1</v>
      </c>
      <c r="E34413" s="5">
        <v>101.8</v>
      </c>
      <c r="F34413" s="5">
        <v>202.3</v>
      </c>
      <c r="G34413" s="5">
        <v>100.9</v>
      </c>
      <c r="H34413" s="5">
        <v>100.8</v>
      </c>
      <c r="I34413" s="5">
        <v>0</v>
      </c>
      <c r="J34413" s="5">
        <v>0</v>
      </c>
      <c r="K34413" s="5">
        <v>0</v>
      </c>
    </row>
    <row r="34414" spans="1:11" x14ac:dyDescent="0.25">
      <c r="A34414" s="5">
        <f>34407</f>
      </c>
      <c r="B34414" s="5" t="s">
        <v>34422</v>
      </c>
      <c r="C34414" s="5">
        <v>101.7</v>
      </c>
      <c r="D34414" s="5">
        <v>0.1</v>
      </c>
      <c r="E34414" s="5">
        <v>101.8</v>
      </c>
      <c r="F34414" s="5">
        <v>201.8</v>
      </c>
      <c r="G34414" s="5">
        <v>100.6</v>
      </c>
      <c r="H34414" s="5">
        <v>100.5</v>
      </c>
      <c r="I34414" s="5">
        <v>0</v>
      </c>
      <c r="J34414" s="5">
        <v>0</v>
      </c>
      <c r="K34414" s="5">
        <v>0</v>
      </c>
    </row>
    <row r="34415" spans="1:11" x14ac:dyDescent="0.25">
      <c r="A34415" s="5">
        <f>34408</f>
      </c>
      <c r="B34415" s="5" t="s">
        <v>34423</v>
      </c>
      <c r="C34415" s="5">
        <v>101.7</v>
      </c>
      <c r="D34415" s="5">
        <v>0.1</v>
      </c>
      <c r="E34415" s="5">
        <v>101.8</v>
      </c>
      <c r="F34415" s="5">
        <v>201.8</v>
      </c>
      <c r="G34415" s="5">
        <v>100.6</v>
      </c>
      <c r="H34415" s="5">
        <v>100.5</v>
      </c>
      <c r="I34415" s="5">
        <v>0</v>
      </c>
      <c r="J34415" s="5">
        <v>0</v>
      </c>
      <c r="K34415" s="5">
        <v>0</v>
      </c>
    </row>
    <row r="34416" spans="1:11" x14ac:dyDescent="0.25">
      <c r="A34416" s="5">
        <f>34409</f>
      </c>
      <c r="B34416" s="5" t="s">
        <v>34424</v>
      </c>
      <c r="C34416" s="5">
        <v>101.7</v>
      </c>
      <c r="D34416" s="5">
        <v>0.1</v>
      </c>
      <c r="E34416" s="5">
        <v>101.8</v>
      </c>
      <c r="F34416" s="5">
        <v>201.8</v>
      </c>
      <c r="G34416" s="5">
        <v>100.6</v>
      </c>
      <c r="H34416" s="5">
        <v>100.5</v>
      </c>
      <c r="I34416" s="5">
        <v>0</v>
      </c>
      <c r="J34416" s="5">
        <v>0</v>
      </c>
      <c r="K34416" s="5">
        <v>0</v>
      </c>
    </row>
    <row r="34417" spans="1:11" x14ac:dyDescent="0.25">
      <c r="A34417" s="5">
        <f>34410</f>
      </c>
      <c r="B34417" s="5" t="s">
        <v>34425</v>
      </c>
      <c r="C34417" s="5">
        <v>101.7</v>
      </c>
      <c r="D34417" s="5">
        <v>0.1</v>
      </c>
      <c r="E34417" s="5">
        <v>101.8</v>
      </c>
      <c r="F34417" s="5">
        <v>201.8</v>
      </c>
      <c r="G34417" s="5">
        <v>100.6</v>
      </c>
      <c r="H34417" s="5">
        <v>100.5</v>
      </c>
      <c r="I34417" s="5">
        <v>0</v>
      </c>
      <c r="J34417" s="5">
        <v>0</v>
      </c>
      <c r="K34417" s="5">
        <v>0</v>
      </c>
    </row>
    <row r="34418" spans="1:11" x14ac:dyDescent="0.25">
      <c r="A34418" s="5">
        <f>34411</f>
      </c>
      <c r="B34418" s="5" t="s">
        <v>34426</v>
      </c>
      <c r="C34418" s="5">
        <v>101</v>
      </c>
      <c r="D34418" s="5">
        <v>0.1</v>
      </c>
      <c r="E34418" s="5">
        <v>101.1</v>
      </c>
      <c r="F34418" s="5">
        <v>201.6</v>
      </c>
      <c r="G34418" s="5">
        <v>100.6</v>
      </c>
      <c r="H34418" s="5">
        <v>100.4</v>
      </c>
      <c r="I34418" s="5">
        <v>0</v>
      </c>
      <c r="J34418" s="5">
        <v>0</v>
      </c>
      <c r="K34418" s="5">
        <v>0</v>
      </c>
    </row>
    <row r="34419" spans="1:11" x14ac:dyDescent="0.25">
      <c r="A34419" s="5">
        <f>34412</f>
      </c>
      <c r="B34419" s="5" t="s">
        <v>34427</v>
      </c>
      <c r="C34419" s="5">
        <v>101</v>
      </c>
      <c r="D34419" s="5">
        <v>0.1</v>
      </c>
      <c r="E34419" s="5">
        <v>101.1</v>
      </c>
      <c r="F34419" s="5">
        <v>201.6</v>
      </c>
      <c r="G34419" s="5">
        <v>100.6</v>
      </c>
      <c r="H34419" s="5">
        <v>100.4</v>
      </c>
      <c r="I34419" s="5">
        <v>0</v>
      </c>
      <c r="J34419" s="5">
        <v>0</v>
      </c>
      <c r="K34419" s="5">
        <v>0</v>
      </c>
    </row>
    <row r="34420" spans="1:11" x14ac:dyDescent="0.25">
      <c r="A34420" s="5">
        <f>34413</f>
      </c>
      <c r="B34420" s="5" t="s">
        <v>34428</v>
      </c>
      <c r="C34420" s="5">
        <v>100.5</v>
      </c>
      <c r="D34420" s="5">
        <v>0.1</v>
      </c>
      <c r="E34420" s="5">
        <v>100.6</v>
      </c>
      <c r="F34420" s="5">
        <v>201.1</v>
      </c>
      <c r="G34420" s="5">
        <v>100.3</v>
      </c>
      <c r="H34420" s="5">
        <v>100.2</v>
      </c>
      <c r="I34420" s="5">
        <v>0</v>
      </c>
      <c r="J34420" s="5">
        <v>0</v>
      </c>
      <c r="K34420" s="5">
        <v>0</v>
      </c>
    </row>
    <row r="34421" spans="1:11" x14ac:dyDescent="0.25">
      <c r="A34421" s="5">
        <f>34414</f>
      </c>
      <c r="B34421" s="5" t="s">
        <v>34429</v>
      </c>
      <c r="C34421" s="5">
        <v>100.5</v>
      </c>
      <c r="D34421" s="5">
        <v>0.1</v>
      </c>
      <c r="E34421" s="5">
        <v>100.6</v>
      </c>
      <c r="F34421" s="5">
        <v>201.1</v>
      </c>
      <c r="G34421" s="5">
        <v>100.3</v>
      </c>
      <c r="H34421" s="5">
        <v>100.2</v>
      </c>
      <c r="I34421" s="5">
        <v>0</v>
      </c>
      <c r="J34421" s="5">
        <v>0</v>
      </c>
      <c r="K34421" s="5">
        <v>0</v>
      </c>
    </row>
    <row r="34422" spans="1:11" x14ac:dyDescent="0.25">
      <c r="A34422" s="5">
        <f>34415</f>
      </c>
      <c r="B34422" s="5" t="s">
        <v>34430</v>
      </c>
      <c r="C34422" s="5">
        <v>100.8</v>
      </c>
      <c r="D34422" s="5">
        <v>0.1</v>
      </c>
      <c r="E34422" s="5">
        <v>101</v>
      </c>
      <c r="F34422" s="5">
        <v>201.4</v>
      </c>
      <c r="G34422" s="5">
        <v>100.5</v>
      </c>
      <c r="H34422" s="5">
        <v>100.4</v>
      </c>
      <c r="I34422" s="5">
        <v>0</v>
      </c>
      <c r="J34422" s="5">
        <v>0</v>
      </c>
      <c r="K34422" s="5">
        <v>0</v>
      </c>
    </row>
    <row r="34423" spans="1:11" x14ac:dyDescent="0.25">
      <c r="A34423" s="5">
        <f>34416</f>
      </c>
      <c r="B34423" s="5" t="s">
        <v>34431</v>
      </c>
      <c r="C34423" s="5">
        <v>100.8</v>
      </c>
      <c r="D34423" s="5">
        <v>0.1</v>
      </c>
      <c r="E34423" s="5">
        <v>101</v>
      </c>
      <c r="F34423" s="5">
        <v>201.4</v>
      </c>
      <c r="G34423" s="5">
        <v>100.5</v>
      </c>
      <c r="H34423" s="5">
        <v>100.4</v>
      </c>
      <c r="I34423" s="5">
        <v>0</v>
      </c>
      <c r="J34423" s="5">
        <v>0</v>
      </c>
      <c r="K34423" s="5">
        <v>0</v>
      </c>
    </row>
    <row r="34424" spans="1:11" x14ac:dyDescent="0.25">
      <c r="A34424" s="5">
        <f>34417</f>
      </c>
      <c r="B34424" s="5" t="s">
        <v>34432</v>
      </c>
      <c r="C34424" s="5">
        <v>100.8</v>
      </c>
      <c r="D34424" s="5">
        <v>0.1</v>
      </c>
      <c r="E34424" s="5">
        <v>101</v>
      </c>
      <c r="F34424" s="5">
        <v>201.3</v>
      </c>
      <c r="G34424" s="5">
        <v>100.5</v>
      </c>
      <c r="H34424" s="5">
        <v>100.4</v>
      </c>
      <c r="I34424" s="5">
        <v>0</v>
      </c>
      <c r="J34424" s="5">
        <v>0</v>
      </c>
      <c r="K34424" s="5">
        <v>0</v>
      </c>
    </row>
    <row r="34425" spans="1:11" x14ac:dyDescent="0.25">
      <c r="A34425" s="5">
        <f>34418</f>
      </c>
      <c r="B34425" s="5" t="s">
        <v>34433</v>
      </c>
      <c r="C34425" s="5">
        <v>100.8</v>
      </c>
      <c r="D34425" s="5">
        <v>0.1</v>
      </c>
      <c r="E34425" s="5">
        <v>101</v>
      </c>
      <c r="F34425" s="5">
        <v>201.3</v>
      </c>
      <c r="G34425" s="5">
        <v>100.5</v>
      </c>
      <c r="H34425" s="5">
        <v>100.4</v>
      </c>
      <c r="I34425" s="5">
        <v>0</v>
      </c>
      <c r="J34425" s="5">
        <v>0</v>
      </c>
      <c r="K34425" s="5">
        <v>0</v>
      </c>
    </row>
    <row r="34426" spans="1:11" x14ac:dyDescent="0.25">
      <c r="A34426" s="5">
        <f>34419</f>
      </c>
      <c r="B34426" s="5" t="s">
        <v>34434</v>
      </c>
      <c r="C34426" s="5">
        <v>100.8</v>
      </c>
      <c r="D34426" s="5">
        <v>0.1</v>
      </c>
      <c r="E34426" s="5">
        <v>101</v>
      </c>
      <c r="F34426" s="5">
        <v>201.3</v>
      </c>
      <c r="G34426" s="5">
        <v>100.5</v>
      </c>
      <c r="H34426" s="5">
        <v>100.4</v>
      </c>
      <c r="I34426" s="5">
        <v>0</v>
      </c>
      <c r="J34426" s="5">
        <v>0</v>
      </c>
      <c r="K34426" s="5">
        <v>0</v>
      </c>
    </row>
    <row r="34427" spans="1:11" x14ac:dyDescent="0.25">
      <c r="A34427" s="5">
        <f>34420</f>
      </c>
      <c r="B34427" s="5" t="s">
        <v>34435</v>
      </c>
      <c r="C34427" s="5">
        <v>100.6</v>
      </c>
      <c r="D34427" s="5">
        <v>0.1</v>
      </c>
      <c r="E34427" s="5">
        <v>100.8</v>
      </c>
      <c r="F34427" s="5">
        <v>201.3</v>
      </c>
      <c r="G34427" s="5">
        <v>100.5</v>
      </c>
      <c r="H34427" s="5">
        <v>100.4</v>
      </c>
      <c r="I34427" s="5">
        <v>0</v>
      </c>
      <c r="J34427" s="5">
        <v>0</v>
      </c>
      <c r="K34427" s="5">
        <v>0</v>
      </c>
    </row>
    <row r="34428" spans="1:11" x14ac:dyDescent="0.25">
      <c r="A34428" s="5">
        <f>34421</f>
      </c>
      <c r="B34428" s="5" t="s">
        <v>34436</v>
      </c>
      <c r="C34428" s="5">
        <v>100.6</v>
      </c>
      <c r="D34428" s="5">
        <v>0.1</v>
      </c>
      <c r="E34428" s="5">
        <v>100.8</v>
      </c>
      <c r="F34428" s="5">
        <v>200.7</v>
      </c>
      <c r="G34428" s="5">
        <v>100.2</v>
      </c>
      <c r="H34428" s="5">
        <v>100</v>
      </c>
      <c r="I34428" s="5">
        <v>0</v>
      </c>
      <c r="J34428" s="5">
        <v>0</v>
      </c>
      <c r="K34428" s="5">
        <v>0</v>
      </c>
    </row>
    <row r="34429" spans="1:11" x14ac:dyDescent="0.25">
      <c r="A34429" s="5">
        <f>34422</f>
      </c>
      <c r="B34429" s="5" t="s">
        <v>34437</v>
      </c>
      <c r="C34429" s="5">
        <v>100.6</v>
      </c>
      <c r="D34429" s="5">
        <v>0.1</v>
      </c>
      <c r="E34429" s="5">
        <v>100.8</v>
      </c>
      <c r="F34429" s="5">
        <v>200.7</v>
      </c>
      <c r="G34429" s="5">
        <v>100.2</v>
      </c>
      <c r="H34429" s="5">
        <v>100</v>
      </c>
      <c r="I34429" s="5">
        <v>0</v>
      </c>
      <c r="J34429" s="5">
        <v>0</v>
      </c>
      <c r="K34429" s="5">
        <v>0</v>
      </c>
    </row>
    <row r="34430" spans="1:11" x14ac:dyDescent="0.25">
      <c r="A34430" s="5">
        <f>34423</f>
      </c>
      <c r="B34430" s="5" t="s">
        <v>34438</v>
      </c>
      <c r="C34430" s="5">
        <v>100.8</v>
      </c>
      <c r="D34430" s="5">
        <v>0.1</v>
      </c>
      <c r="E34430" s="5">
        <v>101</v>
      </c>
      <c r="F34430" s="5">
        <v>199.8</v>
      </c>
      <c r="G34430" s="5">
        <v>99.6</v>
      </c>
      <c r="H34430" s="5">
        <v>99.5</v>
      </c>
      <c r="I34430" s="5">
        <v>0</v>
      </c>
      <c r="J34430" s="5">
        <v>0</v>
      </c>
      <c r="K34430" s="5">
        <v>0</v>
      </c>
    </row>
    <row r="34431" spans="1:11" x14ac:dyDescent="0.25">
      <c r="A34431" s="5">
        <f>34424</f>
      </c>
      <c r="B34431" s="5" t="s">
        <v>34439</v>
      </c>
      <c r="C34431" s="5">
        <v>100.8</v>
      </c>
      <c r="D34431" s="5">
        <v>0.1</v>
      </c>
      <c r="E34431" s="5">
        <v>101</v>
      </c>
      <c r="F34431" s="5">
        <v>199.8</v>
      </c>
      <c r="G34431" s="5">
        <v>99.6</v>
      </c>
      <c r="H34431" s="5">
        <v>99.5</v>
      </c>
      <c r="I34431" s="5">
        <v>0</v>
      </c>
      <c r="J34431" s="5">
        <v>0</v>
      </c>
      <c r="K34431" s="5">
        <v>0</v>
      </c>
    </row>
    <row r="34432" spans="1:11" x14ac:dyDescent="0.25">
      <c r="A34432" s="5">
        <f>34425</f>
      </c>
      <c r="B34432" s="5" t="s">
        <v>34440</v>
      </c>
      <c r="C34432" s="5">
        <v>100.5</v>
      </c>
      <c r="D34432" s="5">
        <v>0.1</v>
      </c>
      <c r="E34432" s="5">
        <v>100.7</v>
      </c>
      <c r="F34432" s="5">
        <v>199.4</v>
      </c>
      <c r="G34432" s="5">
        <v>99.5</v>
      </c>
      <c r="H34432" s="5">
        <v>99.4</v>
      </c>
      <c r="I34432" s="5">
        <v>0</v>
      </c>
      <c r="J34432" s="5">
        <v>0</v>
      </c>
      <c r="K34432" s="5">
        <v>0</v>
      </c>
    </row>
    <row r="34433" spans="1:11" x14ac:dyDescent="0.25">
      <c r="A34433" s="5">
        <f>34426</f>
      </c>
      <c r="B34433" s="5" t="s">
        <v>34441</v>
      </c>
      <c r="C34433" s="5">
        <v>100.5</v>
      </c>
      <c r="D34433" s="5">
        <v>0.1</v>
      </c>
      <c r="E34433" s="5">
        <v>100.7</v>
      </c>
      <c r="F34433" s="5">
        <v>199.4</v>
      </c>
      <c r="G34433" s="5">
        <v>99.5</v>
      </c>
      <c r="H34433" s="5">
        <v>99.4</v>
      </c>
      <c r="I34433" s="5">
        <v>0</v>
      </c>
      <c r="J34433" s="5">
        <v>0</v>
      </c>
      <c r="K34433" s="5">
        <v>0</v>
      </c>
    </row>
    <row r="34434" spans="1:11" x14ac:dyDescent="0.25">
      <c r="A34434" s="5">
        <f>34427</f>
      </c>
      <c r="B34434" s="5" t="s">
        <v>34442</v>
      </c>
      <c r="C34434" s="5">
        <v>100.2</v>
      </c>
      <c r="D34434" s="5">
        <v>0.1</v>
      </c>
      <c r="E34434" s="5">
        <v>100.3</v>
      </c>
      <c r="F34434" s="5">
        <v>200.1</v>
      </c>
      <c r="G34434" s="5">
        <v>99.8</v>
      </c>
      <c r="H34434" s="5">
        <v>99.7</v>
      </c>
      <c r="I34434" s="5">
        <v>0</v>
      </c>
      <c r="J34434" s="5">
        <v>0</v>
      </c>
      <c r="K34434" s="5">
        <v>0</v>
      </c>
    </row>
    <row r="34435" spans="1:11" x14ac:dyDescent="0.25">
      <c r="A34435" s="5">
        <f>34428</f>
      </c>
      <c r="B34435" s="5" t="s">
        <v>34443</v>
      </c>
      <c r="C34435" s="5">
        <v>100.2</v>
      </c>
      <c r="D34435" s="5">
        <v>0.1</v>
      </c>
      <c r="E34435" s="5">
        <v>100.3</v>
      </c>
      <c r="F34435" s="5">
        <v>200.1</v>
      </c>
      <c r="G34435" s="5">
        <v>99.8</v>
      </c>
      <c r="H34435" s="5">
        <v>99.7</v>
      </c>
      <c r="I34435" s="5">
        <v>0</v>
      </c>
      <c r="J34435" s="5">
        <v>0</v>
      </c>
      <c r="K34435" s="5">
        <v>0</v>
      </c>
    </row>
    <row r="34436" spans="1:11" x14ac:dyDescent="0.25">
      <c r="A34436" s="5">
        <f>34429</f>
      </c>
      <c r="B34436" s="5" t="s">
        <v>34444</v>
      </c>
      <c r="C34436" s="5">
        <v>100.2</v>
      </c>
      <c r="D34436" s="5">
        <v>0.1</v>
      </c>
      <c r="E34436" s="5">
        <v>100.3</v>
      </c>
      <c r="F34436" s="5">
        <v>200.1</v>
      </c>
      <c r="G34436" s="5">
        <v>99.8</v>
      </c>
      <c r="H34436" s="5">
        <v>99.7</v>
      </c>
      <c r="I34436" s="5">
        <v>0</v>
      </c>
      <c r="J34436" s="5">
        <v>0</v>
      </c>
      <c r="K34436" s="5">
        <v>0</v>
      </c>
    </row>
    <row r="34437" spans="1:11" x14ac:dyDescent="0.25">
      <c r="A34437" s="5">
        <f>34430</f>
      </c>
      <c r="B34437" s="5" t="s">
        <v>34445</v>
      </c>
      <c r="C34437" s="5">
        <v>100.2</v>
      </c>
      <c r="D34437" s="5">
        <v>0.1</v>
      </c>
      <c r="E34437" s="5">
        <v>100.3</v>
      </c>
      <c r="F34437" s="5">
        <v>200.1</v>
      </c>
      <c r="G34437" s="5">
        <v>99.8</v>
      </c>
      <c r="H34437" s="5">
        <v>99.7</v>
      </c>
      <c r="I34437" s="5">
        <v>0</v>
      </c>
      <c r="J34437" s="5">
        <v>0</v>
      </c>
      <c r="K34437" s="5">
        <v>0</v>
      </c>
    </row>
    <row r="34438" spans="1:11" x14ac:dyDescent="0.25">
      <c r="A34438" s="5">
        <f>34431</f>
      </c>
      <c r="B34438" s="5" t="s">
        <v>34446</v>
      </c>
      <c r="C34438" s="5">
        <v>101.1</v>
      </c>
      <c r="D34438" s="5">
        <v>0.1</v>
      </c>
      <c r="E34438" s="5">
        <v>101.2</v>
      </c>
      <c r="F34438" s="5">
        <v>201.7</v>
      </c>
      <c r="G34438" s="5">
        <v>100.6</v>
      </c>
      <c r="H34438" s="5">
        <v>100.5</v>
      </c>
      <c r="I34438" s="5">
        <v>0</v>
      </c>
      <c r="J34438" s="5">
        <v>0</v>
      </c>
      <c r="K34438" s="5">
        <v>0</v>
      </c>
    </row>
    <row r="34439" spans="1:11" x14ac:dyDescent="0.25">
      <c r="A34439" s="5">
        <f>34432</f>
      </c>
      <c r="B34439" s="5" t="s">
        <v>34447</v>
      </c>
      <c r="C34439" s="5">
        <v>101.1</v>
      </c>
      <c r="D34439" s="5">
        <v>0.1</v>
      </c>
      <c r="E34439" s="5">
        <v>101.2</v>
      </c>
      <c r="F34439" s="5">
        <v>201.7</v>
      </c>
      <c r="G34439" s="5">
        <v>100.6</v>
      </c>
      <c r="H34439" s="5">
        <v>100.5</v>
      </c>
      <c r="I34439" s="5">
        <v>0</v>
      </c>
      <c r="J34439" s="5">
        <v>0</v>
      </c>
      <c r="K34439" s="5">
        <v>0</v>
      </c>
    </row>
    <row r="34440" spans="1:11" x14ac:dyDescent="0.25">
      <c r="A34440" s="5">
        <f>34433</f>
      </c>
      <c r="B34440" s="5" t="s">
        <v>34448</v>
      </c>
      <c r="C34440" s="5">
        <v>100.9</v>
      </c>
      <c r="D34440" s="5">
        <v>0.1</v>
      </c>
      <c r="E34440" s="5">
        <v>101.1</v>
      </c>
      <c r="F34440" s="5">
        <v>201.5</v>
      </c>
      <c r="G34440" s="5">
        <v>100.5</v>
      </c>
      <c r="H34440" s="5">
        <v>100.4</v>
      </c>
      <c r="I34440" s="5">
        <v>0</v>
      </c>
      <c r="J34440" s="5">
        <v>0</v>
      </c>
      <c r="K34440" s="5">
        <v>0</v>
      </c>
    </row>
    <row r="34441" spans="1:11" x14ac:dyDescent="0.25">
      <c r="A34441" s="5">
        <f>34434</f>
      </c>
      <c r="B34441" s="5" t="s">
        <v>34449</v>
      </c>
      <c r="C34441" s="5">
        <v>100.9</v>
      </c>
      <c r="D34441" s="5">
        <v>0.1</v>
      </c>
      <c r="E34441" s="5">
        <v>101.1</v>
      </c>
      <c r="F34441" s="5">
        <v>201.5</v>
      </c>
      <c r="G34441" s="5">
        <v>100.5</v>
      </c>
      <c r="H34441" s="5">
        <v>100.4</v>
      </c>
      <c r="I34441" s="5">
        <v>0</v>
      </c>
      <c r="J34441" s="5">
        <v>0</v>
      </c>
      <c r="K34441" s="5">
        <v>0</v>
      </c>
    </row>
    <row r="34442" spans="1:11" x14ac:dyDescent="0.25">
      <c r="A34442" s="5">
        <f>34435</f>
      </c>
      <c r="B34442" s="5" t="s">
        <v>34450</v>
      </c>
      <c r="C34442" s="5">
        <v>101.1</v>
      </c>
      <c r="D34442" s="5">
        <v>0.1</v>
      </c>
      <c r="E34442" s="5">
        <v>101.3</v>
      </c>
      <c r="F34442" s="5">
        <v>202.1</v>
      </c>
      <c r="G34442" s="5">
        <v>100.8</v>
      </c>
      <c r="H34442" s="5">
        <v>100.7</v>
      </c>
      <c r="I34442" s="5">
        <v>0</v>
      </c>
      <c r="J34442" s="5">
        <v>0</v>
      </c>
      <c r="K34442" s="5">
        <v>0</v>
      </c>
    </row>
    <row r="34443" spans="1:11" x14ac:dyDescent="0.25">
      <c r="A34443" s="5">
        <f>34436</f>
      </c>
      <c r="B34443" s="5" t="s">
        <v>34451</v>
      </c>
      <c r="C34443" s="5">
        <v>101.1</v>
      </c>
      <c r="D34443" s="5">
        <v>0.1</v>
      </c>
      <c r="E34443" s="5">
        <v>101.3</v>
      </c>
      <c r="F34443" s="5">
        <v>202.1</v>
      </c>
      <c r="G34443" s="5">
        <v>100.8</v>
      </c>
      <c r="H34443" s="5">
        <v>100.7</v>
      </c>
      <c r="I34443" s="5">
        <v>0</v>
      </c>
      <c r="J34443" s="5">
        <v>0</v>
      </c>
      <c r="K34443" s="5">
        <v>0</v>
      </c>
    </row>
    <row r="34444" spans="1:11" x14ac:dyDescent="0.25">
      <c r="A34444" s="5">
        <f>34437</f>
      </c>
      <c r="B34444" s="5" t="s">
        <v>34452</v>
      </c>
      <c r="C34444" s="5">
        <v>101.1</v>
      </c>
      <c r="D34444" s="5">
        <v>0.1</v>
      </c>
      <c r="E34444" s="5">
        <v>101.3</v>
      </c>
      <c r="F34444" s="5">
        <v>202.1</v>
      </c>
      <c r="G34444" s="5">
        <v>100.8</v>
      </c>
      <c r="H34444" s="5">
        <v>100.7</v>
      </c>
      <c r="I34444" s="5">
        <v>0</v>
      </c>
      <c r="J34444" s="5">
        <v>0</v>
      </c>
      <c r="K34444" s="5">
        <v>0</v>
      </c>
    </row>
    <row r="34445" spans="1:11" x14ac:dyDescent="0.25">
      <c r="A34445" s="5">
        <f>34438</f>
      </c>
      <c r="B34445" s="5" t="s">
        <v>34453</v>
      </c>
      <c r="C34445" s="5">
        <v>101.1</v>
      </c>
      <c r="D34445" s="5">
        <v>0.1</v>
      </c>
      <c r="E34445" s="5">
        <v>101.3</v>
      </c>
      <c r="F34445" s="5">
        <v>202.1</v>
      </c>
      <c r="G34445" s="5">
        <v>100.8</v>
      </c>
      <c r="H34445" s="5">
        <v>100.7</v>
      </c>
      <c r="I34445" s="5">
        <v>0</v>
      </c>
      <c r="J34445" s="5">
        <v>0</v>
      </c>
      <c r="K34445" s="5">
        <v>0</v>
      </c>
    </row>
    <row r="34446" spans="1:11" x14ac:dyDescent="0.25">
      <c r="A34446" s="5">
        <f>34439</f>
      </c>
      <c r="B34446" s="5" t="s">
        <v>34454</v>
      </c>
      <c r="C34446" s="5">
        <v>101.1</v>
      </c>
      <c r="D34446" s="5">
        <v>0.1</v>
      </c>
      <c r="E34446" s="5">
        <v>101.3</v>
      </c>
      <c r="F34446" s="5">
        <v>202.1</v>
      </c>
      <c r="G34446" s="5">
        <v>100.8</v>
      </c>
      <c r="H34446" s="5">
        <v>100.7</v>
      </c>
      <c r="I34446" s="5">
        <v>0</v>
      </c>
      <c r="J34446" s="5">
        <v>0</v>
      </c>
      <c r="K34446" s="5">
        <v>0</v>
      </c>
    </row>
    <row r="34447" spans="1:11" x14ac:dyDescent="0.25">
      <c r="A34447" s="5">
        <f>34440</f>
      </c>
      <c r="B34447" s="5" t="s">
        <v>34455</v>
      </c>
      <c r="C34447" s="5">
        <v>101.1</v>
      </c>
      <c r="D34447" s="5">
        <v>0.1</v>
      </c>
      <c r="E34447" s="5">
        <v>101.3</v>
      </c>
      <c r="F34447" s="5">
        <v>202.1</v>
      </c>
      <c r="G34447" s="5">
        <v>100.8</v>
      </c>
      <c r="H34447" s="5">
        <v>100.7</v>
      </c>
      <c r="I34447" s="5">
        <v>0</v>
      </c>
      <c r="J34447" s="5">
        <v>0</v>
      </c>
      <c r="K34447" s="5">
        <v>0</v>
      </c>
    </row>
    <row r="34448" spans="1:11" x14ac:dyDescent="0.25">
      <c r="A34448" s="5">
        <f>34441</f>
      </c>
      <c r="B34448" s="5" t="s">
        <v>34456</v>
      </c>
      <c r="C34448" s="5">
        <v>101</v>
      </c>
      <c r="D34448" s="5">
        <v>0.1</v>
      </c>
      <c r="E34448" s="5">
        <v>101.1</v>
      </c>
      <c r="F34448" s="5">
        <v>201.3</v>
      </c>
      <c r="G34448" s="5">
        <v>100.5</v>
      </c>
      <c r="H34448" s="5">
        <v>100.3</v>
      </c>
      <c r="I34448" s="5">
        <v>0</v>
      </c>
      <c r="J34448" s="5">
        <v>0</v>
      </c>
      <c r="K34448" s="5">
        <v>0</v>
      </c>
    </row>
    <row r="34449" spans="1:11" x14ac:dyDescent="0.25">
      <c r="A34449" s="5">
        <f>34442</f>
      </c>
      <c r="B34449" s="5" t="s">
        <v>34457</v>
      </c>
      <c r="C34449" s="5">
        <v>101</v>
      </c>
      <c r="D34449" s="5">
        <v>0.1</v>
      </c>
      <c r="E34449" s="5">
        <v>101.1</v>
      </c>
      <c r="F34449" s="5">
        <v>201.3</v>
      </c>
      <c r="G34449" s="5">
        <v>100.5</v>
      </c>
      <c r="H34449" s="5">
        <v>100.3</v>
      </c>
      <c r="I34449" s="5">
        <v>0</v>
      </c>
      <c r="J34449" s="5">
        <v>0</v>
      </c>
      <c r="K34449" s="5">
        <v>0</v>
      </c>
    </row>
    <row r="34450" spans="1:11" x14ac:dyDescent="0.25">
      <c r="A34450" s="5">
        <f>34443</f>
      </c>
      <c r="B34450" s="5" t="s">
        <v>34458</v>
      </c>
      <c r="C34450" s="5">
        <v>100.5</v>
      </c>
      <c r="D34450" s="5">
        <v>0.1</v>
      </c>
      <c r="E34450" s="5">
        <v>100.7</v>
      </c>
      <c r="F34450" s="5">
        <v>201.5</v>
      </c>
      <c r="G34450" s="5">
        <v>100.5</v>
      </c>
      <c r="H34450" s="5">
        <v>100.3</v>
      </c>
      <c r="I34450" s="5">
        <v>0</v>
      </c>
      <c r="J34450" s="5">
        <v>0</v>
      </c>
      <c r="K34450" s="5">
        <v>0</v>
      </c>
    </row>
    <row r="34451" spans="1:11" x14ac:dyDescent="0.25">
      <c r="A34451" s="5">
        <f>34444</f>
      </c>
      <c r="B34451" s="5" t="s">
        <v>34459</v>
      </c>
      <c r="C34451" s="5">
        <v>100.5</v>
      </c>
      <c r="D34451" s="5">
        <v>0.1</v>
      </c>
      <c r="E34451" s="5">
        <v>100.7</v>
      </c>
      <c r="F34451" s="5">
        <v>201.5</v>
      </c>
      <c r="G34451" s="5">
        <v>100.5</v>
      </c>
      <c r="H34451" s="5">
        <v>100.3</v>
      </c>
      <c r="I34451" s="5">
        <v>0</v>
      </c>
      <c r="J34451" s="5">
        <v>0</v>
      </c>
      <c r="K34451" s="5">
        <v>0</v>
      </c>
    </row>
    <row r="34452" spans="1:11" x14ac:dyDescent="0.25">
      <c r="A34452" s="5">
        <f>34445</f>
      </c>
      <c r="B34452" s="5" t="s">
        <v>34460</v>
      </c>
      <c r="C34452" s="5">
        <v>100.8</v>
      </c>
      <c r="D34452" s="5">
        <v>0.1</v>
      </c>
      <c r="E34452" s="5">
        <v>101</v>
      </c>
      <c r="F34452" s="5">
        <v>201.1</v>
      </c>
      <c r="G34452" s="5">
        <v>100.4</v>
      </c>
      <c r="H34452" s="5">
        <v>100.3</v>
      </c>
      <c r="I34452" s="5">
        <v>0</v>
      </c>
      <c r="J34452" s="5">
        <v>0</v>
      </c>
      <c r="K34452" s="5">
        <v>0</v>
      </c>
    </row>
    <row r="34453" spans="1:11" x14ac:dyDescent="0.25">
      <c r="A34453" s="5">
        <f>34446</f>
      </c>
      <c r="B34453" s="5" t="s">
        <v>34461</v>
      </c>
      <c r="C34453" s="5">
        <v>100.8</v>
      </c>
      <c r="D34453" s="5">
        <v>0.1</v>
      </c>
      <c r="E34453" s="5">
        <v>101</v>
      </c>
      <c r="F34453" s="5">
        <v>201.1</v>
      </c>
      <c r="G34453" s="5">
        <v>100.4</v>
      </c>
      <c r="H34453" s="5">
        <v>100.3</v>
      </c>
      <c r="I34453" s="5">
        <v>0</v>
      </c>
      <c r="J34453" s="5">
        <v>0</v>
      </c>
      <c r="K34453" s="5">
        <v>0</v>
      </c>
    </row>
    <row r="34454" spans="1:11" x14ac:dyDescent="0.25">
      <c r="A34454" s="5">
        <f>34447</f>
      </c>
      <c r="B34454" s="5" t="s">
        <v>34462</v>
      </c>
      <c r="C34454" s="5">
        <v>100.6</v>
      </c>
      <c r="D34454" s="5">
        <v>0.1</v>
      </c>
      <c r="E34454" s="5">
        <v>100.8</v>
      </c>
      <c r="F34454" s="5">
        <v>201.9</v>
      </c>
      <c r="G34454" s="5">
        <v>100.8</v>
      </c>
      <c r="H34454" s="5">
        <v>100.6</v>
      </c>
      <c r="I34454" s="5">
        <v>0</v>
      </c>
      <c r="J34454" s="5">
        <v>0</v>
      </c>
      <c r="K34454" s="5">
        <v>0</v>
      </c>
    </row>
    <row r="34455" spans="1:11" x14ac:dyDescent="0.25">
      <c r="A34455" s="5">
        <f>34448</f>
      </c>
      <c r="B34455" s="5" t="s">
        <v>34463</v>
      </c>
      <c r="C34455" s="5">
        <v>100.6</v>
      </c>
      <c r="D34455" s="5">
        <v>0.1</v>
      </c>
      <c r="E34455" s="5">
        <v>100.8</v>
      </c>
      <c r="F34455" s="5">
        <v>201.9</v>
      </c>
      <c r="G34455" s="5">
        <v>100.8</v>
      </c>
      <c r="H34455" s="5">
        <v>100.6</v>
      </c>
      <c r="I34455" s="5">
        <v>0</v>
      </c>
      <c r="J34455" s="5">
        <v>0</v>
      </c>
      <c r="K34455" s="5">
        <v>0</v>
      </c>
    </row>
    <row r="34456" spans="1:11" x14ac:dyDescent="0.25">
      <c r="A34456" s="5">
        <f>34449</f>
      </c>
      <c r="B34456" s="5" t="s">
        <v>34464</v>
      </c>
      <c r="C34456" s="5">
        <v>0</v>
      </c>
      <c r="D34456" s="5">
        <v>0</v>
      </c>
      <c r="E34456" s="5">
        <v>0</v>
      </c>
      <c r="F34456" s="5">
        <v>0</v>
      </c>
      <c r="G34456" s="5">
        <v>0</v>
      </c>
      <c r="H34456" s="5">
        <v>0</v>
      </c>
      <c r="I34456" s="5">
        <v>0</v>
      </c>
      <c r="J34456" s="5">
        <v>0</v>
      </c>
      <c r="K34456" s="5">
        <v>0</v>
      </c>
    </row>
    <row r="34457" spans="1:11" x14ac:dyDescent="0.25">
      <c r="A34457" s="5">
        <f>34450</f>
      </c>
      <c r="B34457" s="5" t="s">
        <v>34465</v>
      </c>
      <c r="C34457" s="5">
        <v>100.5</v>
      </c>
      <c r="D34457" s="5">
        <v>0.1</v>
      </c>
      <c r="E34457" s="5">
        <v>100.7</v>
      </c>
      <c r="F34457" s="5">
        <v>201.5</v>
      </c>
      <c r="G34457" s="5">
        <v>100.5</v>
      </c>
      <c r="H34457" s="5">
        <v>100.4</v>
      </c>
      <c r="I34457" s="5">
        <v>0</v>
      </c>
      <c r="J34457" s="5">
        <v>0</v>
      </c>
      <c r="K34457" s="5">
        <v>0</v>
      </c>
    </row>
    <row r="34458" spans="1:11" x14ac:dyDescent="0.25">
      <c r="A34458" s="5">
        <f>34451</f>
      </c>
      <c r="B34458" s="5" t="s">
        <v>34466</v>
      </c>
      <c r="C34458" s="5">
        <v>100.5</v>
      </c>
      <c r="D34458" s="5">
        <v>0.1</v>
      </c>
      <c r="E34458" s="5">
        <v>100.7</v>
      </c>
      <c r="F34458" s="5">
        <v>201.5</v>
      </c>
      <c r="G34458" s="5">
        <v>100.5</v>
      </c>
      <c r="H34458" s="5">
        <v>100.4</v>
      </c>
      <c r="I34458" s="5">
        <v>0</v>
      </c>
      <c r="J34458" s="5">
        <v>0</v>
      </c>
      <c r="K34458" s="5">
        <v>0</v>
      </c>
    </row>
    <row r="34459" spans="1:11" x14ac:dyDescent="0.25">
      <c r="A34459" s="5">
        <f>34452</f>
      </c>
      <c r="B34459" s="5" t="s">
        <v>34467</v>
      </c>
      <c r="C34459" s="5">
        <v>100.6</v>
      </c>
      <c r="D34459" s="5">
        <v>0.1</v>
      </c>
      <c r="E34459" s="5">
        <v>100.7</v>
      </c>
      <c r="F34459" s="5">
        <v>201.3</v>
      </c>
      <c r="G34459" s="5">
        <v>100.5</v>
      </c>
      <c r="H34459" s="5">
        <v>100.3</v>
      </c>
      <c r="I34459" s="5">
        <v>0</v>
      </c>
      <c r="J34459" s="5">
        <v>0</v>
      </c>
      <c r="K34459" s="5">
        <v>0</v>
      </c>
    </row>
    <row r="34460" spans="1:11" x14ac:dyDescent="0.25">
      <c r="A34460" s="5">
        <f>34453</f>
      </c>
      <c r="B34460" s="5" t="s">
        <v>34468</v>
      </c>
      <c r="C34460" s="5">
        <v>100.6</v>
      </c>
      <c r="D34460" s="5">
        <v>0.1</v>
      </c>
      <c r="E34460" s="5">
        <v>100.7</v>
      </c>
      <c r="F34460" s="5">
        <v>201.3</v>
      </c>
      <c r="G34460" s="5">
        <v>100.5</v>
      </c>
      <c r="H34460" s="5">
        <v>100.3</v>
      </c>
      <c r="I34460" s="5">
        <v>0</v>
      </c>
      <c r="J34460" s="5">
        <v>0</v>
      </c>
      <c r="K34460" s="5">
        <v>0</v>
      </c>
    </row>
    <row r="34461" spans="1:11" x14ac:dyDescent="0.25">
      <c r="A34461" s="5">
        <f>34454</f>
      </c>
      <c r="B34461" s="5" t="s">
        <v>34469</v>
      </c>
      <c r="C34461" s="5">
        <v>100.8</v>
      </c>
      <c r="D34461" s="5">
        <v>0.1</v>
      </c>
      <c r="E34461" s="5">
        <v>101</v>
      </c>
      <c r="F34461" s="5">
        <v>201.2</v>
      </c>
      <c r="G34461" s="5">
        <v>100.4</v>
      </c>
      <c r="H34461" s="5">
        <v>100.3</v>
      </c>
      <c r="I34461" s="5">
        <v>0</v>
      </c>
      <c r="J34461" s="5">
        <v>0</v>
      </c>
      <c r="K34461" s="5">
        <v>0</v>
      </c>
    </row>
    <row r="34462" spans="1:11" x14ac:dyDescent="0.25">
      <c r="A34462" s="5">
        <f>34455</f>
      </c>
      <c r="B34462" s="5" t="s">
        <v>34470</v>
      </c>
      <c r="C34462" s="5">
        <v>100.8</v>
      </c>
      <c r="D34462" s="5">
        <v>0.1</v>
      </c>
      <c r="E34462" s="5">
        <v>101</v>
      </c>
      <c r="F34462" s="5">
        <v>201.2</v>
      </c>
      <c r="G34462" s="5">
        <v>100.4</v>
      </c>
      <c r="H34462" s="5">
        <v>100.3</v>
      </c>
      <c r="I34462" s="5">
        <v>0</v>
      </c>
      <c r="J34462" s="5">
        <v>0</v>
      </c>
      <c r="K34462" s="5">
        <v>0</v>
      </c>
    </row>
    <row r="34463" spans="1:11" x14ac:dyDescent="0.25">
      <c r="A34463" s="5">
        <f>34456</f>
      </c>
      <c r="B34463" s="5" t="s">
        <v>34471</v>
      </c>
      <c r="C34463" s="5">
        <v>100.8</v>
      </c>
      <c r="D34463" s="5">
        <v>0.1</v>
      </c>
      <c r="E34463" s="5">
        <v>101</v>
      </c>
      <c r="F34463" s="5">
        <v>201.2</v>
      </c>
      <c r="G34463" s="5">
        <v>100.4</v>
      </c>
      <c r="H34463" s="5">
        <v>100.3</v>
      </c>
      <c r="I34463" s="5">
        <v>0</v>
      </c>
      <c r="J34463" s="5">
        <v>0</v>
      </c>
      <c r="K34463" s="5">
        <v>0</v>
      </c>
    </row>
    <row r="34464" spans="1:11" x14ac:dyDescent="0.25">
      <c r="A34464" s="5">
        <f>34457</f>
      </c>
      <c r="B34464" s="5" t="s">
        <v>34472</v>
      </c>
      <c r="C34464" s="5">
        <v>100.8</v>
      </c>
      <c r="D34464" s="5">
        <v>0.1</v>
      </c>
      <c r="E34464" s="5">
        <v>101</v>
      </c>
      <c r="F34464" s="5">
        <v>201.2</v>
      </c>
      <c r="G34464" s="5">
        <v>100.4</v>
      </c>
      <c r="H34464" s="5">
        <v>100.3</v>
      </c>
      <c r="I34464" s="5">
        <v>0</v>
      </c>
      <c r="J34464" s="5">
        <v>0</v>
      </c>
      <c r="K34464" s="5">
        <v>0</v>
      </c>
    </row>
    <row r="34465" spans="1:11" x14ac:dyDescent="0.25">
      <c r="A34465" s="5">
        <f>34458</f>
      </c>
      <c r="B34465" s="5" t="s">
        <v>34473</v>
      </c>
      <c r="C34465" s="5">
        <v>100.9</v>
      </c>
      <c r="D34465" s="5">
        <v>0.1</v>
      </c>
      <c r="E34465" s="5">
        <v>101</v>
      </c>
      <c r="F34465" s="5">
        <v>201.2</v>
      </c>
      <c r="G34465" s="5">
        <v>100.4</v>
      </c>
      <c r="H34465" s="5">
        <v>100.3</v>
      </c>
      <c r="I34465" s="5">
        <v>0</v>
      </c>
      <c r="J34465" s="5">
        <v>0</v>
      </c>
      <c r="K34465" s="5">
        <v>0</v>
      </c>
    </row>
    <row r="34466" spans="1:11" x14ac:dyDescent="0.25">
      <c r="A34466" s="5">
        <f>34459</f>
      </c>
      <c r="B34466" s="5" t="s">
        <v>34474</v>
      </c>
      <c r="C34466" s="5">
        <v>101.8</v>
      </c>
      <c r="D34466" s="5">
        <v>0.1</v>
      </c>
      <c r="E34466" s="5">
        <v>101.9</v>
      </c>
      <c r="F34466" s="5">
        <v>202.9</v>
      </c>
      <c r="G34466" s="5">
        <v>101.2</v>
      </c>
      <c r="H34466" s="5">
        <v>101.1</v>
      </c>
      <c r="I34466" s="5">
        <v>0</v>
      </c>
      <c r="J34466" s="5">
        <v>0</v>
      </c>
      <c r="K34466" s="5">
        <v>0</v>
      </c>
    </row>
    <row r="34467" spans="1:11" x14ac:dyDescent="0.25">
      <c r="A34467" s="5">
        <f>34460</f>
      </c>
      <c r="B34467" s="5" t="s">
        <v>34475</v>
      </c>
      <c r="C34467" s="5">
        <v>101.6</v>
      </c>
      <c r="D34467" s="5">
        <v>0.1</v>
      </c>
      <c r="E34467" s="5">
        <v>101.8</v>
      </c>
      <c r="F34467" s="5">
        <v>203.2</v>
      </c>
      <c r="G34467" s="5">
        <v>101.4</v>
      </c>
      <c r="H34467" s="5">
        <v>101.2</v>
      </c>
      <c r="I34467" s="5">
        <v>0</v>
      </c>
      <c r="J34467" s="5">
        <v>0</v>
      </c>
      <c r="K34467" s="5">
        <v>0</v>
      </c>
    </row>
    <row r="34468" spans="1:11" x14ac:dyDescent="0.25">
      <c r="A34468" s="5">
        <f>34461</f>
      </c>
      <c r="B34468" s="5" t="s">
        <v>34476</v>
      </c>
      <c r="C34468" s="5">
        <v>101.6</v>
      </c>
      <c r="D34468" s="5">
        <v>0.1</v>
      </c>
      <c r="E34468" s="5">
        <v>101.8</v>
      </c>
      <c r="F34468" s="5">
        <v>203.2</v>
      </c>
      <c r="G34468" s="5">
        <v>101.4</v>
      </c>
      <c r="H34468" s="5">
        <v>101.2</v>
      </c>
      <c r="I34468" s="5">
        <v>0</v>
      </c>
      <c r="J34468" s="5">
        <v>0</v>
      </c>
      <c r="K34468" s="5">
        <v>0</v>
      </c>
    </row>
    <row r="34469" spans="1:11" x14ac:dyDescent="0.25">
      <c r="A34469" s="5">
        <f>34462</f>
      </c>
      <c r="B34469" s="5" t="s">
        <v>34477</v>
      </c>
      <c r="C34469" s="5">
        <v>102.1</v>
      </c>
      <c r="D34469" s="5">
        <v>0.1</v>
      </c>
      <c r="E34469" s="5">
        <v>102.3</v>
      </c>
      <c r="F34469" s="5">
        <v>204.2</v>
      </c>
      <c r="G34469" s="5">
        <v>101.7</v>
      </c>
      <c r="H34469" s="5">
        <v>101.5</v>
      </c>
      <c r="I34469" s="5">
        <v>0</v>
      </c>
      <c r="J34469" s="5">
        <v>0</v>
      </c>
      <c r="K34469" s="5">
        <v>0</v>
      </c>
    </row>
    <row r="34470" spans="1:11" x14ac:dyDescent="0.25">
      <c r="A34470" s="5">
        <f>34463</f>
      </c>
      <c r="B34470" s="5" t="s">
        <v>34478</v>
      </c>
      <c r="C34470" s="5">
        <v>102.1</v>
      </c>
      <c r="D34470" s="5">
        <v>0.1</v>
      </c>
      <c r="E34470" s="5">
        <v>102.3</v>
      </c>
      <c r="F34470" s="5">
        <v>204.2</v>
      </c>
      <c r="G34470" s="5">
        <v>101.7</v>
      </c>
      <c r="H34470" s="5">
        <v>101.5</v>
      </c>
      <c r="I34470" s="5">
        <v>0</v>
      </c>
      <c r="J34470" s="5">
        <v>0</v>
      </c>
      <c r="K34470" s="5">
        <v>0</v>
      </c>
    </row>
    <row r="34471" spans="1:11" x14ac:dyDescent="0.25">
      <c r="A34471" s="5">
        <f>34464</f>
      </c>
      <c r="B34471" s="5" t="s">
        <v>34479</v>
      </c>
      <c r="C34471" s="5">
        <v>102.1</v>
      </c>
      <c r="D34471" s="5">
        <v>0.1</v>
      </c>
      <c r="E34471" s="5">
        <v>102.3</v>
      </c>
      <c r="F34471" s="5">
        <v>204.2</v>
      </c>
      <c r="G34471" s="5">
        <v>101.7</v>
      </c>
      <c r="H34471" s="5">
        <v>101.5</v>
      </c>
      <c r="I34471" s="5">
        <v>0</v>
      </c>
      <c r="J34471" s="5">
        <v>0</v>
      </c>
      <c r="K34471" s="5">
        <v>0</v>
      </c>
    </row>
    <row r="34472" spans="1:11" x14ac:dyDescent="0.25">
      <c r="A34472" s="5">
        <f>34465</f>
      </c>
      <c r="B34472" s="5" t="s">
        <v>34480</v>
      </c>
      <c r="C34472" s="5">
        <v>102.1</v>
      </c>
      <c r="D34472" s="5">
        <v>0.1</v>
      </c>
      <c r="E34472" s="5">
        <v>102.3</v>
      </c>
      <c r="F34472" s="5">
        <v>204.2</v>
      </c>
      <c r="G34472" s="5">
        <v>103.7</v>
      </c>
      <c r="H34472" s="5">
        <v>103.6</v>
      </c>
      <c r="I34472" s="5">
        <v>0</v>
      </c>
      <c r="J34472" s="5">
        <v>0</v>
      </c>
      <c r="K34472" s="5">
        <v>0</v>
      </c>
    </row>
    <row r="34473" spans="1:11" x14ac:dyDescent="0.25">
      <c r="A34473" s="5">
        <f>34466</f>
      </c>
      <c r="B34473" s="5" t="s">
        <v>34481</v>
      </c>
      <c r="C34473" s="5">
        <v>104.2</v>
      </c>
      <c r="D34473" s="5">
        <v>0.1</v>
      </c>
      <c r="E34473" s="5">
        <v>104.3</v>
      </c>
      <c r="F34473" s="5">
        <v>207.9</v>
      </c>
      <c r="G34473" s="5">
        <v>103.7</v>
      </c>
      <c r="H34473" s="5">
        <v>103.6</v>
      </c>
      <c r="I34473" s="5">
        <v>0</v>
      </c>
      <c r="J34473" s="5">
        <v>0</v>
      </c>
      <c r="K34473" s="5">
        <v>0</v>
      </c>
    </row>
    <row r="34474" spans="1:11" x14ac:dyDescent="0.25">
      <c r="A34474" s="5">
        <f>34467</f>
      </c>
      <c r="B34474" s="5" t="s">
        <v>34482</v>
      </c>
      <c r="C34474" s="5">
        <v>104.2</v>
      </c>
      <c r="D34474" s="5">
        <v>0.1</v>
      </c>
      <c r="E34474" s="5">
        <v>104.3</v>
      </c>
      <c r="F34474" s="5">
        <v>207.9</v>
      </c>
      <c r="G34474" s="5">
        <v>103.7</v>
      </c>
      <c r="H34474" s="5">
        <v>103.6</v>
      </c>
      <c r="I34474" s="5">
        <v>0</v>
      </c>
      <c r="J34474" s="5">
        <v>0</v>
      </c>
      <c r="K34474" s="5">
        <v>0</v>
      </c>
    </row>
    <row r="34475" spans="1:11" x14ac:dyDescent="0.25">
      <c r="A34475" s="5">
        <f>34468</f>
      </c>
      <c r="B34475" s="5" t="s">
        <v>34483</v>
      </c>
      <c r="C34475" s="5">
        <v>104.2</v>
      </c>
      <c r="D34475" s="5">
        <v>0.1</v>
      </c>
      <c r="E34475" s="5">
        <v>104.3</v>
      </c>
      <c r="F34475" s="5">
        <v>207.9</v>
      </c>
      <c r="G34475" s="5">
        <v>103.7</v>
      </c>
      <c r="H34475" s="5">
        <v>103.6</v>
      </c>
      <c r="I34475" s="5">
        <v>0</v>
      </c>
      <c r="J34475" s="5">
        <v>0</v>
      </c>
      <c r="K34475" s="5">
        <v>0</v>
      </c>
    </row>
    <row r="34476" spans="1:11" x14ac:dyDescent="0.25">
      <c r="A34476" s="5">
        <f>34469</f>
      </c>
      <c r="B34476" s="5" t="s">
        <v>34484</v>
      </c>
      <c r="C34476" s="5">
        <v>104.2</v>
      </c>
      <c r="D34476" s="5">
        <v>0.1</v>
      </c>
      <c r="E34476" s="5">
        <v>104.3</v>
      </c>
      <c r="F34476" s="5">
        <v>207.9</v>
      </c>
      <c r="G34476" s="5">
        <v>103.7</v>
      </c>
      <c r="H34476" s="5">
        <v>104.1</v>
      </c>
      <c r="I34476" s="5">
        <v>0</v>
      </c>
      <c r="J34476" s="5">
        <v>0</v>
      </c>
      <c r="K34476" s="5">
        <v>0</v>
      </c>
    </row>
    <row r="34477" spans="1:11" x14ac:dyDescent="0.25">
      <c r="A34477" s="5">
        <f>34470</f>
      </c>
      <c r="B34477" s="5" t="s">
        <v>34485</v>
      </c>
      <c r="C34477" s="5">
        <v>104.6</v>
      </c>
      <c r="D34477" s="5">
        <v>0.1</v>
      </c>
      <c r="E34477" s="5">
        <v>104.7</v>
      </c>
      <c r="F34477" s="5">
        <v>208.9</v>
      </c>
      <c r="G34477" s="5">
        <v>104.3</v>
      </c>
      <c r="H34477" s="5">
        <v>104.1</v>
      </c>
      <c r="I34477" s="5">
        <v>0</v>
      </c>
      <c r="J34477" s="5">
        <v>0</v>
      </c>
      <c r="K34477" s="5">
        <v>0</v>
      </c>
    </row>
    <row r="34478" spans="1:11" x14ac:dyDescent="0.25">
      <c r="A34478" s="5">
        <f>34471</f>
      </c>
      <c r="B34478" s="5" t="s">
        <v>34486</v>
      </c>
      <c r="C34478" s="5">
        <v>104.6</v>
      </c>
      <c r="D34478" s="5">
        <v>0.1</v>
      </c>
      <c r="E34478" s="5">
        <v>104.7</v>
      </c>
      <c r="F34478" s="5">
        <v>208.9</v>
      </c>
      <c r="G34478" s="5">
        <v>104.3</v>
      </c>
      <c r="H34478" s="5">
        <v>104.1</v>
      </c>
      <c r="I34478" s="5">
        <v>0</v>
      </c>
      <c r="J34478" s="5">
        <v>0</v>
      </c>
      <c r="K34478" s="5">
        <v>0</v>
      </c>
    </row>
    <row r="34479" spans="1:11" x14ac:dyDescent="0.25">
      <c r="A34479" s="5">
        <f>34472</f>
      </c>
      <c r="B34479" s="5" t="s">
        <v>34487</v>
      </c>
      <c r="C34479" s="5">
        <v>104.8</v>
      </c>
      <c r="D34479" s="5">
        <v>0.1</v>
      </c>
      <c r="E34479" s="5">
        <v>105</v>
      </c>
      <c r="F34479" s="5">
        <v>210</v>
      </c>
      <c r="G34479" s="5">
        <v>104.8</v>
      </c>
      <c r="H34479" s="5">
        <v>104.6</v>
      </c>
      <c r="I34479" s="5">
        <v>0</v>
      </c>
      <c r="J34479" s="5">
        <v>0</v>
      </c>
      <c r="K34479" s="5">
        <v>0</v>
      </c>
    </row>
    <row r="34480" spans="1:11" x14ac:dyDescent="0.25">
      <c r="A34480" s="5">
        <f>34473</f>
      </c>
      <c r="B34480" s="5" t="s">
        <v>34488</v>
      </c>
      <c r="C34480" s="5">
        <v>104.8</v>
      </c>
      <c r="D34480" s="5">
        <v>0.1</v>
      </c>
      <c r="E34480" s="5">
        <v>105</v>
      </c>
      <c r="F34480" s="5">
        <v>210</v>
      </c>
      <c r="G34480" s="5">
        <v>104.8</v>
      </c>
      <c r="H34480" s="5">
        <v>104.6</v>
      </c>
      <c r="I34480" s="5">
        <v>0</v>
      </c>
      <c r="J34480" s="5">
        <v>0</v>
      </c>
      <c r="K34480" s="5">
        <v>0</v>
      </c>
    </row>
    <row r="34481" spans="1:11" x14ac:dyDescent="0.25">
      <c r="A34481" s="5">
        <f>34474</f>
      </c>
      <c r="B34481" s="5" t="s">
        <v>34489</v>
      </c>
      <c r="C34481" s="5">
        <v>104.8</v>
      </c>
      <c r="D34481" s="5">
        <v>0.1</v>
      </c>
      <c r="E34481" s="5">
        <v>105</v>
      </c>
      <c r="F34481" s="5">
        <v>210</v>
      </c>
      <c r="G34481" s="5">
        <v>104.8</v>
      </c>
      <c r="H34481" s="5">
        <v>104.6</v>
      </c>
      <c r="I34481" s="5">
        <v>0</v>
      </c>
      <c r="J34481" s="5">
        <v>0</v>
      </c>
      <c r="K34481" s="5">
        <v>0</v>
      </c>
    </row>
    <row r="34482" spans="1:11" x14ac:dyDescent="0.25">
      <c r="A34482" s="5">
        <f>34475</f>
      </c>
      <c r="B34482" s="5" t="s">
        <v>34490</v>
      </c>
      <c r="C34482" s="5">
        <v>104.8</v>
      </c>
      <c r="D34482" s="5">
        <v>0.1</v>
      </c>
      <c r="E34482" s="5">
        <v>104.9</v>
      </c>
      <c r="F34482" s="5">
        <v>209</v>
      </c>
      <c r="G34482" s="5">
        <v>104.3</v>
      </c>
      <c r="H34482" s="5">
        <v>104.1</v>
      </c>
      <c r="I34482" s="5">
        <v>0</v>
      </c>
      <c r="J34482" s="5">
        <v>0</v>
      </c>
      <c r="K34482" s="5">
        <v>0</v>
      </c>
    </row>
    <row r="34483" spans="1:11" x14ac:dyDescent="0.25">
      <c r="A34483" s="5">
        <f>34476</f>
      </c>
      <c r="B34483" s="5" t="s">
        <v>34491</v>
      </c>
      <c r="C34483" s="5">
        <v>104.8</v>
      </c>
      <c r="D34483" s="5">
        <v>0.1</v>
      </c>
      <c r="E34483" s="5">
        <v>104.9</v>
      </c>
      <c r="F34483" s="5">
        <v>209</v>
      </c>
      <c r="G34483" s="5">
        <v>104.3</v>
      </c>
      <c r="H34483" s="5">
        <v>104.1</v>
      </c>
      <c r="I34483" s="5">
        <v>0</v>
      </c>
      <c r="J34483" s="5">
        <v>0</v>
      </c>
      <c r="K34483" s="5">
        <v>0</v>
      </c>
    </row>
    <row r="34484" spans="1:11" x14ac:dyDescent="0.25">
      <c r="A34484" s="5">
        <f>34477</f>
      </c>
      <c r="B34484" s="5" t="s">
        <v>34492</v>
      </c>
      <c r="C34484" s="5">
        <v>103.2</v>
      </c>
      <c r="D34484" s="5">
        <v>0.1</v>
      </c>
      <c r="E34484" s="5">
        <v>103.4</v>
      </c>
      <c r="F34484" s="5">
        <v>206.3</v>
      </c>
      <c r="G34484" s="5">
        <v>103</v>
      </c>
      <c r="H34484" s="5">
        <v>102.7</v>
      </c>
      <c r="I34484" s="5">
        <v>0</v>
      </c>
      <c r="J34484" s="5">
        <v>0</v>
      </c>
      <c r="K34484" s="5">
        <v>0</v>
      </c>
    </row>
    <row r="34485" spans="1:11" x14ac:dyDescent="0.25">
      <c r="A34485" s="5">
        <f>34478</f>
      </c>
      <c r="B34485" s="5" t="s">
        <v>34493</v>
      </c>
      <c r="C34485" s="5">
        <v>103.2</v>
      </c>
      <c r="D34485" s="5">
        <v>0.1</v>
      </c>
      <c r="E34485" s="5">
        <v>103.4</v>
      </c>
      <c r="F34485" s="5">
        <v>206.3</v>
      </c>
      <c r="G34485" s="5">
        <v>103</v>
      </c>
      <c r="H34485" s="5">
        <v>102.7</v>
      </c>
      <c r="I34485" s="5">
        <v>0</v>
      </c>
      <c r="J34485" s="5">
        <v>0</v>
      </c>
      <c r="K34485" s="5">
        <v>0</v>
      </c>
    </row>
    <row r="34486" spans="1:11" x14ac:dyDescent="0.25">
      <c r="A34486" s="5">
        <f>34479</f>
      </c>
      <c r="B34486" s="5" t="s">
        <v>34494</v>
      </c>
      <c r="C34486" s="5">
        <v>102.1</v>
      </c>
      <c r="D34486" s="5">
        <v>0.1</v>
      </c>
      <c r="E34486" s="5">
        <v>102.1</v>
      </c>
      <c r="F34486" s="5">
        <v>203.9</v>
      </c>
      <c r="G34486" s="5">
        <v>101.7</v>
      </c>
      <c r="H34486" s="5">
        <v>101.7</v>
      </c>
      <c r="I34486" s="5">
        <v>0</v>
      </c>
      <c r="J34486" s="5">
        <v>0</v>
      </c>
      <c r="K34486" s="5">
        <v>0</v>
      </c>
    </row>
    <row r="34487" spans="1:11" x14ac:dyDescent="0.25">
      <c r="A34487" s="5">
        <f>34480</f>
      </c>
      <c r="B34487" s="5" t="s">
        <v>34495</v>
      </c>
      <c r="C34487" s="5">
        <v>102.1</v>
      </c>
      <c r="D34487" s="5">
        <v>0.1</v>
      </c>
      <c r="E34487" s="5">
        <v>102.1</v>
      </c>
      <c r="F34487" s="5">
        <v>203.9</v>
      </c>
      <c r="G34487" s="5">
        <v>101.7</v>
      </c>
      <c r="H34487" s="5">
        <v>101.7</v>
      </c>
      <c r="I34487" s="5">
        <v>0</v>
      </c>
      <c r="J34487" s="5">
        <v>0</v>
      </c>
      <c r="K34487" s="5">
        <v>0</v>
      </c>
    </row>
    <row r="34488" spans="1:11" x14ac:dyDescent="0.25">
      <c r="A34488" s="5">
        <f>34481</f>
      </c>
      <c r="B34488" s="5" t="s">
        <v>34496</v>
      </c>
      <c r="C34488" s="5">
        <v>102.1</v>
      </c>
      <c r="D34488" s="5">
        <v>0.1</v>
      </c>
      <c r="E34488" s="5">
        <v>102.1</v>
      </c>
      <c r="F34488" s="5">
        <v>203.9</v>
      </c>
      <c r="G34488" s="5">
        <v>101.7</v>
      </c>
      <c r="H34488" s="5">
        <v>101.7</v>
      </c>
      <c r="I34488" s="5">
        <v>0</v>
      </c>
      <c r="J34488" s="5">
        <v>0</v>
      </c>
      <c r="K34488" s="5">
        <v>0</v>
      </c>
    </row>
    <row r="34489" spans="1:11" x14ac:dyDescent="0.25">
      <c r="A34489" s="5">
        <f>34482</f>
      </c>
      <c r="B34489" s="5" t="s">
        <v>34497</v>
      </c>
      <c r="C34489" s="5">
        <v>102.1</v>
      </c>
      <c r="D34489" s="5">
        <v>0.1</v>
      </c>
      <c r="E34489" s="5">
        <v>102.1</v>
      </c>
      <c r="F34489" s="5">
        <v>203.9</v>
      </c>
      <c r="G34489" s="5">
        <v>101.7</v>
      </c>
      <c r="H34489" s="5">
        <v>101.7</v>
      </c>
      <c r="I34489" s="5">
        <v>0</v>
      </c>
      <c r="J34489" s="5">
        <v>0</v>
      </c>
      <c r="K34489" s="5">
        <v>0</v>
      </c>
    </row>
    <row r="34490" spans="1:11" x14ac:dyDescent="0.25">
      <c r="A34490" s="5">
        <f>34483</f>
      </c>
      <c r="B34490" s="5" t="s">
        <v>34498</v>
      </c>
      <c r="C34490" s="5">
        <v>104</v>
      </c>
      <c r="D34490" s="5">
        <v>0.1</v>
      </c>
      <c r="E34490" s="5">
        <v>104.2</v>
      </c>
      <c r="F34490" s="5">
        <v>207.6</v>
      </c>
      <c r="G34490" s="5">
        <v>103.6</v>
      </c>
      <c r="H34490" s="5">
        <v>103.4</v>
      </c>
      <c r="I34490" s="5">
        <v>0</v>
      </c>
      <c r="J34490" s="5">
        <v>0</v>
      </c>
      <c r="K34490" s="5">
        <v>0</v>
      </c>
    </row>
    <row r="34491" spans="1:11" x14ac:dyDescent="0.25">
      <c r="A34491" s="5">
        <f>34484</f>
      </c>
      <c r="B34491" s="5" t="s">
        <v>34499</v>
      </c>
      <c r="C34491" s="5">
        <v>104</v>
      </c>
      <c r="D34491" s="5">
        <v>0.1</v>
      </c>
      <c r="E34491" s="5">
        <v>104.2</v>
      </c>
      <c r="F34491" s="5">
        <v>207.6</v>
      </c>
      <c r="G34491" s="5">
        <v>103.6</v>
      </c>
      <c r="H34491" s="5">
        <v>103.4</v>
      </c>
      <c r="I34491" s="5">
        <v>0</v>
      </c>
      <c r="J34491" s="5">
        <v>0</v>
      </c>
      <c r="K34491" s="5">
        <v>0</v>
      </c>
    </row>
    <row r="34492" spans="1:11" x14ac:dyDescent="0.25">
      <c r="A34492" s="5">
        <f>34485</f>
      </c>
      <c r="B34492" s="5" t="s">
        <v>34500</v>
      </c>
      <c r="C34492" s="5">
        <v>105.3</v>
      </c>
      <c r="D34492" s="5">
        <v>0.1</v>
      </c>
      <c r="E34492" s="5">
        <v>105.5</v>
      </c>
      <c r="F34492" s="5">
        <v>208.7</v>
      </c>
      <c r="G34492" s="5">
        <v>104.1</v>
      </c>
      <c r="H34492" s="5">
        <v>104</v>
      </c>
      <c r="I34492" s="5">
        <v>0</v>
      </c>
      <c r="J34492" s="5">
        <v>0</v>
      </c>
      <c r="K34492" s="5">
        <v>0</v>
      </c>
    </row>
    <row r="34493" spans="1:11" x14ac:dyDescent="0.25">
      <c r="A34493" s="5">
        <f>34486</f>
      </c>
      <c r="B34493" s="5" t="s">
        <v>34501</v>
      </c>
      <c r="C34493" s="5">
        <v>105.3</v>
      </c>
      <c r="D34493" s="5">
        <v>0.1</v>
      </c>
      <c r="E34493" s="5">
        <v>105.5</v>
      </c>
      <c r="F34493" s="5">
        <v>208.7</v>
      </c>
      <c r="G34493" s="5">
        <v>104.1</v>
      </c>
      <c r="H34493" s="5">
        <v>104</v>
      </c>
      <c r="I34493" s="5">
        <v>0</v>
      </c>
      <c r="J34493" s="5">
        <v>0</v>
      </c>
      <c r="K34493" s="5">
        <v>0</v>
      </c>
    </row>
    <row r="34494" spans="1:11" x14ac:dyDescent="0.25">
      <c r="A34494" s="5">
        <f>34487</f>
      </c>
      <c r="B34494" s="5" t="s">
        <v>34502</v>
      </c>
      <c r="C34494" s="5">
        <v>104.8</v>
      </c>
      <c r="D34494" s="5">
        <v>0.1</v>
      </c>
      <c r="E34494" s="5">
        <v>105</v>
      </c>
      <c r="F34494" s="5">
        <v>209.6</v>
      </c>
      <c r="G34494" s="5">
        <v>104.6</v>
      </c>
      <c r="H34494" s="5">
        <v>104.4</v>
      </c>
      <c r="I34494" s="5">
        <v>0</v>
      </c>
      <c r="J34494" s="5">
        <v>0</v>
      </c>
      <c r="K34494" s="5">
        <v>0</v>
      </c>
    </row>
    <row r="34495" spans="1:11" x14ac:dyDescent="0.25">
      <c r="A34495" s="5">
        <f>34488</f>
      </c>
      <c r="B34495" s="5" t="s">
        <v>34503</v>
      </c>
      <c r="C34495" s="5">
        <v>104.8</v>
      </c>
      <c r="D34495" s="5">
        <v>0.1</v>
      </c>
      <c r="E34495" s="5">
        <v>105</v>
      </c>
      <c r="F34495" s="5">
        <v>209.6</v>
      </c>
      <c r="G34495" s="5">
        <v>104.6</v>
      </c>
      <c r="H34495" s="5">
        <v>104.4</v>
      </c>
      <c r="I34495" s="5">
        <v>0</v>
      </c>
      <c r="J34495" s="5">
        <v>0</v>
      </c>
      <c r="K34495" s="5">
        <v>0</v>
      </c>
    </row>
    <row r="34496" spans="1:11" x14ac:dyDescent="0.25">
      <c r="A34496" s="5">
        <f>34489</f>
      </c>
      <c r="B34496" s="5" t="s">
        <v>34504</v>
      </c>
      <c r="C34496" s="5">
        <v>104.8</v>
      </c>
      <c r="D34496" s="5">
        <v>0.1</v>
      </c>
      <c r="E34496" s="5">
        <v>105</v>
      </c>
      <c r="F34496" s="5">
        <v>209.6</v>
      </c>
      <c r="G34496" s="5">
        <v>104.6</v>
      </c>
      <c r="H34496" s="5">
        <v>104.4</v>
      </c>
      <c r="I34496" s="5">
        <v>0</v>
      </c>
      <c r="J34496" s="5">
        <v>0</v>
      </c>
      <c r="K34496" s="5">
        <v>0</v>
      </c>
    </row>
    <row r="34497" spans="1:11" x14ac:dyDescent="0.25">
      <c r="A34497" s="5">
        <f>34490</f>
      </c>
      <c r="B34497" s="5" t="s">
        <v>34505</v>
      </c>
      <c r="C34497" s="5">
        <v>104.2</v>
      </c>
      <c r="D34497" s="5">
        <v>0.1</v>
      </c>
      <c r="E34497" s="5">
        <v>104.3</v>
      </c>
      <c r="F34497" s="5">
        <v>208.2</v>
      </c>
      <c r="G34497" s="5">
        <v>103.9</v>
      </c>
      <c r="H34497" s="5">
        <v>103.7</v>
      </c>
      <c r="I34497" s="5">
        <v>0</v>
      </c>
      <c r="J34497" s="5">
        <v>0</v>
      </c>
      <c r="K34497" s="5">
        <v>0</v>
      </c>
    </row>
    <row r="34498" spans="1:11" x14ac:dyDescent="0.25">
      <c r="A34498" s="5">
        <f>34491</f>
      </c>
      <c r="B34498" s="5" t="s">
        <v>34506</v>
      </c>
      <c r="C34498" s="5">
        <v>104.2</v>
      </c>
      <c r="D34498" s="5">
        <v>0.1</v>
      </c>
      <c r="E34498" s="5">
        <v>104.3</v>
      </c>
      <c r="F34498" s="5">
        <v>208.2</v>
      </c>
      <c r="G34498" s="5">
        <v>103.9</v>
      </c>
      <c r="H34498" s="5">
        <v>103.7</v>
      </c>
      <c r="I34498" s="5">
        <v>0</v>
      </c>
      <c r="J34498" s="5">
        <v>0</v>
      </c>
      <c r="K34498" s="5">
        <v>0</v>
      </c>
    </row>
    <row r="34499" spans="1:11" x14ac:dyDescent="0.25">
      <c r="A34499" s="5">
        <f>34492</f>
      </c>
      <c r="B34499" s="5" t="s">
        <v>34507</v>
      </c>
      <c r="C34499" s="5">
        <v>104.9</v>
      </c>
      <c r="D34499" s="5">
        <v>0.1</v>
      </c>
      <c r="E34499" s="5">
        <v>105</v>
      </c>
      <c r="F34499" s="5">
        <v>209.2</v>
      </c>
      <c r="G34499" s="5">
        <v>104.4</v>
      </c>
      <c r="H34499" s="5">
        <v>104.2</v>
      </c>
      <c r="I34499" s="5">
        <v>0</v>
      </c>
      <c r="J34499" s="5">
        <v>0</v>
      </c>
      <c r="K34499" s="5">
        <v>0</v>
      </c>
    </row>
    <row r="34500" spans="1:11" x14ac:dyDescent="0.25">
      <c r="A34500" s="5">
        <f>34493</f>
      </c>
      <c r="B34500" s="5" t="s">
        <v>34508</v>
      </c>
      <c r="C34500" s="5">
        <v>104.9</v>
      </c>
      <c r="D34500" s="5">
        <v>0.1</v>
      </c>
      <c r="E34500" s="5">
        <v>105</v>
      </c>
      <c r="F34500" s="5">
        <v>209.2</v>
      </c>
      <c r="G34500" s="5">
        <v>104.4</v>
      </c>
      <c r="H34500" s="5">
        <v>104.2</v>
      </c>
      <c r="I34500" s="5">
        <v>0</v>
      </c>
      <c r="J34500" s="5">
        <v>0</v>
      </c>
      <c r="K34500" s="5">
        <v>0</v>
      </c>
    </row>
    <row r="34501" spans="1:11" x14ac:dyDescent="0.25">
      <c r="A34501" s="5">
        <f>34494</f>
      </c>
      <c r="B34501" s="5" t="s">
        <v>34509</v>
      </c>
      <c r="C34501" s="5">
        <v>104.1</v>
      </c>
      <c r="D34501" s="5">
        <v>0.1</v>
      </c>
      <c r="E34501" s="5">
        <v>104.3</v>
      </c>
      <c r="F34501" s="5">
        <v>207.9</v>
      </c>
      <c r="G34501" s="5">
        <v>103.8</v>
      </c>
      <c r="H34501" s="5">
        <v>103.6</v>
      </c>
      <c r="I34501" s="5">
        <v>0</v>
      </c>
      <c r="J34501" s="5">
        <v>0</v>
      </c>
      <c r="K34501" s="5">
        <v>0</v>
      </c>
    </row>
    <row r="34502" spans="1:11" x14ac:dyDescent="0.25">
      <c r="A34502" s="5">
        <f>34495</f>
      </c>
      <c r="B34502" s="5" t="s">
        <v>34510</v>
      </c>
      <c r="C34502" s="5">
        <v>104.1</v>
      </c>
      <c r="D34502" s="5">
        <v>0.1</v>
      </c>
      <c r="E34502" s="5">
        <v>104.3</v>
      </c>
      <c r="F34502" s="5">
        <v>207.9</v>
      </c>
      <c r="G34502" s="5">
        <v>103.8</v>
      </c>
      <c r="H34502" s="5">
        <v>103.6</v>
      </c>
      <c r="I34502" s="5">
        <v>0</v>
      </c>
      <c r="J34502" s="5">
        <v>0</v>
      </c>
      <c r="K34502" s="5">
        <v>0</v>
      </c>
    </row>
    <row r="34503" spans="1:11" x14ac:dyDescent="0.25">
      <c r="A34503" s="5">
        <f>34496</f>
      </c>
      <c r="B34503" s="5" t="s">
        <v>34511</v>
      </c>
      <c r="C34503" s="5">
        <v>104.6</v>
      </c>
      <c r="D34503" s="5">
        <v>0.1</v>
      </c>
      <c r="E34503" s="5">
        <v>104.7</v>
      </c>
      <c r="F34503" s="5">
        <v>208.8</v>
      </c>
      <c r="G34503" s="5">
        <v>104.2</v>
      </c>
      <c r="H34503" s="5">
        <v>104.1</v>
      </c>
      <c r="I34503" s="5">
        <v>0</v>
      </c>
      <c r="J34503" s="5">
        <v>0</v>
      </c>
      <c r="K34503" s="5">
        <v>0</v>
      </c>
    </row>
    <row r="34504" spans="1:11" x14ac:dyDescent="0.25">
      <c r="A34504" s="5">
        <f>34497</f>
      </c>
      <c r="B34504" s="5" t="s">
        <v>34512</v>
      </c>
      <c r="C34504" s="5">
        <v>104.6</v>
      </c>
      <c r="D34504" s="5">
        <v>0.1</v>
      </c>
      <c r="E34504" s="5">
        <v>104.7</v>
      </c>
      <c r="F34504" s="5">
        <v>208.8</v>
      </c>
      <c r="G34504" s="5">
        <v>104.2</v>
      </c>
      <c r="H34504" s="5">
        <v>104.1</v>
      </c>
      <c r="I34504" s="5">
        <v>0</v>
      </c>
      <c r="J34504" s="5">
        <v>0</v>
      </c>
      <c r="K34504" s="5">
        <v>0</v>
      </c>
    </row>
    <row r="34505" spans="1:11" x14ac:dyDescent="0.25">
      <c r="A34505" s="5">
        <f>34498</f>
      </c>
      <c r="B34505" s="5" t="s">
        <v>34513</v>
      </c>
      <c r="C34505" s="5">
        <v>104.6</v>
      </c>
      <c r="D34505" s="5">
        <v>0.1</v>
      </c>
      <c r="E34505" s="5">
        <v>104.7</v>
      </c>
      <c r="F34505" s="5">
        <v>208.8</v>
      </c>
      <c r="G34505" s="5">
        <v>104.2</v>
      </c>
      <c r="H34505" s="5">
        <v>104.1</v>
      </c>
      <c r="I34505" s="5">
        <v>0</v>
      </c>
      <c r="J34505" s="5">
        <v>0</v>
      </c>
      <c r="K34505" s="5">
        <v>0</v>
      </c>
    </row>
    <row r="34506" spans="1:11" x14ac:dyDescent="0.25">
      <c r="A34506" s="5">
        <f>34499</f>
      </c>
      <c r="B34506" s="5" t="s">
        <v>34514</v>
      </c>
      <c r="C34506" s="5">
        <v>104.6</v>
      </c>
      <c r="D34506" s="5">
        <v>0.1</v>
      </c>
      <c r="E34506" s="5">
        <v>104.7</v>
      </c>
      <c r="F34506" s="5">
        <v>208.8</v>
      </c>
      <c r="G34506" s="5">
        <v>104.2</v>
      </c>
      <c r="H34506" s="5">
        <v>104.1</v>
      </c>
      <c r="I34506" s="5">
        <v>0</v>
      </c>
      <c r="J34506" s="5">
        <v>0</v>
      </c>
      <c r="K34506" s="5">
        <v>0</v>
      </c>
    </row>
    <row r="34507" spans="1:11" x14ac:dyDescent="0.25">
      <c r="A34507" s="5">
        <f>34500</f>
      </c>
      <c r="B34507" s="5" t="s">
        <v>34515</v>
      </c>
      <c r="C34507" s="5">
        <v>103.9</v>
      </c>
      <c r="D34507" s="5">
        <v>0.1</v>
      </c>
      <c r="E34507" s="5">
        <v>104</v>
      </c>
      <c r="F34507" s="5">
        <v>207.2</v>
      </c>
      <c r="G34507" s="5">
        <v>103.4</v>
      </c>
      <c r="H34507" s="5">
        <v>103.3</v>
      </c>
      <c r="I34507" s="5">
        <v>0</v>
      </c>
      <c r="J34507" s="5">
        <v>0</v>
      </c>
      <c r="K34507" s="5">
        <v>0</v>
      </c>
    </row>
    <row r="34508" spans="1:11" x14ac:dyDescent="0.25">
      <c r="A34508" s="5">
        <f>34501</f>
      </c>
      <c r="B34508" s="5" t="s">
        <v>34516</v>
      </c>
      <c r="C34508" s="5">
        <v>103.9</v>
      </c>
      <c r="D34508" s="5">
        <v>0.1</v>
      </c>
      <c r="E34508" s="5">
        <v>104</v>
      </c>
      <c r="F34508" s="5">
        <v>207.2</v>
      </c>
      <c r="G34508" s="5">
        <v>103.4</v>
      </c>
      <c r="H34508" s="5">
        <v>103.3</v>
      </c>
      <c r="I34508" s="5">
        <v>0</v>
      </c>
      <c r="J34508" s="5">
        <v>0</v>
      </c>
      <c r="K34508" s="5">
        <v>0</v>
      </c>
    </row>
    <row r="34509" spans="1:11" x14ac:dyDescent="0.25">
      <c r="A34509" s="5">
        <f>34502</f>
      </c>
      <c r="B34509" s="5" t="s">
        <v>34517</v>
      </c>
      <c r="C34509" s="5">
        <v>103.8</v>
      </c>
      <c r="D34509" s="5">
        <v>0.1</v>
      </c>
      <c r="E34509" s="5">
        <v>104</v>
      </c>
      <c r="F34509" s="5">
        <v>208.1</v>
      </c>
      <c r="G34509" s="5">
        <v>103.8</v>
      </c>
      <c r="H34509" s="5">
        <v>103.7</v>
      </c>
      <c r="I34509" s="5">
        <v>0</v>
      </c>
      <c r="J34509" s="5">
        <v>0</v>
      </c>
      <c r="K34509" s="5">
        <v>0</v>
      </c>
    </row>
    <row r="34510" spans="1:11" x14ac:dyDescent="0.25">
      <c r="A34510" s="5">
        <f>34503</f>
      </c>
      <c r="B34510" s="5" t="s">
        <v>34518</v>
      </c>
      <c r="C34510" s="5">
        <v>103.8</v>
      </c>
      <c r="D34510" s="5">
        <v>0.1</v>
      </c>
      <c r="E34510" s="5">
        <v>104</v>
      </c>
      <c r="F34510" s="5">
        <v>208.1</v>
      </c>
      <c r="G34510" s="5">
        <v>103.8</v>
      </c>
      <c r="H34510" s="5">
        <v>103.7</v>
      </c>
      <c r="I34510" s="5">
        <v>0</v>
      </c>
      <c r="J34510" s="5">
        <v>0</v>
      </c>
      <c r="K34510" s="5">
        <v>0</v>
      </c>
    </row>
    <row r="34511" spans="1:11" x14ac:dyDescent="0.25">
      <c r="A34511" s="5">
        <f>34504</f>
      </c>
      <c r="B34511" s="5" t="s">
        <v>34519</v>
      </c>
      <c r="C34511" s="5">
        <v>104</v>
      </c>
      <c r="D34511" s="5">
        <v>0.1</v>
      </c>
      <c r="E34511" s="5">
        <v>104.1</v>
      </c>
      <c r="F34511" s="5">
        <v>207.1</v>
      </c>
      <c r="G34511" s="5">
        <v>103.3</v>
      </c>
      <c r="H34511" s="5">
        <v>103.2</v>
      </c>
      <c r="I34511" s="5">
        <v>0</v>
      </c>
      <c r="J34511" s="5">
        <v>0</v>
      </c>
      <c r="K34511" s="5">
        <v>0</v>
      </c>
    </row>
    <row r="34512" spans="1:11" x14ac:dyDescent="0.25">
      <c r="A34512" s="5">
        <f>34505</f>
      </c>
      <c r="B34512" s="5" t="s">
        <v>34520</v>
      </c>
      <c r="C34512" s="5">
        <v>104</v>
      </c>
      <c r="D34512" s="5">
        <v>0.1</v>
      </c>
      <c r="E34512" s="5">
        <v>104.1</v>
      </c>
      <c r="F34512" s="5">
        <v>207.1</v>
      </c>
      <c r="G34512" s="5">
        <v>103.3</v>
      </c>
      <c r="H34512" s="5">
        <v>103.2</v>
      </c>
      <c r="I34512" s="5">
        <v>0</v>
      </c>
      <c r="J34512" s="5">
        <v>0</v>
      </c>
      <c r="K34512" s="5">
        <v>0</v>
      </c>
    </row>
    <row r="34513" spans="1:11" x14ac:dyDescent="0.25">
      <c r="A34513" s="5">
        <f>34506</f>
      </c>
      <c r="B34513" s="5" t="s">
        <v>34521</v>
      </c>
      <c r="C34513" s="5">
        <v>103.8</v>
      </c>
      <c r="D34513" s="5">
        <v>0.1</v>
      </c>
      <c r="E34513" s="5">
        <v>104</v>
      </c>
      <c r="F34513" s="5">
        <v>207.8</v>
      </c>
      <c r="G34513" s="5">
        <v>103.7</v>
      </c>
      <c r="H34513" s="5">
        <v>103.5</v>
      </c>
      <c r="I34513" s="5">
        <v>0</v>
      </c>
      <c r="J34513" s="5">
        <v>0</v>
      </c>
      <c r="K34513" s="5">
        <v>0</v>
      </c>
    </row>
    <row r="34514" spans="1:11" x14ac:dyDescent="0.25">
      <c r="A34514" s="5">
        <f>34507</f>
      </c>
      <c r="B34514" s="5" t="s">
        <v>34522</v>
      </c>
      <c r="C34514" s="5">
        <v>103.8</v>
      </c>
      <c r="D34514" s="5">
        <v>0.1</v>
      </c>
      <c r="E34514" s="5">
        <v>104</v>
      </c>
      <c r="F34514" s="5">
        <v>207.8</v>
      </c>
      <c r="G34514" s="5">
        <v>103.7</v>
      </c>
      <c r="H34514" s="5">
        <v>103.5</v>
      </c>
      <c r="I34514" s="5">
        <v>0</v>
      </c>
      <c r="J34514" s="5">
        <v>0</v>
      </c>
      <c r="K34514" s="5">
        <v>0</v>
      </c>
    </row>
    <row r="34515" spans="1:11" x14ac:dyDescent="0.25">
      <c r="A34515" s="5">
        <f>34508</f>
      </c>
      <c r="B34515" s="5" t="s">
        <v>34523</v>
      </c>
      <c r="C34515" s="5">
        <v>103.8</v>
      </c>
      <c r="D34515" s="5">
        <v>0.1</v>
      </c>
      <c r="E34515" s="5">
        <v>104</v>
      </c>
      <c r="F34515" s="5">
        <v>207.8</v>
      </c>
      <c r="G34515" s="5">
        <v>103.7</v>
      </c>
      <c r="H34515" s="5">
        <v>103.5</v>
      </c>
      <c r="I34515" s="5">
        <v>0</v>
      </c>
      <c r="J34515" s="5">
        <v>0</v>
      </c>
      <c r="K34515" s="5">
        <v>0</v>
      </c>
    </row>
    <row r="34516" spans="1:11" x14ac:dyDescent="0.25">
      <c r="A34516" s="5">
        <f>34509</f>
      </c>
      <c r="B34516" s="5" t="s">
        <v>34524</v>
      </c>
      <c r="C34516" s="5">
        <v>103.8</v>
      </c>
      <c r="D34516" s="5">
        <v>0.1</v>
      </c>
      <c r="E34516" s="5">
        <v>104</v>
      </c>
      <c r="F34516" s="5">
        <v>207.8</v>
      </c>
      <c r="G34516" s="5">
        <v>103.7</v>
      </c>
      <c r="H34516" s="5">
        <v>103.5</v>
      </c>
      <c r="I34516" s="5">
        <v>0</v>
      </c>
      <c r="J34516" s="5">
        <v>0</v>
      </c>
      <c r="K34516" s="5">
        <v>0</v>
      </c>
    </row>
    <row r="34517" spans="1:11" x14ac:dyDescent="0.25">
      <c r="A34517" s="5">
        <f>34510</f>
      </c>
      <c r="B34517" s="5" t="s">
        <v>34525</v>
      </c>
      <c r="C34517" s="5">
        <v>104.6</v>
      </c>
      <c r="D34517" s="5">
        <v>0.1</v>
      </c>
      <c r="E34517" s="5">
        <v>104.8</v>
      </c>
      <c r="F34517" s="5">
        <v>208.4</v>
      </c>
      <c r="G34517" s="5">
        <v>104</v>
      </c>
      <c r="H34517" s="5">
        <v>103.9</v>
      </c>
      <c r="I34517" s="5">
        <v>0</v>
      </c>
      <c r="J34517" s="5">
        <v>0</v>
      </c>
      <c r="K34517" s="5">
        <v>0</v>
      </c>
    </row>
    <row r="34518" spans="1:11" x14ac:dyDescent="0.25">
      <c r="A34518" s="5">
        <f>34511</f>
      </c>
      <c r="B34518" s="5" t="s">
        <v>34526</v>
      </c>
      <c r="C34518" s="5">
        <v>104.6</v>
      </c>
      <c r="D34518" s="5">
        <v>0.1</v>
      </c>
      <c r="E34518" s="5">
        <v>104.8</v>
      </c>
      <c r="F34518" s="5">
        <v>208.4</v>
      </c>
      <c r="G34518" s="5">
        <v>104</v>
      </c>
      <c r="H34518" s="5">
        <v>103.9</v>
      </c>
      <c r="I34518" s="5">
        <v>0</v>
      </c>
      <c r="J34518" s="5">
        <v>0</v>
      </c>
      <c r="K34518" s="5">
        <v>0</v>
      </c>
    </row>
    <row r="34519" spans="1:11" x14ac:dyDescent="0.25">
      <c r="A34519" s="5">
        <f>34512</f>
      </c>
      <c r="B34519" s="5" t="s">
        <v>34527</v>
      </c>
      <c r="C34519" s="5">
        <v>104.6</v>
      </c>
      <c r="D34519" s="5">
        <v>0.1</v>
      </c>
      <c r="E34519" s="5">
        <v>104.7</v>
      </c>
      <c r="F34519" s="5">
        <v>209.3</v>
      </c>
      <c r="G34519" s="5">
        <v>104.4</v>
      </c>
      <c r="H34519" s="5">
        <v>104.2</v>
      </c>
      <c r="I34519" s="5">
        <v>0</v>
      </c>
      <c r="J34519" s="5">
        <v>0</v>
      </c>
      <c r="K34519" s="5">
        <v>0</v>
      </c>
    </row>
    <row r="34520" spans="1:11" x14ac:dyDescent="0.25">
      <c r="A34520" s="5">
        <f>34513</f>
      </c>
      <c r="B34520" s="5" t="s">
        <v>34528</v>
      </c>
      <c r="C34520" s="5">
        <v>104.6</v>
      </c>
      <c r="D34520" s="5">
        <v>0.1</v>
      </c>
      <c r="E34520" s="5">
        <v>104.7</v>
      </c>
      <c r="F34520" s="5">
        <v>209.3</v>
      </c>
      <c r="G34520" s="5">
        <v>104.4</v>
      </c>
      <c r="H34520" s="5">
        <v>104.2</v>
      </c>
      <c r="I34520" s="5">
        <v>0</v>
      </c>
      <c r="J34520" s="5">
        <v>0</v>
      </c>
      <c r="K34520" s="5">
        <v>0</v>
      </c>
    </row>
    <row r="34521" spans="1:11" x14ac:dyDescent="0.25">
      <c r="A34521" s="5">
        <f>34514</f>
      </c>
      <c r="B34521" s="5" t="s">
        <v>34529</v>
      </c>
      <c r="C34521" s="5">
        <v>104.7</v>
      </c>
      <c r="D34521" s="5">
        <v>0.1</v>
      </c>
      <c r="E34521" s="5">
        <v>104.9</v>
      </c>
      <c r="F34521" s="5">
        <v>208.8</v>
      </c>
      <c r="G34521" s="5">
        <v>104.2</v>
      </c>
      <c r="H34521" s="5">
        <v>104.1</v>
      </c>
      <c r="I34521" s="5">
        <v>0</v>
      </c>
      <c r="J34521" s="5">
        <v>0</v>
      </c>
      <c r="K34521" s="5">
        <v>0</v>
      </c>
    </row>
    <row r="34522" spans="1:11" x14ac:dyDescent="0.25">
      <c r="A34522" s="5">
        <f>34515</f>
      </c>
      <c r="B34522" s="5" t="s">
        <v>34530</v>
      </c>
      <c r="C34522" s="5">
        <v>104.7</v>
      </c>
      <c r="D34522" s="5">
        <v>0.1</v>
      </c>
      <c r="E34522" s="5">
        <v>104.9</v>
      </c>
      <c r="F34522" s="5">
        <v>208.8</v>
      </c>
      <c r="G34522" s="5">
        <v>104.2</v>
      </c>
      <c r="H34522" s="5">
        <v>104.1</v>
      </c>
      <c r="I34522" s="5">
        <v>0</v>
      </c>
      <c r="J34522" s="5">
        <v>0</v>
      </c>
      <c r="K34522" s="5">
        <v>0</v>
      </c>
    </row>
    <row r="34523" spans="1:11" x14ac:dyDescent="0.25">
      <c r="A34523" s="5">
        <f>34516</f>
      </c>
      <c r="B34523" s="5" t="s">
        <v>34531</v>
      </c>
      <c r="C34523" s="5">
        <v>103.6</v>
      </c>
      <c r="D34523" s="5">
        <v>0.1</v>
      </c>
      <c r="E34523" s="5">
        <v>103.7</v>
      </c>
      <c r="F34523" s="5">
        <v>207.4</v>
      </c>
      <c r="G34523" s="5">
        <v>103.5</v>
      </c>
      <c r="H34523" s="5">
        <v>103.3</v>
      </c>
      <c r="I34523" s="5">
        <v>0</v>
      </c>
      <c r="J34523" s="5">
        <v>0</v>
      </c>
      <c r="K34523" s="5">
        <v>0</v>
      </c>
    </row>
    <row r="34524" spans="1:11" x14ac:dyDescent="0.25">
      <c r="A34524" s="5">
        <f>34517</f>
      </c>
      <c r="B34524" s="5" t="s">
        <v>34532</v>
      </c>
      <c r="C34524" s="5">
        <v>103.6</v>
      </c>
      <c r="D34524" s="5">
        <v>0.1</v>
      </c>
      <c r="E34524" s="5">
        <v>103.7</v>
      </c>
      <c r="F34524" s="5">
        <v>207.4</v>
      </c>
      <c r="G34524" s="5">
        <v>103.5</v>
      </c>
      <c r="H34524" s="5">
        <v>103.3</v>
      </c>
      <c r="I34524" s="5">
        <v>0</v>
      </c>
      <c r="J34524" s="5">
        <v>0</v>
      </c>
      <c r="K34524" s="5">
        <v>0</v>
      </c>
    </row>
    <row r="34525" spans="1:11" x14ac:dyDescent="0.25">
      <c r="A34525" s="5">
        <f>34518</f>
      </c>
      <c r="B34525" s="5" t="s">
        <v>34533</v>
      </c>
      <c r="C34525" s="5">
        <v>103.6</v>
      </c>
      <c r="D34525" s="5">
        <v>0.1</v>
      </c>
      <c r="E34525" s="5">
        <v>103.7</v>
      </c>
      <c r="F34525" s="5">
        <v>207.4</v>
      </c>
      <c r="G34525" s="5">
        <v>103.5</v>
      </c>
      <c r="H34525" s="5">
        <v>103.3</v>
      </c>
      <c r="I34525" s="5">
        <v>0</v>
      </c>
      <c r="J34525" s="5">
        <v>0</v>
      </c>
      <c r="K34525" s="5">
        <v>0</v>
      </c>
    </row>
    <row r="34526" spans="1:11" x14ac:dyDescent="0.25">
      <c r="A34526" s="5">
        <f>34519</f>
      </c>
      <c r="B34526" s="5" t="s">
        <v>34534</v>
      </c>
      <c r="C34526" s="5">
        <v>103.6</v>
      </c>
      <c r="D34526" s="5">
        <v>0.1</v>
      </c>
      <c r="E34526" s="5">
        <v>103.7</v>
      </c>
      <c r="F34526" s="5">
        <v>207.4</v>
      </c>
      <c r="G34526" s="5">
        <v>103.5</v>
      </c>
      <c r="H34526" s="5">
        <v>103.3</v>
      </c>
      <c r="I34526" s="5">
        <v>0</v>
      </c>
      <c r="J34526" s="5">
        <v>0</v>
      </c>
      <c r="K34526" s="5">
        <v>0</v>
      </c>
    </row>
    <row r="34527" spans="1:11" x14ac:dyDescent="0.25">
      <c r="A34527" s="5">
        <f>34520</f>
      </c>
      <c r="B34527" s="5" t="s">
        <v>34535</v>
      </c>
      <c r="C34527" s="5">
        <v>102.4</v>
      </c>
      <c r="D34527" s="5">
        <v>0.1</v>
      </c>
      <c r="E34527" s="5">
        <v>102.6</v>
      </c>
      <c r="F34527" s="5">
        <v>204.5</v>
      </c>
      <c r="G34527" s="5">
        <v>102.1</v>
      </c>
      <c r="H34527" s="5">
        <v>101.9</v>
      </c>
      <c r="I34527" s="5">
        <v>0</v>
      </c>
      <c r="J34527" s="5">
        <v>0</v>
      </c>
      <c r="K34527" s="5">
        <v>0</v>
      </c>
    </row>
    <row r="34528" spans="1:11" x14ac:dyDescent="0.25">
      <c r="A34528" s="5">
        <f>34521</f>
      </c>
      <c r="B34528" s="5" t="s">
        <v>34536</v>
      </c>
      <c r="C34528" s="5">
        <v>102.4</v>
      </c>
      <c r="D34528" s="5">
        <v>0.1</v>
      </c>
      <c r="E34528" s="5">
        <v>102.6</v>
      </c>
      <c r="F34528" s="5">
        <v>204.5</v>
      </c>
      <c r="G34528" s="5">
        <v>102.1</v>
      </c>
      <c r="H34528" s="5">
        <v>101.9</v>
      </c>
      <c r="I34528" s="5">
        <v>0</v>
      </c>
      <c r="J34528" s="5">
        <v>0</v>
      </c>
      <c r="K34528" s="5">
        <v>0</v>
      </c>
    </row>
    <row r="34529" spans="1:11" x14ac:dyDescent="0.25">
      <c r="A34529" s="5">
        <f>34522</f>
      </c>
      <c r="B34529" s="5" t="s">
        <v>34537</v>
      </c>
      <c r="C34529" s="5">
        <v>103.4</v>
      </c>
      <c r="D34529" s="5">
        <v>0.1</v>
      </c>
      <c r="E34529" s="5">
        <v>103.6</v>
      </c>
      <c r="F34529" s="5">
        <v>205.5</v>
      </c>
      <c r="G34529" s="5">
        <v>102.5</v>
      </c>
      <c r="H34529" s="5">
        <v>102.4</v>
      </c>
      <c r="I34529" s="5">
        <v>0</v>
      </c>
      <c r="J34529" s="5">
        <v>0</v>
      </c>
      <c r="K34529" s="5">
        <v>0</v>
      </c>
    </row>
    <row r="34530" spans="1:11" x14ac:dyDescent="0.25">
      <c r="A34530" s="5">
        <f>34523</f>
      </c>
      <c r="B34530" s="5" t="s">
        <v>34538</v>
      </c>
      <c r="C34530" s="5">
        <v>103.4</v>
      </c>
      <c r="D34530" s="5">
        <v>0.1</v>
      </c>
      <c r="E34530" s="5">
        <v>103.6</v>
      </c>
      <c r="F34530" s="5">
        <v>205.5</v>
      </c>
      <c r="G34530" s="5">
        <v>102.5</v>
      </c>
      <c r="H34530" s="5">
        <v>102.4</v>
      </c>
      <c r="I34530" s="5">
        <v>0</v>
      </c>
      <c r="J34530" s="5">
        <v>0</v>
      </c>
      <c r="K34530" s="5">
        <v>0</v>
      </c>
    </row>
    <row r="34531" spans="1:11" x14ac:dyDescent="0.25">
      <c r="A34531" s="5">
        <f>34524</f>
      </c>
      <c r="B34531" s="5" t="s">
        <v>34539</v>
      </c>
      <c r="C34531" s="5">
        <v>102.5</v>
      </c>
      <c r="D34531" s="5">
        <v>0.1</v>
      </c>
      <c r="E34531" s="5">
        <v>102.7</v>
      </c>
      <c r="F34531" s="5">
        <v>203</v>
      </c>
      <c r="G34531" s="5">
        <v>101.3</v>
      </c>
      <c r="H34531" s="5">
        <v>101.1</v>
      </c>
      <c r="I34531" s="5">
        <v>0</v>
      </c>
      <c r="J34531" s="5">
        <v>0</v>
      </c>
      <c r="K34531" s="5">
        <v>0</v>
      </c>
    </row>
    <row r="34532" spans="1:11" x14ac:dyDescent="0.25">
      <c r="A34532" s="5">
        <f>34525</f>
      </c>
      <c r="B34532" s="5" t="s">
        <v>34540</v>
      </c>
      <c r="C34532" s="5">
        <v>102.5</v>
      </c>
      <c r="D34532" s="5">
        <v>0.1</v>
      </c>
      <c r="E34532" s="5">
        <v>102.7</v>
      </c>
      <c r="F34532" s="5">
        <v>203</v>
      </c>
      <c r="G34532" s="5">
        <v>101.3</v>
      </c>
      <c r="H34532" s="5">
        <v>101.1</v>
      </c>
      <c r="I34532" s="5">
        <v>0</v>
      </c>
      <c r="J34532" s="5">
        <v>0</v>
      </c>
      <c r="K34532" s="5">
        <v>0</v>
      </c>
    </row>
    <row r="34533" spans="1:11" x14ac:dyDescent="0.25">
      <c r="A34533" s="5">
        <f>34526</f>
      </c>
      <c r="B34533" s="5" t="s">
        <v>34541</v>
      </c>
      <c r="C34533" s="5">
        <v>103.9</v>
      </c>
      <c r="D34533" s="5">
        <v>0.1</v>
      </c>
      <c r="E34533" s="5">
        <v>104</v>
      </c>
      <c r="F34533" s="5">
        <v>206</v>
      </c>
      <c r="G34533" s="5">
        <v>102.8</v>
      </c>
      <c r="H34533" s="5">
        <v>102.6</v>
      </c>
      <c r="I34533" s="5">
        <v>0</v>
      </c>
      <c r="J34533" s="5">
        <v>0</v>
      </c>
      <c r="K34533" s="5">
        <v>0</v>
      </c>
    </row>
    <row r="34534" spans="1:11" x14ac:dyDescent="0.25">
      <c r="A34534" s="5">
        <f>34527</f>
      </c>
      <c r="B34534" s="5" t="s">
        <v>34542</v>
      </c>
      <c r="C34534" s="5">
        <v>103.9</v>
      </c>
      <c r="D34534" s="5">
        <v>0.1</v>
      </c>
      <c r="E34534" s="5">
        <v>104</v>
      </c>
      <c r="F34534" s="5">
        <v>206</v>
      </c>
      <c r="G34534" s="5">
        <v>102.8</v>
      </c>
      <c r="H34534" s="5">
        <v>102.6</v>
      </c>
      <c r="I34534" s="5">
        <v>0</v>
      </c>
      <c r="J34534" s="5">
        <v>0</v>
      </c>
      <c r="K34534" s="5">
        <v>0</v>
      </c>
    </row>
    <row r="34535" spans="1:11" x14ac:dyDescent="0.25">
      <c r="A34535" s="5">
        <f>34528</f>
      </c>
      <c r="B34535" s="5" t="s">
        <v>34543</v>
      </c>
      <c r="C34535" s="5">
        <v>103.9</v>
      </c>
      <c r="D34535" s="5">
        <v>0.1</v>
      </c>
      <c r="E34535" s="5">
        <v>104</v>
      </c>
      <c r="F34535" s="5">
        <v>206</v>
      </c>
      <c r="G34535" s="5">
        <v>102.8</v>
      </c>
      <c r="H34535" s="5">
        <v>102.6</v>
      </c>
      <c r="I34535" s="5">
        <v>0</v>
      </c>
      <c r="J34535" s="5">
        <v>0</v>
      </c>
      <c r="K34535" s="5">
        <v>0</v>
      </c>
    </row>
    <row r="34536" spans="1:11" x14ac:dyDescent="0.25">
      <c r="A34536" s="5">
        <f>34529</f>
      </c>
      <c r="B34536" s="5" t="s">
        <v>34544</v>
      </c>
      <c r="C34536" s="5">
        <v>103.6</v>
      </c>
      <c r="D34536" s="5">
        <v>0.1</v>
      </c>
      <c r="E34536" s="5">
        <v>103.7</v>
      </c>
      <c r="F34536" s="5">
        <v>206.7</v>
      </c>
      <c r="G34536" s="5">
        <v>103.1</v>
      </c>
      <c r="H34536" s="5">
        <v>103</v>
      </c>
      <c r="I34536" s="5">
        <v>0</v>
      </c>
      <c r="J34536" s="5">
        <v>0</v>
      </c>
      <c r="K34536" s="5">
        <v>0</v>
      </c>
    </row>
    <row r="34537" spans="1:11" x14ac:dyDescent="0.25">
      <c r="A34537" s="5">
        <f>34530</f>
      </c>
      <c r="B34537" s="5" t="s">
        <v>34545</v>
      </c>
      <c r="C34537" s="5">
        <v>103.6</v>
      </c>
      <c r="D34537" s="5">
        <v>0.1</v>
      </c>
      <c r="E34537" s="5">
        <v>103.7</v>
      </c>
      <c r="F34537" s="5">
        <v>206.7</v>
      </c>
      <c r="G34537" s="5">
        <v>103.1</v>
      </c>
      <c r="H34537" s="5">
        <v>103</v>
      </c>
      <c r="I34537" s="5">
        <v>0</v>
      </c>
      <c r="J34537" s="5">
        <v>0</v>
      </c>
      <c r="K34537" s="5">
        <v>0</v>
      </c>
    </row>
    <row r="34538" spans="1:11" x14ac:dyDescent="0.25">
      <c r="A34538" s="5">
        <f>34531</f>
      </c>
      <c r="B34538" s="5" t="s">
        <v>34546</v>
      </c>
      <c r="C34538" s="5">
        <v>103.1</v>
      </c>
      <c r="D34538" s="5">
        <v>0.1</v>
      </c>
      <c r="E34538" s="5">
        <v>103.3</v>
      </c>
      <c r="F34538" s="5">
        <v>205.4</v>
      </c>
      <c r="G34538" s="5">
        <v>102.5</v>
      </c>
      <c r="H34538" s="5">
        <v>102.3</v>
      </c>
      <c r="I34538" s="5">
        <v>0</v>
      </c>
      <c r="J34538" s="5">
        <v>0</v>
      </c>
      <c r="K34538" s="5">
        <v>0</v>
      </c>
    </row>
    <row r="34539" spans="1:11" x14ac:dyDescent="0.25">
      <c r="A34539" s="5">
        <f>34532</f>
      </c>
      <c r="B34539" s="5" t="s">
        <v>34547</v>
      </c>
      <c r="C34539" s="5">
        <v>103.1</v>
      </c>
      <c r="D34539" s="5">
        <v>0.1</v>
      </c>
      <c r="E34539" s="5">
        <v>103.3</v>
      </c>
      <c r="F34539" s="5">
        <v>205.4</v>
      </c>
      <c r="G34539" s="5">
        <v>102.5</v>
      </c>
      <c r="H34539" s="5">
        <v>102.3</v>
      </c>
      <c r="I34539" s="5">
        <v>0</v>
      </c>
      <c r="J34539" s="5">
        <v>0</v>
      </c>
      <c r="K34539" s="5">
        <v>0</v>
      </c>
    </row>
    <row r="34540" spans="1:11" x14ac:dyDescent="0.25">
      <c r="A34540" s="5">
        <f>34533</f>
      </c>
      <c r="B34540" s="5" t="s">
        <v>34548</v>
      </c>
      <c r="C34540" s="5">
        <v>102.9</v>
      </c>
      <c r="D34540" s="5">
        <v>0.1</v>
      </c>
      <c r="E34540" s="5">
        <v>103</v>
      </c>
      <c r="F34540" s="5">
        <v>205.4</v>
      </c>
      <c r="G34540" s="5">
        <v>102.5</v>
      </c>
      <c r="H34540" s="5">
        <v>102.3</v>
      </c>
      <c r="I34540" s="5">
        <v>0</v>
      </c>
      <c r="J34540" s="5">
        <v>0</v>
      </c>
      <c r="K34540" s="5">
        <v>0</v>
      </c>
    </row>
    <row r="34541" spans="1:11" x14ac:dyDescent="0.25">
      <c r="A34541" s="5">
        <f>34534</f>
      </c>
      <c r="B34541" s="5" t="s">
        <v>34549</v>
      </c>
      <c r="C34541" s="5">
        <v>102.9</v>
      </c>
      <c r="D34541" s="5">
        <v>0.1</v>
      </c>
      <c r="E34541" s="5">
        <v>103</v>
      </c>
      <c r="F34541" s="5">
        <v>205.4</v>
      </c>
      <c r="G34541" s="5">
        <v>102.5</v>
      </c>
      <c r="H34541" s="5">
        <v>102.3</v>
      </c>
      <c r="I34541" s="5">
        <v>0</v>
      </c>
      <c r="J34541" s="5">
        <v>0</v>
      </c>
      <c r="K34541" s="5">
        <v>0</v>
      </c>
    </row>
    <row r="34542" spans="1:11" x14ac:dyDescent="0.25">
      <c r="A34542" s="5">
        <f>34535</f>
      </c>
      <c r="B34542" s="5" t="s">
        <v>34550</v>
      </c>
      <c r="C34542" s="5">
        <v>101.8</v>
      </c>
      <c r="D34542" s="5">
        <v>0.1</v>
      </c>
      <c r="E34542" s="5">
        <v>101.9</v>
      </c>
      <c r="F34542" s="5">
        <v>203.5</v>
      </c>
      <c r="G34542" s="5">
        <v>101.5</v>
      </c>
      <c r="H34542" s="5">
        <v>101.4</v>
      </c>
      <c r="I34542" s="5">
        <v>0</v>
      </c>
      <c r="J34542" s="5">
        <v>0</v>
      </c>
      <c r="K34542" s="5">
        <v>0</v>
      </c>
    </row>
    <row r="34543" spans="1:11" x14ac:dyDescent="0.25">
      <c r="A34543" s="5">
        <f>34536</f>
      </c>
      <c r="B34543" s="5" t="s">
        <v>34551</v>
      </c>
      <c r="C34543" s="5">
        <v>101.8</v>
      </c>
      <c r="D34543" s="5">
        <v>0.1</v>
      </c>
      <c r="E34543" s="5">
        <v>101.9</v>
      </c>
      <c r="F34543" s="5">
        <v>203.5</v>
      </c>
      <c r="G34543" s="5">
        <v>101.5</v>
      </c>
      <c r="H34543" s="5">
        <v>101.4</v>
      </c>
      <c r="I34543" s="5">
        <v>0</v>
      </c>
      <c r="J34543" s="5">
        <v>0</v>
      </c>
      <c r="K34543" s="5">
        <v>0</v>
      </c>
    </row>
    <row r="34544" spans="1:11" x14ac:dyDescent="0.25">
      <c r="A34544" s="5">
        <f>34537</f>
      </c>
      <c r="B34544" s="5" t="s">
        <v>34552</v>
      </c>
      <c r="C34544" s="5">
        <v>101.8</v>
      </c>
      <c r="D34544" s="5">
        <v>0.1</v>
      </c>
      <c r="E34544" s="5">
        <v>101.9</v>
      </c>
      <c r="F34544" s="5">
        <v>203.5</v>
      </c>
      <c r="G34544" s="5">
        <v>101.5</v>
      </c>
      <c r="H34544" s="5">
        <v>101.4</v>
      </c>
      <c r="I34544" s="5">
        <v>0</v>
      </c>
      <c r="J34544" s="5">
        <v>0</v>
      </c>
      <c r="K34544" s="5">
        <v>0</v>
      </c>
    </row>
    <row r="34545" spans="1:11" x14ac:dyDescent="0.25">
      <c r="A34545" s="5">
        <f>34538</f>
      </c>
      <c r="B34545" s="5" t="s">
        <v>34553</v>
      </c>
      <c r="C34545" s="5">
        <v>101.8</v>
      </c>
      <c r="D34545" s="5">
        <v>0.1</v>
      </c>
      <c r="E34545" s="5">
        <v>101.9</v>
      </c>
      <c r="F34545" s="5">
        <v>203.5</v>
      </c>
      <c r="G34545" s="5">
        <v>101.5</v>
      </c>
      <c r="H34545" s="5">
        <v>101.4</v>
      </c>
      <c r="I34545" s="5">
        <v>0</v>
      </c>
      <c r="J34545" s="5">
        <v>0</v>
      </c>
      <c r="K34545" s="5">
        <v>0</v>
      </c>
    </row>
    <row r="34546" spans="1:11" x14ac:dyDescent="0.25">
      <c r="A34546" s="5">
        <f>34539</f>
      </c>
      <c r="B34546" s="5" t="s">
        <v>34554</v>
      </c>
      <c r="C34546" s="5">
        <v>102.1</v>
      </c>
      <c r="D34546" s="5">
        <v>0.1</v>
      </c>
      <c r="E34546" s="5">
        <v>102.3</v>
      </c>
      <c r="F34546" s="5">
        <v>203.8</v>
      </c>
      <c r="G34546" s="5">
        <v>101.7</v>
      </c>
      <c r="H34546" s="5">
        <v>101.6</v>
      </c>
      <c r="I34546" s="5">
        <v>0</v>
      </c>
      <c r="J34546" s="5">
        <v>0</v>
      </c>
      <c r="K34546" s="5">
        <v>0</v>
      </c>
    </row>
    <row r="34547" spans="1:11" x14ac:dyDescent="0.25">
      <c r="A34547" s="5">
        <f>34540</f>
      </c>
      <c r="B34547" s="5" t="s">
        <v>34555</v>
      </c>
      <c r="C34547" s="5">
        <v>102.1</v>
      </c>
      <c r="D34547" s="5">
        <v>0.1</v>
      </c>
      <c r="E34547" s="5">
        <v>102.3</v>
      </c>
      <c r="F34547" s="5">
        <v>203.8</v>
      </c>
      <c r="G34547" s="5">
        <v>101.7</v>
      </c>
      <c r="H34547" s="5">
        <v>101.6</v>
      </c>
      <c r="I34547" s="5">
        <v>0</v>
      </c>
      <c r="J34547" s="5">
        <v>0</v>
      </c>
      <c r="K34547" s="5">
        <v>0</v>
      </c>
    </row>
    <row r="34548" spans="1:11" x14ac:dyDescent="0.25">
      <c r="A34548" s="5">
        <f>34541</f>
      </c>
      <c r="B34548" s="5" t="s">
        <v>34556</v>
      </c>
      <c r="C34548" s="5">
        <v>102.4</v>
      </c>
      <c r="D34548" s="5">
        <v>0.1</v>
      </c>
      <c r="E34548" s="5">
        <v>102.5</v>
      </c>
      <c r="F34548" s="5">
        <v>204.9</v>
      </c>
      <c r="G34548" s="5">
        <v>102.2</v>
      </c>
      <c r="H34548" s="5">
        <v>101.6</v>
      </c>
      <c r="I34548" s="5">
        <v>0</v>
      </c>
      <c r="J34548" s="5">
        <v>0</v>
      </c>
      <c r="K34548" s="5">
        <v>0</v>
      </c>
    </row>
    <row r="34549" spans="1:11" x14ac:dyDescent="0.25">
      <c r="A34549" s="5">
        <f>34542</f>
      </c>
      <c r="B34549" s="5" t="s">
        <v>34557</v>
      </c>
      <c r="C34549" s="5">
        <v>102.4</v>
      </c>
      <c r="D34549" s="5">
        <v>0.1</v>
      </c>
      <c r="E34549" s="5">
        <v>102.5</v>
      </c>
      <c r="F34549" s="5">
        <v>204.9</v>
      </c>
      <c r="G34549" s="5">
        <v>102.2</v>
      </c>
      <c r="H34549" s="5">
        <v>102.1</v>
      </c>
      <c r="I34549" s="5">
        <v>0</v>
      </c>
      <c r="J34549" s="5">
        <v>0</v>
      </c>
      <c r="K34549" s="5">
        <v>0</v>
      </c>
    </row>
    <row r="34550" spans="1:11" x14ac:dyDescent="0.25">
      <c r="A34550" s="5">
        <f>34543</f>
      </c>
      <c r="B34550" s="5" t="s">
        <v>34558</v>
      </c>
      <c r="C34550" s="5">
        <v>102.4</v>
      </c>
      <c r="D34550" s="5">
        <v>0.1</v>
      </c>
      <c r="E34550" s="5">
        <v>102.5</v>
      </c>
      <c r="F34550" s="5">
        <v>204.7</v>
      </c>
      <c r="G34550" s="5">
        <v>102.2</v>
      </c>
      <c r="H34550" s="5">
        <v>102.1</v>
      </c>
      <c r="I34550" s="5">
        <v>0</v>
      </c>
      <c r="J34550" s="5">
        <v>0</v>
      </c>
      <c r="K34550" s="5">
        <v>0</v>
      </c>
    </row>
    <row r="34551" spans="1:11" x14ac:dyDescent="0.25">
      <c r="A34551" s="5">
        <f>34544</f>
      </c>
      <c r="B34551" s="5" t="s">
        <v>34559</v>
      </c>
      <c r="C34551" s="5">
        <v>102.4</v>
      </c>
      <c r="D34551" s="5">
        <v>0.1</v>
      </c>
      <c r="E34551" s="5">
        <v>102.5</v>
      </c>
      <c r="F34551" s="5">
        <v>204.7</v>
      </c>
      <c r="G34551" s="5">
        <v>102.1</v>
      </c>
      <c r="H34551" s="5">
        <v>101.9</v>
      </c>
      <c r="I34551" s="5">
        <v>0</v>
      </c>
      <c r="J34551" s="5">
        <v>0</v>
      </c>
      <c r="K34551" s="5">
        <v>0</v>
      </c>
    </row>
    <row r="34552" spans="1:11" x14ac:dyDescent="0.25">
      <c r="A34552" s="5">
        <f>34545</f>
      </c>
      <c r="B34552" s="5" t="s">
        <v>34560</v>
      </c>
      <c r="C34552" s="5">
        <v>102.4</v>
      </c>
      <c r="D34552" s="5">
        <v>0.1</v>
      </c>
      <c r="E34552" s="5">
        <v>102.5</v>
      </c>
      <c r="F34552" s="5">
        <v>204.7</v>
      </c>
      <c r="G34552" s="5">
        <v>102.1</v>
      </c>
      <c r="H34552" s="5">
        <v>101.9</v>
      </c>
      <c r="I34552" s="5">
        <v>0</v>
      </c>
      <c r="J34552" s="5">
        <v>0</v>
      </c>
      <c r="K34552" s="5">
        <v>0</v>
      </c>
    </row>
    <row r="34553" spans="1:11" x14ac:dyDescent="0.25">
      <c r="A34553" s="5">
        <f>34546</f>
      </c>
      <c r="B34553" s="5" t="s">
        <v>34561</v>
      </c>
      <c r="C34553" s="5">
        <v>102.4</v>
      </c>
      <c r="D34553" s="5">
        <v>0.1</v>
      </c>
      <c r="E34553" s="5">
        <v>102.4</v>
      </c>
      <c r="F34553" s="5">
        <v>204.3</v>
      </c>
      <c r="G34553" s="5">
        <v>101.9</v>
      </c>
      <c r="H34553" s="5">
        <v>101.8</v>
      </c>
      <c r="I34553" s="5">
        <v>0</v>
      </c>
      <c r="J34553" s="5">
        <v>0</v>
      </c>
      <c r="K34553" s="5">
        <v>0</v>
      </c>
    </row>
    <row r="34554" spans="1:11" x14ac:dyDescent="0.25">
      <c r="A34554" s="5">
        <f>34547</f>
      </c>
      <c r="B34554" s="5" t="s">
        <v>34562</v>
      </c>
      <c r="C34554" s="5">
        <v>102.4</v>
      </c>
      <c r="D34554" s="5">
        <v>0.1</v>
      </c>
      <c r="E34554" s="5">
        <v>102.4</v>
      </c>
      <c r="F34554" s="5">
        <v>204.3</v>
      </c>
      <c r="G34554" s="5">
        <v>101.9</v>
      </c>
      <c r="H34554" s="5">
        <v>101.8</v>
      </c>
      <c r="I34554" s="5">
        <v>0</v>
      </c>
      <c r="J34554" s="5">
        <v>0</v>
      </c>
      <c r="K34554" s="5">
        <v>0</v>
      </c>
    </row>
    <row r="34555" spans="1:11" x14ac:dyDescent="0.25">
      <c r="A34555" s="5">
        <f>34548</f>
      </c>
      <c r="B34555" s="5" t="s">
        <v>34563</v>
      </c>
      <c r="C34555" s="5">
        <v>102.4</v>
      </c>
      <c r="D34555" s="5">
        <v>0.1</v>
      </c>
      <c r="E34555" s="5">
        <v>102.4</v>
      </c>
      <c r="F34555" s="5">
        <v>204.3</v>
      </c>
      <c r="G34555" s="5">
        <v>101.9</v>
      </c>
      <c r="H34555" s="5">
        <v>101.8</v>
      </c>
      <c r="I34555" s="5">
        <v>0</v>
      </c>
      <c r="J34555" s="5">
        <v>0</v>
      </c>
      <c r="K34555" s="5">
        <v>0</v>
      </c>
    </row>
    <row r="34556" spans="1:11" x14ac:dyDescent="0.25">
      <c r="A34556" s="5">
        <f>34549</f>
      </c>
      <c r="B34556" s="5" t="s">
        <v>34564</v>
      </c>
      <c r="C34556" s="5">
        <v>102.4</v>
      </c>
      <c r="D34556" s="5">
        <v>0.1</v>
      </c>
      <c r="E34556" s="5">
        <v>102.4</v>
      </c>
      <c r="F34556" s="5">
        <v>204.3</v>
      </c>
      <c r="G34556" s="5">
        <v>101.9</v>
      </c>
      <c r="H34556" s="5">
        <v>101.8</v>
      </c>
      <c r="I34556" s="5">
        <v>0</v>
      </c>
      <c r="J34556" s="5">
        <v>0</v>
      </c>
      <c r="K34556" s="5">
        <v>0</v>
      </c>
    </row>
    <row r="34557" spans="1:11" x14ac:dyDescent="0.25">
      <c r="A34557" s="5">
        <f>34550</f>
      </c>
      <c r="B34557" s="5" t="s">
        <v>34565</v>
      </c>
      <c r="C34557" s="5">
        <v>101.9</v>
      </c>
      <c r="D34557" s="5">
        <v>0.1</v>
      </c>
      <c r="E34557" s="5">
        <v>102.1</v>
      </c>
      <c r="F34557" s="5">
        <v>203.6</v>
      </c>
      <c r="G34557" s="5">
        <v>101.6</v>
      </c>
      <c r="H34557" s="5">
        <v>101.5</v>
      </c>
      <c r="I34557" s="5">
        <v>0</v>
      </c>
      <c r="J34557" s="5">
        <v>0</v>
      </c>
      <c r="K34557" s="5">
        <v>0</v>
      </c>
    </row>
    <row r="34558" spans="1:11" x14ac:dyDescent="0.25">
      <c r="A34558" s="5">
        <f>34551</f>
      </c>
      <c r="B34558" s="5" t="s">
        <v>34566</v>
      </c>
      <c r="C34558" s="5">
        <v>101.9</v>
      </c>
      <c r="D34558" s="5">
        <v>0.1</v>
      </c>
      <c r="E34558" s="5">
        <v>102.1</v>
      </c>
      <c r="F34558" s="5">
        <v>203.6</v>
      </c>
      <c r="G34558" s="5">
        <v>101.6</v>
      </c>
      <c r="H34558" s="5">
        <v>101.5</v>
      </c>
      <c r="I34558" s="5">
        <v>0</v>
      </c>
      <c r="J34558" s="5">
        <v>0</v>
      </c>
      <c r="K34558" s="5">
        <v>0</v>
      </c>
    </row>
    <row r="34559" spans="1:11" x14ac:dyDescent="0.25">
      <c r="A34559" s="5">
        <f>34552</f>
      </c>
      <c r="B34559" s="5" t="s">
        <v>34567</v>
      </c>
      <c r="C34559" s="5">
        <v>101.7</v>
      </c>
      <c r="D34559" s="5">
        <v>0.1</v>
      </c>
      <c r="E34559" s="5">
        <v>101.8</v>
      </c>
      <c r="F34559" s="5">
        <v>203.3</v>
      </c>
      <c r="G34559" s="5">
        <v>101.4</v>
      </c>
      <c r="H34559" s="5">
        <v>101.3</v>
      </c>
      <c r="I34559" s="5">
        <v>0</v>
      </c>
      <c r="J34559" s="5">
        <v>0</v>
      </c>
      <c r="K34559" s="5">
        <v>0</v>
      </c>
    </row>
    <row r="34560" spans="1:11" x14ac:dyDescent="0.25">
      <c r="A34560" s="5">
        <f>34553</f>
      </c>
      <c r="B34560" s="5" t="s">
        <v>34568</v>
      </c>
      <c r="C34560" s="5">
        <v>101.7</v>
      </c>
      <c r="D34560" s="5">
        <v>0.1</v>
      </c>
      <c r="E34560" s="5">
        <v>101.8</v>
      </c>
      <c r="F34560" s="5">
        <v>203.3</v>
      </c>
      <c r="G34560" s="5">
        <v>101.4</v>
      </c>
      <c r="H34560" s="5">
        <v>101.3</v>
      </c>
      <c r="I34560" s="5">
        <v>0</v>
      </c>
      <c r="J34560" s="5">
        <v>0</v>
      </c>
      <c r="K34560" s="5">
        <v>0</v>
      </c>
    </row>
    <row r="34561" spans="1:11" x14ac:dyDescent="0.25">
      <c r="A34561" s="5">
        <f>34554</f>
      </c>
      <c r="B34561" s="5" t="s">
        <v>34569</v>
      </c>
      <c r="C34561" s="5">
        <v>101.6</v>
      </c>
      <c r="D34561" s="5">
        <v>0.1</v>
      </c>
      <c r="E34561" s="5">
        <v>101.8</v>
      </c>
      <c r="F34561" s="5">
        <v>203.2</v>
      </c>
      <c r="G34561" s="5">
        <v>101.4</v>
      </c>
      <c r="H34561" s="5">
        <v>101.3</v>
      </c>
      <c r="I34561" s="5">
        <v>0</v>
      </c>
      <c r="J34561" s="5">
        <v>0</v>
      </c>
      <c r="K34561" s="5">
        <v>0</v>
      </c>
    </row>
    <row r="34562" spans="1:11" x14ac:dyDescent="0.25">
      <c r="A34562" s="5">
        <f>34555</f>
      </c>
      <c r="B34562" s="5" t="s">
        <v>34570</v>
      </c>
      <c r="C34562" s="5">
        <v>101.6</v>
      </c>
      <c r="D34562" s="5">
        <v>0.1</v>
      </c>
      <c r="E34562" s="5">
        <v>101.8</v>
      </c>
      <c r="F34562" s="5">
        <v>203.2</v>
      </c>
      <c r="G34562" s="5">
        <v>101.4</v>
      </c>
      <c r="H34562" s="5">
        <v>101.3</v>
      </c>
      <c r="I34562" s="5">
        <v>0</v>
      </c>
      <c r="J34562" s="5">
        <v>0</v>
      </c>
      <c r="K34562" s="5">
        <v>0</v>
      </c>
    </row>
    <row r="34563" spans="1:11" x14ac:dyDescent="0.25">
      <c r="A34563" s="5">
        <f>34556</f>
      </c>
      <c r="B34563" s="5" t="s">
        <v>34571</v>
      </c>
      <c r="C34563" s="5">
        <v>101.7</v>
      </c>
      <c r="D34563" s="5">
        <v>0.1</v>
      </c>
      <c r="E34563" s="5">
        <v>101.8</v>
      </c>
      <c r="F34563" s="5">
        <v>203.8</v>
      </c>
      <c r="G34563" s="5">
        <v>101.6</v>
      </c>
      <c r="H34563" s="5">
        <v>101.5</v>
      </c>
      <c r="I34563" s="5">
        <v>0</v>
      </c>
      <c r="J34563" s="5">
        <v>0</v>
      </c>
      <c r="K34563" s="5">
        <v>0</v>
      </c>
    </row>
    <row r="34564" spans="1:11" x14ac:dyDescent="0.25">
      <c r="A34564" s="5">
        <f>34557</f>
      </c>
      <c r="B34564" s="5" t="s">
        <v>34572</v>
      </c>
      <c r="C34564" s="5">
        <v>101.7</v>
      </c>
      <c r="D34564" s="5">
        <v>0.1</v>
      </c>
      <c r="E34564" s="5">
        <v>101.8</v>
      </c>
      <c r="F34564" s="5">
        <v>203.8</v>
      </c>
      <c r="G34564" s="5">
        <v>101.6</v>
      </c>
      <c r="H34564" s="5">
        <v>101.5</v>
      </c>
      <c r="I34564" s="5">
        <v>0</v>
      </c>
      <c r="J34564" s="5">
        <v>0</v>
      </c>
      <c r="K34564" s="5">
        <v>0</v>
      </c>
    </row>
    <row r="34565" spans="1:11" x14ac:dyDescent="0.25">
      <c r="A34565" s="5">
        <f>34558</f>
      </c>
      <c r="B34565" s="5" t="s">
        <v>34573</v>
      </c>
      <c r="C34565" s="5">
        <v>101.7</v>
      </c>
      <c r="D34565" s="5">
        <v>0.1</v>
      </c>
      <c r="E34565" s="5">
        <v>101.8</v>
      </c>
      <c r="F34565" s="5">
        <v>203.8</v>
      </c>
      <c r="G34565" s="5">
        <v>101.6</v>
      </c>
      <c r="H34565" s="5">
        <v>101.5</v>
      </c>
      <c r="I34565" s="5">
        <v>0</v>
      </c>
      <c r="J34565" s="5">
        <v>0</v>
      </c>
      <c r="K34565" s="5">
        <v>0</v>
      </c>
    </row>
    <row r="34566" spans="1:11" x14ac:dyDescent="0.25">
      <c r="A34566" s="5">
        <f>34559</f>
      </c>
      <c r="B34566" s="5" t="s">
        <v>34574</v>
      </c>
      <c r="C34566" s="5">
        <v>102.4</v>
      </c>
      <c r="D34566" s="5">
        <v>0.1</v>
      </c>
      <c r="E34566" s="5">
        <v>102.5</v>
      </c>
      <c r="F34566" s="5">
        <v>204.5</v>
      </c>
      <c r="G34566" s="5">
        <v>102</v>
      </c>
      <c r="H34566" s="5">
        <v>101.9</v>
      </c>
      <c r="I34566" s="5">
        <v>0</v>
      </c>
      <c r="J34566" s="5">
        <v>0</v>
      </c>
      <c r="K34566" s="5">
        <v>0</v>
      </c>
    </row>
    <row r="34567" spans="1:11" x14ac:dyDescent="0.25">
      <c r="A34567" s="5">
        <f>34560</f>
      </c>
      <c r="B34567" s="5" t="s">
        <v>34575</v>
      </c>
      <c r="C34567" s="5">
        <v>102.4</v>
      </c>
      <c r="D34567" s="5">
        <v>0.1</v>
      </c>
      <c r="E34567" s="5">
        <v>102.5</v>
      </c>
      <c r="F34567" s="5">
        <v>204.5</v>
      </c>
      <c r="G34567" s="5">
        <v>102</v>
      </c>
      <c r="H34567" s="5">
        <v>101.9</v>
      </c>
      <c r="I34567" s="5">
        <v>0</v>
      </c>
      <c r="J34567" s="5">
        <v>0</v>
      </c>
      <c r="K34567" s="5">
        <v>0</v>
      </c>
    </row>
    <row r="34568" spans="1:11" x14ac:dyDescent="0.25">
      <c r="A34568" s="5">
        <f>34561</f>
      </c>
      <c r="B34568" s="5" t="s">
        <v>34576</v>
      </c>
      <c r="C34568" s="5">
        <v>102.4</v>
      </c>
      <c r="D34568" s="5">
        <v>0.1</v>
      </c>
      <c r="E34568" s="5">
        <v>102.6</v>
      </c>
      <c r="F34568" s="5">
        <v>204.4</v>
      </c>
      <c r="G34568" s="5">
        <v>101.9</v>
      </c>
      <c r="H34568" s="5">
        <v>101.8</v>
      </c>
      <c r="I34568" s="5">
        <v>0</v>
      </c>
      <c r="J34568" s="5">
        <v>0</v>
      </c>
      <c r="K34568" s="5">
        <v>0</v>
      </c>
    </row>
    <row r="34569" spans="1:11" x14ac:dyDescent="0.25">
      <c r="A34569" s="5">
        <f>34562</f>
      </c>
      <c r="B34569" s="5" t="s">
        <v>34577</v>
      </c>
      <c r="C34569" s="5">
        <v>102.4</v>
      </c>
      <c r="D34569" s="5">
        <v>0.1</v>
      </c>
      <c r="E34569" s="5">
        <v>102.6</v>
      </c>
      <c r="F34569" s="5">
        <v>204.4</v>
      </c>
      <c r="G34569" s="5">
        <v>101.9</v>
      </c>
      <c r="H34569" s="5">
        <v>101.8</v>
      </c>
      <c r="I34569" s="5">
        <v>0</v>
      </c>
      <c r="J34569" s="5">
        <v>0</v>
      </c>
      <c r="K34569" s="5">
        <v>0</v>
      </c>
    </row>
    <row r="34570" spans="1:11" x14ac:dyDescent="0.25">
      <c r="A34570" s="5">
        <f>34563</f>
      </c>
      <c r="B34570" s="5" t="s">
        <v>34578</v>
      </c>
      <c r="C34570" s="5">
        <v>102.5</v>
      </c>
      <c r="D34570" s="5">
        <v>0.1</v>
      </c>
      <c r="E34570" s="5">
        <v>102.7</v>
      </c>
      <c r="F34570" s="5">
        <v>204.3</v>
      </c>
      <c r="G34570" s="5">
        <v>102</v>
      </c>
      <c r="H34570" s="5">
        <v>101.8</v>
      </c>
      <c r="I34570" s="5">
        <v>0</v>
      </c>
      <c r="J34570" s="5">
        <v>0</v>
      </c>
      <c r="K34570" s="5">
        <v>0</v>
      </c>
    </row>
    <row r="34571" spans="1:11" x14ac:dyDescent="0.25">
      <c r="A34571" s="5">
        <f>34564</f>
      </c>
      <c r="B34571" s="5" t="s">
        <v>34579</v>
      </c>
      <c r="C34571" s="5">
        <v>102.5</v>
      </c>
      <c r="D34571" s="5">
        <v>0.1</v>
      </c>
      <c r="E34571" s="5">
        <v>102.7</v>
      </c>
      <c r="F34571" s="5">
        <v>204.3</v>
      </c>
      <c r="G34571" s="5">
        <v>102</v>
      </c>
      <c r="H34571" s="5">
        <v>101.8</v>
      </c>
      <c r="I34571" s="5">
        <v>0</v>
      </c>
      <c r="J34571" s="5">
        <v>0</v>
      </c>
      <c r="K34571" s="5">
        <v>0</v>
      </c>
    </row>
    <row r="34572" spans="1:11" x14ac:dyDescent="0.25">
      <c r="A34572" s="5">
        <f>34565</f>
      </c>
      <c r="B34572" s="5" t="s">
        <v>34580</v>
      </c>
      <c r="C34572" s="5">
        <v>102.1</v>
      </c>
      <c r="D34572" s="5">
        <v>0.1</v>
      </c>
      <c r="E34572" s="5">
        <v>102.2</v>
      </c>
      <c r="F34572" s="5">
        <v>204</v>
      </c>
      <c r="G34572" s="5">
        <v>101.7</v>
      </c>
      <c r="H34572" s="5">
        <v>101.6</v>
      </c>
      <c r="I34572" s="5">
        <v>0</v>
      </c>
      <c r="J34572" s="5">
        <v>0</v>
      </c>
      <c r="K34572" s="5">
        <v>0</v>
      </c>
    </row>
    <row r="34573" spans="1:11" x14ac:dyDescent="0.25">
      <c r="A34573" s="5">
        <f>34566</f>
      </c>
      <c r="B34573" s="5" t="s">
        <v>34581</v>
      </c>
      <c r="C34573" s="5">
        <v>102.1</v>
      </c>
      <c r="D34573" s="5">
        <v>0.1</v>
      </c>
      <c r="E34573" s="5">
        <v>102.2</v>
      </c>
      <c r="F34573" s="5">
        <v>204</v>
      </c>
      <c r="G34573" s="5">
        <v>101.7</v>
      </c>
      <c r="H34573" s="5">
        <v>101.6</v>
      </c>
      <c r="I34573" s="5">
        <v>0</v>
      </c>
      <c r="J34573" s="5">
        <v>0</v>
      </c>
      <c r="K34573" s="5">
        <v>0</v>
      </c>
    </row>
    <row r="34574" spans="1:11" x14ac:dyDescent="0.25">
      <c r="A34574" s="5">
        <f>34567</f>
      </c>
      <c r="B34574" s="5" t="s">
        <v>34582</v>
      </c>
      <c r="C34574" s="5">
        <v>102.1</v>
      </c>
      <c r="D34574" s="5">
        <v>0.1</v>
      </c>
      <c r="E34574" s="5">
        <v>102.2</v>
      </c>
      <c r="F34574" s="5">
        <v>204</v>
      </c>
      <c r="G34574" s="5">
        <v>101.7</v>
      </c>
      <c r="H34574" s="5">
        <v>101.6</v>
      </c>
      <c r="I34574" s="5">
        <v>0</v>
      </c>
      <c r="J34574" s="5">
        <v>0</v>
      </c>
      <c r="K34574" s="5">
        <v>0</v>
      </c>
    </row>
    <row r="34575" spans="1:11" x14ac:dyDescent="0.25">
      <c r="A34575" s="5">
        <f>34568</f>
      </c>
      <c r="B34575" s="5" t="s">
        <v>34583</v>
      </c>
      <c r="C34575" s="5">
        <v>102.1</v>
      </c>
      <c r="D34575" s="5">
        <v>0.1</v>
      </c>
      <c r="E34575" s="5">
        <v>102.2</v>
      </c>
      <c r="F34575" s="5">
        <v>204</v>
      </c>
      <c r="G34575" s="5">
        <v>101.7</v>
      </c>
      <c r="H34575" s="5">
        <v>101.6</v>
      </c>
      <c r="I34575" s="5">
        <v>0</v>
      </c>
      <c r="J34575" s="5">
        <v>0</v>
      </c>
      <c r="K34575" s="5">
        <v>0</v>
      </c>
    </row>
    <row r="34576" spans="1:11" x14ac:dyDescent="0.25">
      <c r="A34576" s="5">
        <f>34569</f>
      </c>
      <c r="B34576" s="5" t="s">
        <v>34584</v>
      </c>
      <c r="C34576" s="5">
        <v>103.5</v>
      </c>
      <c r="D34576" s="5">
        <v>0.1</v>
      </c>
      <c r="E34576" s="5">
        <v>103.7</v>
      </c>
      <c r="F34576" s="5">
        <v>206.2</v>
      </c>
      <c r="G34576" s="5">
        <v>102.8</v>
      </c>
      <c r="H34576" s="5">
        <v>102.7</v>
      </c>
      <c r="I34576" s="5">
        <v>0</v>
      </c>
      <c r="J34576" s="5">
        <v>0</v>
      </c>
      <c r="K34576" s="5">
        <v>0</v>
      </c>
    </row>
    <row r="34577" spans="1:11" x14ac:dyDescent="0.25">
      <c r="A34577" s="5">
        <f>34570</f>
      </c>
      <c r="B34577" s="5" t="s">
        <v>34585</v>
      </c>
      <c r="C34577" s="5">
        <v>103.5</v>
      </c>
      <c r="D34577" s="5">
        <v>0.1</v>
      </c>
      <c r="E34577" s="5">
        <v>103.7</v>
      </c>
      <c r="F34577" s="5">
        <v>206.2</v>
      </c>
      <c r="G34577" s="5">
        <v>102.8</v>
      </c>
      <c r="H34577" s="5">
        <v>102.7</v>
      </c>
      <c r="I34577" s="5">
        <v>0</v>
      </c>
      <c r="J34577" s="5">
        <v>0</v>
      </c>
      <c r="K34577" s="5">
        <v>0</v>
      </c>
    </row>
    <row r="34578" spans="1:11" x14ac:dyDescent="0.25">
      <c r="A34578" s="5">
        <f>34571</f>
      </c>
      <c r="B34578" s="5" t="s">
        <v>34586</v>
      </c>
      <c r="C34578" s="5">
        <v>103.4</v>
      </c>
      <c r="D34578" s="5">
        <v>0.1</v>
      </c>
      <c r="E34578" s="5">
        <v>103.6</v>
      </c>
      <c r="F34578" s="5">
        <v>206.4</v>
      </c>
      <c r="G34578" s="5">
        <v>103</v>
      </c>
      <c r="H34578" s="5">
        <v>102.9</v>
      </c>
      <c r="I34578" s="5">
        <v>0</v>
      </c>
      <c r="J34578" s="5">
        <v>0</v>
      </c>
      <c r="K34578" s="5">
        <v>0</v>
      </c>
    </row>
    <row r="34579" spans="1:11" x14ac:dyDescent="0.25">
      <c r="A34579" s="5">
        <f>34572</f>
      </c>
      <c r="B34579" s="5" t="s">
        <v>34587</v>
      </c>
      <c r="C34579" s="5">
        <v>103.4</v>
      </c>
      <c r="D34579" s="5">
        <v>0.1</v>
      </c>
      <c r="E34579" s="5">
        <v>103.6</v>
      </c>
      <c r="F34579" s="5">
        <v>206.4</v>
      </c>
      <c r="G34579" s="5">
        <v>103</v>
      </c>
      <c r="H34579" s="5">
        <v>102.9</v>
      </c>
      <c r="I34579" s="5">
        <v>0</v>
      </c>
      <c r="J34579" s="5">
        <v>0</v>
      </c>
      <c r="K34579" s="5">
        <v>0</v>
      </c>
    </row>
    <row r="34580" spans="1:11" x14ac:dyDescent="0.25">
      <c r="A34580" s="5">
        <f>34573</f>
      </c>
      <c r="B34580" s="5" t="s">
        <v>34588</v>
      </c>
      <c r="C34580" s="5">
        <v>103.7</v>
      </c>
      <c r="D34580" s="5">
        <v>0.1</v>
      </c>
      <c r="E34580" s="5">
        <v>103.9</v>
      </c>
      <c r="F34580" s="5">
        <v>206.8</v>
      </c>
      <c r="G34580" s="5">
        <v>103.2</v>
      </c>
      <c r="H34580" s="5">
        <v>103.1</v>
      </c>
      <c r="I34580" s="5">
        <v>0</v>
      </c>
      <c r="J34580" s="5">
        <v>0</v>
      </c>
      <c r="K34580" s="5">
        <v>0</v>
      </c>
    </row>
    <row r="34581" spans="1:11" x14ac:dyDescent="0.25">
      <c r="A34581" s="5">
        <f>34574</f>
      </c>
      <c r="B34581" s="5" t="s">
        <v>34589</v>
      </c>
      <c r="C34581" s="5">
        <v>103.7</v>
      </c>
      <c r="D34581" s="5">
        <v>0.1</v>
      </c>
      <c r="E34581" s="5">
        <v>103.9</v>
      </c>
      <c r="F34581" s="5">
        <v>206.8</v>
      </c>
      <c r="G34581" s="5">
        <v>103.2</v>
      </c>
      <c r="H34581" s="5">
        <v>103.1</v>
      </c>
      <c r="I34581" s="5">
        <v>0</v>
      </c>
      <c r="J34581" s="5">
        <v>0</v>
      </c>
      <c r="K34581" s="5">
        <v>0</v>
      </c>
    </row>
    <row r="34582" spans="1:11" x14ac:dyDescent="0.25">
      <c r="A34582" s="5">
        <f>34575</f>
      </c>
      <c r="B34582" s="5" t="s">
        <v>34590</v>
      </c>
      <c r="C34582" s="5">
        <v>102.5</v>
      </c>
      <c r="D34582" s="5">
        <v>0.1</v>
      </c>
      <c r="E34582" s="5">
        <v>102.6</v>
      </c>
      <c r="F34582" s="5">
        <v>205.5</v>
      </c>
      <c r="G34582" s="5">
        <v>102.6</v>
      </c>
      <c r="H34582" s="5">
        <v>102.4</v>
      </c>
      <c r="I34582" s="5">
        <v>0</v>
      </c>
      <c r="J34582" s="5">
        <v>0</v>
      </c>
      <c r="K34582" s="5">
        <v>0</v>
      </c>
    </row>
    <row r="34583" spans="1:11" x14ac:dyDescent="0.25">
      <c r="A34583" s="5">
        <f>34576</f>
      </c>
      <c r="B34583" s="5" t="s">
        <v>34591</v>
      </c>
      <c r="C34583" s="5">
        <v>102.5</v>
      </c>
      <c r="D34583" s="5">
        <v>0.1</v>
      </c>
      <c r="E34583" s="5">
        <v>102.6</v>
      </c>
      <c r="F34583" s="5">
        <v>205.5</v>
      </c>
      <c r="G34583" s="5">
        <v>102.6</v>
      </c>
      <c r="H34583" s="5">
        <v>102.4</v>
      </c>
      <c r="I34583" s="5">
        <v>0</v>
      </c>
      <c r="J34583" s="5">
        <v>0</v>
      </c>
      <c r="K34583" s="5">
        <v>0</v>
      </c>
    </row>
    <row r="34584" spans="1:11" x14ac:dyDescent="0.25">
      <c r="A34584" s="5">
        <f>34577</f>
      </c>
      <c r="B34584" s="5" t="s">
        <v>34592</v>
      </c>
      <c r="C34584" s="5">
        <v>102.5</v>
      </c>
      <c r="D34584" s="5">
        <v>0.1</v>
      </c>
      <c r="E34584" s="5">
        <v>102.6</v>
      </c>
      <c r="F34584" s="5">
        <v>205.5</v>
      </c>
      <c r="G34584" s="5">
        <v>102.6</v>
      </c>
      <c r="H34584" s="5">
        <v>102.4</v>
      </c>
      <c r="I34584" s="5">
        <v>0</v>
      </c>
      <c r="J34584" s="5">
        <v>0</v>
      </c>
      <c r="K34584" s="5">
        <v>0</v>
      </c>
    </row>
    <row r="34585" spans="1:11" x14ac:dyDescent="0.25">
      <c r="A34585" s="5">
        <f>34578</f>
      </c>
      <c r="B34585" s="5" t="s">
        <v>34593</v>
      </c>
      <c r="C34585" s="5">
        <v>103</v>
      </c>
      <c r="D34585" s="5">
        <v>0.1</v>
      </c>
      <c r="E34585" s="5">
        <v>103.1</v>
      </c>
      <c r="F34585" s="5">
        <v>205.4</v>
      </c>
      <c r="G34585" s="5">
        <v>102.5</v>
      </c>
      <c r="H34585" s="5">
        <v>102.3</v>
      </c>
      <c r="I34585" s="5">
        <v>0</v>
      </c>
      <c r="J34585" s="5">
        <v>0</v>
      </c>
      <c r="K34585" s="5">
        <v>0</v>
      </c>
    </row>
    <row r="34586" spans="1:11" x14ac:dyDescent="0.25">
      <c r="A34586" s="5">
        <f>34579</f>
      </c>
      <c r="B34586" s="5" t="s">
        <v>34594</v>
      </c>
      <c r="C34586" s="5">
        <v>103</v>
      </c>
      <c r="D34586" s="5">
        <v>0.1</v>
      </c>
      <c r="E34586" s="5">
        <v>103.1</v>
      </c>
      <c r="F34586" s="5">
        <v>205.4</v>
      </c>
      <c r="G34586" s="5">
        <v>102.5</v>
      </c>
      <c r="H34586" s="5">
        <v>102.3</v>
      </c>
      <c r="I34586" s="5">
        <v>0</v>
      </c>
      <c r="J34586" s="5">
        <v>0</v>
      </c>
      <c r="K34586" s="5">
        <v>0</v>
      </c>
    </row>
    <row r="34587" spans="1:11" x14ac:dyDescent="0.25">
      <c r="A34587" s="5">
        <f>34580</f>
      </c>
      <c r="B34587" s="5" t="s">
        <v>34595</v>
      </c>
      <c r="C34587" s="5">
        <v>103.1</v>
      </c>
      <c r="D34587" s="5">
        <v>0.1</v>
      </c>
      <c r="E34587" s="5">
        <v>103.3</v>
      </c>
      <c r="F34587" s="5">
        <v>206.5</v>
      </c>
      <c r="G34587" s="5">
        <v>103.2</v>
      </c>
      <c r="H34587" s="5">
        <v>103</v>
      </c>
      <c r="I34587" s="5">
        <v>0</v>
      </c>
      <c r="J34587" s="5">
        <v>0</v>
      </c>
      <c r="K34587" s="5">
        <v>0</v>
      </c>
    </row>
    <row r="34588" spans="1:11" x14ac:dyDescent="0.25">
      <c r="A34588" s="5">
        <f>34581</f>
      </c>
      <c r="B34588" s="5" t="s">
        <v>34596</v>
      </c>
      <c r="C34588" s="5">
        <v>103.1</v>
      </c>
      <c r="D34588" s="5">
        <v>0.1</v>
      </c>
      <c r="E34588" s="5">
        <v>103.3</v>
      </c>
      <c r="F34588" s="5">
        <v>206.5</v>
      </c>
      <c r="G34588" s="5">
        <v>103.2</v>
      </c>
      <c r="H34588" s="5">
        <v>103</v>
      </c>
      <c r="I34588" s="5">
        <v>0</v>
      </c>
      <c r="J34588" s="5">
        <v>0</v>
      </c>
      <c r="K34588" s="5">
        <v>0</v>
      </c>
    </row>
    <row r="34589" spans="1:11" x14ac:dyDescent="0.25">
      <c r="A34589" s="5">
        <f>34582</f>
      </c>
      <c r="B34589" s="5" t="s">
        <v>34597</v>
      </c>
      <c r="C34589" s="5">
        <v>102.8</v>
      </c>
      <c r="D34589" s="5">
        <v>0.1</v>
      </c>
      <c r="E34589" s="5">
        <v>103</v>
      </c>
      <c r="F34589" s="5">
        <v>206</v>
      </c>
      <c r="G34589" s="5">
        <v>102.7</v>
      </c>
      <c r="H34589" s="5">
        <v>102.5</v>
      </c>
      <c r="I34589" s="5">
        <v>0</v>
      </c>
      <c r="J34589" s="5">
        <v>0</v>
      </c>
      <c r="K34589" s="5">
        <v>0</v>
      </c>
    </row>
    <row r="34590" spans="1:11" x14ac:dyDescent="0.25">
      <c r="A34590" s="5">
        <f>34583</f>
      </c>
      <c r="B34590" s="5" t="s">
        <v>34598</v>
      </c>
      <c r="C34590" s="5">
        <v>102.8</v>
      </c>
      <c r="D34590" s="5">
        <v>0.1</v>
      </c>
      <c r="E34590" s="5">
        <v>103</v>
      </c>
      <c r="F34590" s="5">
        <v>206</v>
      </c>
      <c r="G34590" s="5">
        <v>102.7</v>
      </c>
      <c r="H34590" s="5">
        <v>102.5</v>
      </c>
      <c r="I34590" s="5">
        <v>0</v>
      </c>
      <c r="J34590" s="5">
        <v>0</v>
      </c>
      <c r="K34590" s="5">
        <v>0</v>
      </c>
    </row>
    <row r="34591" spans="1:11" x14ac:dyDescent="0.25">
      <c r="A34591" s="5">
        <f>34584</f>
      </c>
      <c r="B34591" s="5" t="s">
        <v>34599</v>
      </c>
      <c r="C34591" s="5">
        <v>103.1</v>
      </c>
      <c r="D34591" s="5">
        <v>0.1</v>
      </c>
      <c r="E34591" s="5">
        <v>103.2</v>
      </c>
      <c r="F34591" s="5">
        <v>205.8</v>
      </c>
      <c r="G34591" s="5">
        <v>102.7</v>
      </c>
      <c r="H34591" s="5">
        <v>102.6</v>
      </c>
      <c r="I34591" s="5">
        <v>0</v>
      </c>
      <c r="J34591" s="5">
        <v>0</v>
      </c>
      <c r="K34591" s="5">
        <v>0</v>
      </c>
    </row>
    <row r="34592" spans="1:11" x14ac:dyDescent="0.25">
      <c r="A34592" s="5">
        <f>34585</f>
      </c>
      <c r="B34592" s="5" t="s">
        <v>34600</v>
      </c>
      <c r="C34592" s="5">
        <v>103.1</v>
      </c>
      <c r="D34592" s="5">
        <v>0.1</v>
      </c>
      <c r="E34592" s="5">
        <v>103.2</v>
      </c>
      <c r="F34592" s="5">
        <v>205.8</v>
      </c>
      <c r="G34592" s="5">
        <v>102.7</v>
      </c>
      <c r="H34592" s="5">
        <v>102.6</v>
      </c>
      <c r="I34592" s="5">
        <v>0</v>
      </c>
      <c r="J34592" s="5">
        <v>0</v>
      </c>
      <c r="K34592" s="5">
        <v>0</v>
      </c>
    </row>
    <row r="34593" spans="1:11" x14ac:dyDescent="0.25">
      <c r="A34593" s="5">
        <f>34586</f>
      </c>
      <c r="B34593" s="5" t="s">
        <v>34601</v>
      </c>
      <c r="C34593" s="5">
        <v>103.1</v>
      </c>
      <c r="D34593" s="5">
        <v>0.1</v>
      </c>
      <c r="E34593" s="5">
        <v>103.2</v>
      </c>
      <c r="F34593" s="5">
        <v>205.8</v>
      </c>
      <c r="G34593" s="5">
        <v>102.7</v>
      </c>
      <c r="H34593" s="5">
        <v>102.6</v>
      </c>
      <c r="I34593" s="5">
        <v>0</v>
      </c>
      <c r="J34593" s="5">
        <v>0</v>
      </c>
      <c r="K34593" s="5">
        <v>0</v>
      </c>
    </row>
    <row r="34594" spans="1:11" x14ac:dyDescent="0.25">
      <c r="A34594" s="5">
        <f>34587</f>
      </c>
      <c r="B34594" s="5" t="s">
        <v>34602</v>
      </c>
      <c r="C34594" s="5">
        <v>103.1</v>
      </c>
      <c r="D34594" s="5">
        <v>0.1</v>
      </c>
      <c r="E34594" s="5">
        <v>103.2</v>
      </c>
      <c r="F34594" s="5">
        <v>205.8</v>
      </c>
      <c r="G34594" s="5">
        <v>102.7</v>
      </c>
      <c r="H34594" s="5">
        <v>102.6</v>
      </c>
      <c r="I34594" s="5">
        <v>0</v>
      </c>
      <c r="J34594" s="5">
        <v>0</v>
      </c>
      <c r="K34594" s="5">
        <v>0</v>
      </c>
    </row>
    <row r="34595" spans="1:11" x14ac:dyDescent="0.25">
      <c r="A34595" s="5">
        <f>34588</f>
      </c>
      <c r="B34595" s="5" t="s">
        <v>34603</v>
      </c>
      <c r="C34595" s="5">
        <v>103.3</v>
      </c>
      <c r="D34595" s="5">
        <v>0.1</v>
      </c>
      <c r="E34595" s="5">
        <v>103.4</v>
      </c>
      <c r="F34595" s="5">
        <v>206.2</v>
      </c>
      <c r="G34595" s="5">
        <v>102.9</v>
      </c>
      <c r="H34595" s="5">
        <v>102.7</v>
      </c>
      <c r="I34595" s="5">
        <v>0</v>
      </c>
      <c r="J34595" s="5">
        <v>0</v>
      </c>
      <c r="K34595" s="5">
        <v>0</v>
      </c>
    </row>
    <row r="34596" spans="1:11" x14ac:dyDescent="0.25">
      <c r="A34596" s="5">
        <f>34589</f>
      </c>
      <c r="B34596" s="5" t="s">
        <v>34604</v>
      </c>
      <c r="C34596" s="5">
        <v>103.3</v>
      </c>
      <c r="D34596" s="5">
        <v>0.1</v>
      </c>
      <c r="E34596" s="5">
        <v>103.4</v>
      </c>
      <c r="F34596" s="5">
        <v>206.2</v>
      </c>
      <c r="G34596" s="5">
        <v>102.9</v>
      </c>
      <c r="H34596" s="5">
        <v>102.7</v>
      </c>
      <c r="I34596" s="5">
        <v>0</v>
      </c>
      <c r="J34596" s="5">
        <v>0</v>
      </c>
      <c r="K34596" s="5">
        <v>0</v>
      </c>
    </row>
    <row r="34597" spans="1:11" x14ac:dyDescent="0.25">
      <c r="A34597" s="5">
        <f>34590</f>
      </c>
      <c r="B34597" s="5" t="s">
        <v>34605</v>
      </c>
      <c r="C34597" s="5">
        <v>103.4</v>
      </c>
      <c r="D34597" s="5">
        <v>0.1</v>
      </c>
      <c r="E34597" s="5">
        <v>103.6</v>
      </c>
      <c r="F34597" s="5">
        <v>206.7</v>
      </c>
      <c r="G34597" s="5">
        <v>103.1</v>
      </c>
      <c r="H34597" s="5">
        <v>103</v>
      </c>
      <c r="I34597" s="5">
        <v>0</v>
      </c>
      <c r="J34597" s="5">
        <v>0</v>
      </c>
      <c r="K34597" s="5">
        <v>0</v>
      </c>
    </row>
    <row r="34598" spans="1:11" x14ac:dyDescent="0.25">
      <c r="A34598" s="5">
        <f>34591</f>
      </c>
      <c r="B34598" s="5" t="s">
        <v>34606</v>
      </c>
      <c r="C34598" s="5">
        <v>103.4</v>
      </c>
      <c r="D34598" s="5">
        <v>0.1</v>
      </c>
      <c r="E34598" s="5">
        <v>103.6</v>
      </c>
      <c r="F34598" s="5">
        <v>206.7</v>
      </c>
      <c r="G34598" s="5">
        <v>103.1</v>
      </c>
      <c r="H34598" s="5">
        <v>103</v>
      </c>
      <c r="I34598" s="5">
        <v>0</v>
      </c>
      <c r="J34598" s="5">
        <v>0</v>
      </c>
      <c r="K34598" s="5">
        <v>0</v>
      </c>
    </row>
    <row r="34599" spans="1:11" x14ac:dyDescent="0.25">
      <c r="A34599" s="5">
        <f>34592</f>
      </c>
      <c r="B34599" s="5" t="s">
        <v>34607</v>
      </c>
      <c r="C34599" s="5">
        <v>102.6</v>
      </c>
      <c r="D34599" s="5">
        <v>0.1</v>
      </c>
      <c r="E34599" s="5">
        <v>102.7</v>
      </c>
      <c r="F34599" s="5">
        <v>205.6</v>
      </c>
      <c r="G34599" s="5">
        <v>102.6</v>
      </c>
      <c r="H34599" s="5">
        <v>102.4</v>
      </c>
      <c r="I34599" s="5">
        <v>0</v>
      </c>
      <c r="J34599" s="5">
        <v>0</v>
      </c>
      <c r="K34599" s="5">
        <v>0</v>
      </c>
    </row>
    <row r="34600" spans="1:11" x14ac:dyDescent="0.25">
      <c r="A34600" s="5">
        <f>34593</f>
      </c>
      <c r="B34600" s="5" t="s">
        <v>34608</v>
      </c>
      <c r="C34600" s="5">
        <v>102.6</v>
      </c>
      <c r="D34600" s="5">
        <v>0.1</v>
      </c>
      <c r="E34600" s="5">
        <v>102.7</v>
      </c>
      <c r="F34600" s="5">
        <v>205.6</v>
      </c>
      <c r="G34600" s="5">
        <v>102.6</v>
      </c>
      <c r="H34600" s="5">
        <v>102.4</v>
      </c>
      <c r="I34600" s="5">
        <v>0</v>
      </c>
      <c r="J34600" s="5">
        <v>0</v>
      </c>
      <c r="K34600" s="5">
        <v>0</v>
      </c>
    </row>
    <row r="34601" spans="1:11" x14ac:dyDescent="0.25">
      <c r="A34601" s="5">
        <f>34594</f>
      </c>
      <c r="B34601" s="5" t="s">
        <v>34609</v>
      </c>
      <c r="C34601" s="5">
        <v>102.9</v>
      </c>
      <c r="D34601" s="5">
        <v>0.1</v>
      </c>
      <c r="E34601" s="5">
        <v>103.1</v>
      </c>
      <c r="F34601" s="5">
        <v>205.2</v>
      </c>
      <c r="G34601" s="5">
        <v>102.4</v>
      </c>
      <c r="H34601" s="5">
        <v>102.3</v>
      </c>
      <c r="I34601" s="5">
        <v>0</v>
      </c>
      <c r="J34601" s="5">
        <v>0</v>
      </c>
      <c r="K34601" s="5">
        <v>0</v>
      </c>
    </row>
    <row r="34602" spans="1:11" x14ac:dyDescent="0.25">
      <c r="A34602" s="5">
        <f>34595</f>
      </c>
      <c r="B34602" s="5" t="s">
        <v>34610</v>
      </c>
      <c r="C34602" s="5">
        <v>102.9</v>
      </c>
      <c r="D34602" s="5">
        <v>0.1</v>
      </c>
      <c r="E34602" s="5">
        <v>103.1</v>
      </c>
      <c r="F34602" s="5">
        <v>205.2</v>
      </c>
      <c r="G34602" s="5">
        <v>102.4</v>
      </c>
      <c r="H34602" s="5">
        <v>102.3</v>
      </c>
      <c r="I34602" s="5">
        <v>0</v>
      </c>
      <c r="J34602" s="5">
        <v>0</v>
      </c>
      <c r="K34602" s="5">
        <v>0</v>
      </c>
    </row>
    <row r="34603" spans="1:11" x14ac:dyDescent="0.25">
      <c r="A34603" s="5">
        <f>34596</f>
      </c>
      <c r="B34603" s="5" t="s">
        <v>34611</v>
      </c>
      <c r="C34603" s="5">
        <v>102.9</v>
      </c>
      <c r="D34603" s="5">
        <v>0.1</v>
      </c>
      <c r="E34603" s="5">
        <v>103.1</v>
      </c>
      <c r="F34603" s="5">
        <v>205.2</v>
      </c>
      <c r="G34603" s="5">
        <v>102.4</v>
      </c>
      <c r="H34603" s="5">
        <v>102.3</v>
      </c>
      <c r="I34603" s="5">
        <v>0</v>
      </c>
      <c r="J34603" s="5">
        <v>0</v>
      </c>
      <c r="K34603" s="5">
        <v>0</v>
      </c>
    </row>
    <row r="34604" spans="1:11" x14ac:dyDescent="0.25">
      <c r="A34604" s="5">
        <f>34597</f>
      </c>
      <c r="B34604" s="5" t="s">
        <v>34612</v>
      </c>
      <c r="C34604" s="5">
        <v>103</v>
      </c>
      <c r="D34604" s="5">
        <v>0.1</v>
      </c>
      <c r="E34604" s="5">
        <v>103.1</v>
      </c>
      <c r="F34604" s="5">
        <v>205.8</v>
      </c>
      <c r="G34604" s="5">
        <v>102.7</v>
      </c>
      <c r="H34604" s="5">
        <v>102.6</v>
      </c>
      <c r="I34604" s="5">
        <v>0</v>
      </c>
      <c r="J34604" s="5">
        <v>0</v>
      </c>
      <c r="K34604" s="5">
        <v>0</v>
      </c>
    </row>
    <row r="34605" spans="1:11" x14ac:dyDescent="0.25">
      <c r="A34605" s="5">
        <f>34598</f>
      </c>
      <c r="B34605" s="5" t="s">
        <v>34613</v>
      </c>
      <c r="C34605" s="5">
        <v>103</v>
      </c>
      <c r="D34605" s="5">
        <v>0.1</v>
      </c>
      <c r="E34605" s="5">
        <v>103.1</v>
      </c>
      <c r="F34605" s="5">
        <v>205.8</v>
      </c>
      <c r="G34605" s="5">
        <v>102.7</v>
      </c>
      <c r="H34605" s="5">
        <v>102.6</v>
      </c>
      <c r="I34605" s="5">
        <v>0</v>
      </c>
      <c r="J34605" s="5">
        <v>0</v>
      </c>
      <c r="K34605" s="5">
        <v>0</v>
      </c>
    </row>
    <row r="34606" spans="1:11" x14ac:dyDescent="0.25">
      <c r="A34606" s="5">
        <f>34599</f>
      </c>
      <c r="B34606" s="5" t="s">
        <v>34614</v>
      </c>
      <c r="C34606" s="5">
        <v>103.1</v>
      </c>
      <c r="D34606" s="5">
        <v>0.1</v>
      </c>
      <c r="E34606" s="5">
        <v>103.2</v>
      </c>
      <c r="F34606" s="5">
        <v>206.4</v>
      </c>
      <c r="G34606" s="5">
        <v>103</v>
      </c>
      <c r="H34606" s="5">
        <v>102.8</v>
      </c>
      <c r="I34606" s="5">
        <v>0</v>
      </c>
      <c r="J34606" s="5">
        <v>0</v>
      </c>
      <c r="K34606" s="5">
        <v>0</v>
      </c>
    </row>
    <row r="34607" spans="1:11" x14ac:dyDescent="0.25">
      <c r="A34607" s="5">
        <f>34600</f>
      </c>
      <c r="B34607" s="5" t="s">
        <v>34615</v>
      </c>
      <c r="C34607" s="5">
        <v>103.1</v>
      </c>
      <c r="D34607" s="5">
        <v>0.1</v>
      </c>
      <c r="E34607" s="5">
        <v>103.2</v>
      </c>
      <c r="F34607" s="5">
        <v>206.4</v>
      </c>
      <c r="G34607" s="5">
        <v>103</v>
      </c>
      <c r="H34607" s="5">
        <v>102.8</v>
      </c>
      <c r="I34607" s="5">
        <v>0</v>
      </c>
      <c r="J34607" s="5">
        <v>0</v>
      </c>
      <c r="K34607" s="5">
        <v>0</v>
      </c>
    </row>
    <row r="34608" spans="1:11" x14ac:dyDescent="0.25">
      <c r="A34608" s="5">
        <f>34601</f>
      </c>
      <c r="B34608" s="5" t="s">
        <v>34616</v>
      </c>
      <c r="C34608" s="5">
        <v>103.9</v>
      </c>
      <c r="D34608" s="5">
        <v>0.1</v>
      </c>
      <c r="E34608" s="5">
        <v>104</v>
      </c>
      <c r="F34608" s="5">
        <v>207.3</v>
      </c>
      <c r="G34608" s="5">
        <v>103.4</v>
      </c>
      <c r="H34608" s="5">
        <v>103.3</v>
      </c>
      <c r="I34608" s="5">
        <v>0</v>
      </c>
      <c r="J34608" s="5">
        <v>0</v>
      </c>
      <c r="K34608" s="5">
        <v>0</v>
      </c>
    </row>
    <row r="34609" spans="1:11" x14ac:dyDescent="0.25">
      <c r="A34609" s="5">
        <f>34602</f>
      </c>
      <c r="B34609" s="5" t="s">
        <v>34617</v>
      </c>
      <c r="C34609" s="5">
        <v>103.9</v>
      </c>
      <c r="D34609" s="5">
        <v>0.1</v>
      </c>
      <c r="E34609" s="5">
        <v>104</v>
      </c>
      <c r="F34609" s="5">
        <v>207.3</v>
      </c>
      <c r="G34609" s="5">
        <v>103.4</v>
      </c>
      <c r="H34609" s="5">
        <v>103.3</v>
      </c>
      <c r="I34609" s="5">
        <v>0</v>
      </c>
      <c r="J34609" s="5">
        <v>0</v>
      </c>
      <c r="K34609" s="5">
        <v>0</v>
      </c>
    </row>
    <row r="34610" spans="1:11" x14ac:dyDescent="0.25">
      <c r="A34610" s="5">
        <f>34603</f>
      </c>
      <c r="B34610" s="5" t="s">
        <v>34618</v>
      </c>
      <c r="C34610" s="5">
        <v>103.1</v>
      </c>
      <c r="D34610" s="5">
        <v>0.1</v>
      </c>
      <c r="E34610" s="5">
        <v>103.3</v>
      </c>
      <c r="F34610" s="5">
        <v>205.8</v>
      </c>
      <c r="G34610" s="5">
        <v>102.7</v>
      </c>
      <c r="H34610" s="5">
        <v>102.6</v>
      </c>
      <c r="I34610" s="5">
        <v>0</v>
      </c>
      <c r="J34610" s="5">
        <v>0</v>
      </c>
      <c r="K34610" s="5">
        <v>0</v>
      </c>
    </row>
    <row r="34611" spans="1:11" x14ac:dyDescent="0.25">
      <c r="A34611" s="5">
        <f>34604</f>
      </c>
      <c r="B34611" s="5" t="s">
        <v>34619</v>
      </c>
      <c r="C34611" s="5">
        <v>103.1</v>
      </c>
      <c r="D34611" s="5">
        <v>0.1</v>
      </c>
      <c r="E34611" s="5">
        <v>103.3</v>
      </c>
      <c r="F34611" s="5">
        <v>205.8</v>
      </c>
      <c r="G34611" s="5">
        <v>102.7</v>
      </c>
      <c r="H34611" s="5">
        <v>102.6</v>
      </c>
      <c r="I34611" s="5">
        <v>0</v>
      </c>
      <c r="J34611" s="5">
        <v>0</v>
      </c>
      <c r="K34611" s="5">
        <v>0</v>
      </c>
    </row>
    <row r="34612" spans="1:11" x14ac:dyDescent="0.25">
      <c r="A34612" s="5">
        <f>34605</f>
      </c>
      <c r="B34612" s="5" t="s">
        <v>34620</v>
      </c>
      <c r="C34612" s="5">
        <v>103.1</v>
      </c>
      <c r="D34612" s="5">
        <v>0.1</v>
      </c>
      <c r="E34612" s="5">
        <v>103.3</v>
      </c>
      <c r="F34612" s="5">
        <v>205.8</v>
      </c>
      <c r="G34612" s="5">
        <v>102.7</v>
      </c>
      <c r="H34612" s="5">
        <v>102.6</v>
      </c>
      <c r="I34612" s="5">
        <v>0</v>
      </c>
      <c r="J34612" s="5">
        <v>0</v>
      </c>
      <c r="K34612" s="5">
        <v>0</v>
      </c>
    </row>
    <row r="34613" spans="1:11" x14ac:dyDescent="0.25">
      <c r="A34613" s="5">
        <f>34606</f>
      </c>
      <c r="B34613" s="5" t="s">
        <v>34621</v>
      </c>
      <c r="C34613" s="5">
        <v>103.1</v>
      </c>
      <c r="D34613" s="5">
        <v>0.1</v>
      </c>
      <c r="E34613" s="5">
        <v>103.3</v>
      </c>
      <c r="F34613" s="5">
        <v>205.8</v>
      </c>
      <c r="G34613" s="5">
        <v>102.7</v>
      </c>
      <c r="H34613" s="5">
        <v>102.6</v>
      </c>
      <c r="I34613" s="5">
        <v>0</v>
      </c>
      <c r="J34613" s="5">
        <v>0</v>
      </c>
      <c r="K34613" s="5">
        <v>0</v>
      </c>
    </row>
    <row r="34614" spans="1:11" x14ac:dyDescent="0.25">
      <c r="A34614" s="5">
        <f>34607</f>
      </c>
      <c r="B34614" s="5" t="s">
        <v>34622</v>
      </c>
      <c r="C34614" s="5">
        <v>102.7</v>
      </c>
      <c r="D34614" s="5">
        <v>0.1</v>
      </c>
      <c r="E34614" s="5">
        <v>102.8</v>
      </c>
      <c r="F34614" s="5">
        <v>206.1</v>
      </c>
      <c r="G34614" s="5">
        <v>102.8</v>
      </c>
      <c r="H34614" s="5">
        <v>102.6</v>
      </c>
      <c r="I34614" s="5">
        <v>0</v>
      </c>
      <c r="J34614" s="5">
        <v>0</v>
      </c>
      <c r="K34614" s="5">
        <v>0</v>
      </c>
    </row>
    <row r="34615" spans="1:11" x14ac:dyDescent="0.25">
      <c r="A34615" s="5">
        <f>34608</f>
      </c>
      <c r="B34615" s="5" t="s">
        <v>34623</v>
      </c>
      <c r="C34615" s="5">
        <v>102.7</v>
      </c>
      <c r="D34615" s="5">
        <v>0.1</v>
      </c>
      <c r="E34615" s="5">
        <v>102.8</v>
      </c>
      <c r="F34615" s="5">
        <v>206.1</v>
      </c>
      <c r="G34615" s="5">
        <v>102.8</v>
      </c>
      <c r="H34615" s="5">
        <v>102.6</v>
      </c>
      <c r="I34615" s="5">
        <v>0</v>
      </c>
      <c r="J34615" s="5">
        <v>0</v>
      </c>
      <c r="K34615" s="5">
        <v>0</v>
      </c>
    </row>
    <row r="34616" spans="1:11" x14ac:dyDescent="0.25">
      <c r="A34616" s="5">
        <f>34609</f>
      </c>
      <c r="B34616" s="5" t="s">
        <v>34624</v>
      </c>
      <c r="C34616" s="5">
        <v>102.9</v>
      </c>
      <c r="D34616" s="5">
        <v>0.1</v>
      </c>
      <c r="E34616" s="5">
        <v>103.1</v>
      </c>
      <c r="F34616" s="5">
        <v>206.3</v>
      </c>
      <c r="G34616" s="5">
        <v>102.9</v>
      </c>
      <c r="H34616" s="5">
        <v>102.7</v>
      </c>
      <c r="I34616" s="5">
        <v>0</v>
      </c>
      <c r="J34616" s="5">
        <v>0</v>
      </c>
      <c r="K34616" s="5">
        <v>0</v>
      </c>
    </row>
    <row r="34617" spans="1:11" x14ac:dyDescent="0.25">
      <c r="A34617" s="5">
        <f>34610</f>
      </c>
      <c r="B34617" s="5" t="s">
        <v>34625</v>
      </c>
      <c r="C34617" s="5">
        <v>102.9</v>
      </c>
      <c r="D34617" s="5">
        <v>0.1</v>
      </c>
      <c r="E34617" s="5">
        <v>103.1</v>
      </c>
      <c r="F34617" s="5">
        <v>206.3</v>
      </c>
      <c r="G34617" s="5">
        <v>102.9</v>
      </c>
      <c r="H34617" s="5">
        <v>102.7</v>
      </c>
      <c r="I34617" s="5">
        <v>0</v>
      </c>
      <c r="J34617" s="5">
        <v>0</v>
      </c>
      <c r="K34617" s="5">
        <v>0</v>
      </c>
    </row>
    <row r="34618" spans="1:11" x14ac:dyDescent="0.25">
      <c r="A34618" s="5">
        <f>34611</f>
      </c>
      <c r="B34618" s="5" t="s">
        <v>34626</v>
      </c>
      <c r="C34618" s="5">
        <v>102.6</v>
      </c>
      <c r="D34618" s="5">
        <v>0.1</v>
      </c>
      <c r="E34618" s="5">
        <v>102.7</v>
      </c>
      <c r="F34618" s="5">
        <v>206</v>
      </c>
      <c r="G34618" s="5">
        <v>102.8</v>
      </c>
      <c r="H34618" s="5">
        <v>102.7</v>
      </c>
      <c r="I34618" s="5">
        <v>0</v>
      </c>
      <c r="J34618" s="5">
        <v>0</v>
      </c>
      <c r="K34618" s="5">
        <v>0</v>
      </c>
    </row>
    <row r="34619" spans="1:11" x14ac:dyDescent="0.25">
      <c r="A34619" s="5">
        <f>34612</f>
      </c>
      <c r="B34619" s="5" t="s">
        <v>34627</v>
      </c>
      <c r="C34619" s="5">
        <v>102.6</v>
      </c>
      <c r="D34619" s="5">
        <v>0.1</v>
      </c>
      <c r="E34619" s="5">
        <v>102.7</v>
      </c>
      <c r="F34619" s="5">
        <v>206</v>
      </c>
      <c r="G34619" s="5">
        <v>102.8</v>
      </c>
      <c r="H34619" s="5">
        <v>102.7</v>
      </c>
      <c r="I34619" s="5">
        <v>0</v>
      </c>
      <c r="J34619" s="5">
        <v>0</v>
      </c>
      <c r="K34619" s="5">
        <v>0</v>
      </c>
    </row>
    <row r="34620" spans="1:11" x14ac:dyDescent="0.25">
      <c r="A34620" s="5">
        <f>34613</f>
      </c>
      <c r="B34620" s="5" t="s">
        <v>34628</v>
      </c>
      <c r="C34620" s="5">
        <v>103.7</v>
      </c>
      <c r="D34620" s="5">
        <v>0.1</v>
      </c>
      <c r="E34620" s="5">
        <v>103.8</v>
      </c>
      <c r="F34620" s="5">
        <v>206.4</v>
      </c>
      <c r="G34620" s="5">
        <v>103</v>
      </c>
      <c r="H34620" s="5">
        <v>102.8</v>
      </c>
      <c r="I34620" s="5">
        <v>0</v>
      </c>
      <c r="J34620" s="5">
        <v>0</v>
      </c>
      <c r="K34620" s="5">
        <v>0</v>
      </c>
    </row>
    <row r="34621" spans="1:11" x14ac:dyDescent="0.25">
      <c r="A34621" s="5">
        <f>34614</f>
      </c>
      <c r="B34621" s="5" t="s">
        <v>34629</v>
      </c>
      <c r="C34621" s="5">
        <v>103.7</v>
      </c>
      <c r="D34621" s="5">
        <v>0.1</v>
      </c>
      <c r="E34621" s="5">
        <v>103.8</v>
      </c>
      <c r="F34621" s="5">
        <v>206.4</v>
      </c>
      <c r="G34621" s="5">
        <v>103</v>
      </c>
      <c r="H34621" s="5">
        <v>102.8</v>
      </c>
      <c r="I34621" s="5">
        <v>0</v>
      </c>
      <c r="J34621" s="5">
        <v>0</v>
      </c>
      <c r="K34621" s="5">
        <v>0</v>
      </c>
    </row>
    <row r="34622" spans="1:11" x14ac:dyDescent="0.25">
      <c r="A34622" s="5">
        <f>34615</f>
      </c>
      <c r="B34622" s="5" t="s">
        <v>34630</v>
      </c>
      <c r="C34622" s="5">
        <v>103.7</v>
      </c>
      <c r="D34622" s="5">
        <v>0.1</v>
      </c>
      <c r="E34622" s="5">
        <v>103.8</v>
      </c>
      <c r="F34622" s="5">
        <v>206.4</v>
      </c>
      <c r="G34622" s="5">
        <v>103</v>
      </c>
      <c r="H34622" s="5">
        <v>102.8</v>
      </c>
      <c r="I34622" s="5">
        <v>0</v>
      </c>
      <c r="J34622" s="5">
        <v>0</v>
      </c>
      <c r="K34622" s="5">
        <v>0</v>
      </c>
    </row>
    <row r="34623" spans="1:11" x14ac:dyDescent="0.25">
      <c r="A34623" s="5">
        <f>34616</f>
      </c>
      <c r="B34623" s="5" t="s">
        <v>34631</v>
      </c>
      <c r="C34623" s="5">
        <v>103.7</v>
      </c>
      <c r="D34623" s="5">
        <v>0.1</v>
      </c>
      <c r="E34623" s="5">
        <v>103.8</v>
      </c>
      <c r="F34623" s="5">
        <v>206.4</v>
      </c>
      <c r="G34623" s="5">
        <v>103</v>
      </c>
      <c r="H34623" s="5">
        <v>102.8</v>
      </c>
      <c r="I34623" s="5">
        <v>0</v>
      </c>
      <c r="J34623" s="5">
        <v>0</v>
      </c>
      <c r="K34623" s="5">
        <v>0</v>
      </c>
    </row>
    <row r="34624" spans="1:11" x14ac:dyDescent="0.25">
      <c r="A34624" s="5">
        <f>34617</f>
      </c>
      <c r="B34624" s="5" t="s">
        <v>34632</v>
      </c>
      <c r="C34624" s="5">
        <v>102.5</v>
      </c>
      <c r="D34624" s="5">
        <v>0.1</v>
      </c>
      <c r="E34624" s="5">
        <v>102.7</v>
      </c>
      <c r="F34624" s="5">
        <v>204.7</v>
      </c>
      <c r="G34624" s="5">
        <v>102.1</v>
      </c>
      <c r="H34624" s="5">
        <v>102.8</v>
      </c>
      <c r="I34624" s="5">
        <v>0</v>
      </c>
      <c r="J34624" s="5">
        <v>0</v>
      </c>
      <c r="K34624" s="5">
        <v>0</v>
      </c>
    </row>
    <row r="34625" spans="1:11" x14ac:dyDescent="0.25">
      <c r="A34625" s="5">
        <f>34618</f>
      </c>
      <c r="B34625" s="5" t="s">
        <v>34633</v>
      </c>
      <c r="C34625" s="5">
        <v>102.5</v>
      </c>
      <c r="D34625" s="5">
        <v>0.1</v>
      </c>
      <c r="E34625" s="5">
        <v>102.7</v>
      </c>
      <c r="F34625" s="5">
        <v>204.7</v>
      </c>
      <c r="G34625" s="5">
        <v>102.1</v>
      </c>
      <c r="H34625" s="5">
        <v>102</v>
      </c>
      <c r="I34625" s="5">
        <v>0</v>
      </c>
      <c r="J34625" s="5">
        <v>0</v>
      </c>
      <c r="K34625" s="5">
        <v>0</v>
      </c>
    </row>
    <row r="34626" spans="1:11" x14ac:dyDescent="0.25">
      <c r="A34626" s="5">
        <f>34619</f>
      </c>
      <c r="B34626" s="5" t="s">
        <v>34634</v>
      </c>
      <c r="C34626" s="5">
        <v>102.4</v>
      </c>
      <c r="D34626" s="5">
        <v>0.1</v>
      </c>
      <c r="E34626" s="5">
        <v>102.6</v>
      </c>
      <c r="F34626" s="5">
        <v>204.7</v>
      </c>
      <c r="G34626" s="5">
        <v>102.1</v>
      </c>
      <c r="H34626" s="5">
        <v>102</v>
      </c>
      <c r="I34626" s="5">
        <v>0</v>
      </c>
      <c r="J34626" s="5">
        <v>0</v>
      </c>
      <c r="K34626" s="5">
        <v>0</v>
      </c>
    </row>
    <row r="34627" spans="1:11" x14ac:dyDescent="0.25">
      <c r="A34627" s="5">
        <f>34620</f>
      </c>
      <c r="B34627" s="5" t="s">
        <v>34635</v>
      </c>
      <c r="C34627" s="5">
        <v>102.4</v>
      </c>
      <c r="D34627" s="5">
        <v>0.1</v>
      </c>
      <c r="E34627" s="5">
        <v>102.6</v>
      </c>
      <c r="F34627" s="5">
        <v>204.7</v>
      </c>
      <c r="G34627" s="5">
        <v>102.1</v>
      </c>
      <c r="H34627" s="5">
        <v>101.9</v>
      </c>
      <c r="I34627" s="5">
        <v>0</v>
      </c>
      <c r="J34627" s="5">
        <v>0</v>
      </c>
      <c r="K34627" s="5">
        <v>0</v>
      </c>
    </row>
    <row r="34628" spans="1:11" x14ac:dyDescent="0.25">
      <c r="A34628" s="5">
        <f>34621</f>
      </c>
      <c r="B34628" s="5" t="s">
        <v>34636</v>
      </c>
      <c r="C34628" s="5">
        <v>102.4</v>
      </c>
      <c r="D34628" s="5">
        <v>0.1</v>
      </c>
      <c r="E34628" s="5">
        <v>102.6</v>
      </c>
      <c r="F34628" s="5">
        <v>204.7</v>
      </c>
      <c r="G34628" s="5">
        <v>102.1</v>
      </c>
      <c r="H34628" s="5">
        <v>101.9</v>
      </c>
      <c r="I34628" s="5">
        <v>0</v>
      </c>
      <c r="J34628" s="5">
        <v>0</v>
      </c>
      <c r="K34628" s="5">
        <v>0</v>
      </c>
    </row>
    <row r="34629" spans="1:11" x14ac:dyDescent="0.25">
      <c r="A34629" s="5">
        <f>34622</f>
      </c>
      <c r="B34629" s="5" t="s">
        <v>34637</v>
      </c>
      <c r="C34629" s="5">
        <v>102.3</v>
      </c>
      <c r="D34629" s="5">
        <v>0.1</v>
      </c>
      <c r="E34629" s="5">
        <v>102.4</v>
      </c>
      <c r="F34629" s="5">
        <v>204.7</v>
      </c>
      <c r="G34629" s="5">
        <v>102.1</v>
      </c>
      <c r="H34629" s="5">
        <v>102</v>
      </c>
      <c r="I34629" s="5">
        <v>0</v>
      </c>
      <c r="J34629" s="5">
        <v>0</v>
      </c>
      <c r="K34629" s="5">
        <v>0</v>
      </c>
    </row>
    <row r="34630" spans="1:11" x14ac:dyDescent="0.25">
      <c r="A34630" s="5">
        <f>34623</f>
      </c>
      <c r="B34630" s="5" t="s">
        <v>34638</v>
      </c>
      <c r="C34630" s="5">
        <v>102.3</v>
      </c>
      <c r="D34630" s="5">
        <v>0.1</v>
      </c>
      <c r="E34630" s="5">
        <v>102.4</v>
      </c>
      <c r="F34630" s="5">
        <v>204.7</v>
      </c>
      <c r="G34630" s="5">
        <v>102.1</v>
      </c>
      <c r="H34630" s="5">
        <v>102</v>
      </c>
      <c r="I34630" s="5">
        <v>0</v>
      </c>
      <c r="J34630" s="5">
        <v>0</v>
      </c>
      <c r="K34630" s="5">
        <v>0</v>
      </c>
    </row>
    <row r="34631" spans="1:11" x14ac:dyDescent="0.25">
      <c r="A34631" s="5">
        <f>34624</f>
      </c>
      <c r="B34631" s="5" t="s">
        <v>34639</v>
      </c>
      <c r="C34631" s="5">
        <v>103</v>
      </c>
      <c r="D34631" s="5">
        <v>0.1</v>
      </c>
      <c r="E34631" s="5">
        <v>103.1</v>
      </c>
      <c r="F34631" s="5">
        <v>205.5</v>
      </c>
      <c r="G34631" s="5">
        <v>102.6</v>
      </c>
      <c r="H34631" s="5">
        <v>102.4</v>
      </c>
      <c r="I34631" s="5">
        <v>0</v>
      </c>
      <c r="J34631" s="5">
        <v>0</v>
      </c>
      <c r="K34631" s="5">
        <v>0</v>
      </c>
    </row>
    <row r="34632" spans="1:11" x14ac:dyDescent="0.25">
      <c r="A34632" s="5">
        <f>34625</f>
      </c>
      <c r="B34632" s="5" t="s">
        <v>34640</v>
      </c>
      <c r="C34632" s="5">
        <v>103</v>
      </c>
      <c r="D34632" s="5">
        <v>0.1</v>
      </c>
      <c r="E34632" s="5">
        <v>103.1</v>
      </c>
      <c r="F34632" s="5">
        <v>205.5</v>
      </c>
      <c r="G34632" s="5">
        <v>102.6</v>
      </c>
      <c r="H34632" s="5">
        <v>102.4</v>
      </c>
      <c r="I34632" s="5">
        <v>0</v>
      </c>
      <c r="J34632" s="5">
        <v>0</v>
      </c>
      <c r="K34632" s="5">
        <v>0</v>
      </c>
    </row>
    <row r="34633" spans="1:11" x14ac:dyDescent="0.25">
      <c r="A34633" s="5">
        <f>34626</f>
      </c>
      <c r="B34633" s="5" t="s">
        <v>34641</v>
      </c>
      <c r="C34633" s="5">
        <v>103</v>
      </c>
      <c r="D34633" s="5">
        <v>0.1</v>
      </c>
      <c r="E34633" s="5">
        <v>103.1</v>
      </c>
      <c r="F34633" s="5">
        <v>205.5</v>
      </c>
      <c r="G34633" s="5">
        <v>102.6</v>
      </c>
      <c r="H34633" s="5">
        <v>102.4</v>
      </c>
      <c r="I34633" s="5">
        <v>0</v>
      </c>
      <c r="J34633" s="5">
        <v>0</v>
      </c>
      <c r="K34633" s="5">
        <v>0</v>
      </c>
    </row>
    <row r="34634" spans="1:11" x14ac:dyDescent="0.25">
      <c r="A34634" s="5">
        <f>34627</f>
      </c>
      <c r="B34634" s="5" t="s">
        <v>34642</v>
      </c>
      <c r="C34634" s="5">
        <v>103</v>
      </c>
      <c r="D34634" s="5">
        <v>0.1</v>
      </c>
      <c r="E34634" s="5">
        <v>103.1</v>
      </c>
      <c r="F34634" s="5">
        <v>205.5</v>
      </c>
      <c r="G34634" s="5">
        <v>102.6</v>
      </c>
      <c r="H34634" s="5">
        <v>102.4</v>
      </c>
      <c r="I34634" s="5">
        <v>0</v>
      </c>
      <c r="J34634" s="5">
        <v>0</v>
      </c>
      <c r="K34634" s="5">
        <v>0</v>
      </c>
    </row>
    <row r="34635" spans="1:11" x14ac:dyDescent="0.25">
      <c r="A34635" s="5">
        <f>34628</f>
      </c>
      <c r="B34635" s="5" t="s">
        <v>34643</v>
      </c>
      <c r="C34635" s="5">
        <v>103</v>
      </c>
      <c r="D34635" s="5">
        <v>0.1</v>
      </c>
      <c r="E34635" s="5">
        <v>103.1</v>
      </c>
      <c r="F34635" s="5">
        <v>205.5</v>
      </c>
      <c r="G34635" s="5">
        <v>102.6</v>
      </c>
      <c r="H34635" s="5">
        <v>102.4</v>
      </c>
      <c r="I34635" s="5">
        <v>0</v>
      </c>
      <c r="J34635" s="5">
        <v>0</v>
      </c>
      <c r="K34635" s="5">
        <v>0</v>
      </c>
    </row>
    <row r="34636" spans="1:11" x14ac:dyDescent="0.25">
      <c r="A34636" s="5">
        <f>34629</f>
      </c>
      <c r="B34636" s="5" t="s">
        <v>34644</v>
      </c>
      <c r="C34636" s="5">
        <v>103</v>
      </c>
      <c r="D34636" s="5">
        <v>0.1</v>
      </c>
      <c r="E34636" s="5">
        <v>103.1</v>
      </c>
      <c r="F34636" s="5">
        <v>205.5</v>
      </c>
      <c r="G34636" s="5">
        <v>102.6</v>
      </c>
      <c r="H34636" s="5">
        <v>102.4</v>
      </c>
      <c r="I34636" s="5">
        <v>0</v>
      </c>
      <c r="J34636" s="5">
        <v>0</v>
      </c>
      <c r="K34636" s="5">
        <v>0</v>
      </c>
    </row>
    <row r="34637" spans="1:11" x14ac:dyDescent="0.25">
      <c r="A34637" s="5">
        <f>34630</f>
      </c>
      <c r="B34637" s="5" t="s">
        <v>34645</v>
      </c>
      <c r="C34637" s="5">
        <v>103</v>
      </c>
      <c r="D34637" s="5">
        <v>0.1</v>
      </c>
      <c r="E34637" s="5">
        <v>103.1</v>
      </c>
      <c r="F34637" s="5">
        <v>205.5</v>
      </c>
      <c r="G34637" s="5">
        <v>102.6</v>
      </c>
      <c r="H34637" s="5">
        <v>102.4</v>
      </c>
      <c r="I34637" s="5">
        <v>0</v>
      </c>
      <c r="J34637" s="5">
        <v>0</v>
      </c>
      <c r="K34637" s="5">
        <v>0</v>
      </c>
    </row>
    <row r="34638" spans="1:11" x14ac:dyDescent="0.25">
      <c r="A34638" s="5">
        <f>34631</f>
      </c>
      <c r="B34638" s="5" t="s">
        <v>34646</v>
      </c>
      <c r="C34638" s="5">
        <v>104.8</v>
      </c>
      <c r="D34638" s="5">
        <v>0.1</v>
      </c>
      <c r="E34638" s="5">
        <v>105</v>
      </c>
      <c r="F34638" s="5">
        <v>209.9</v>
      </c>
      <c r="G34638" s="5">
        <v>104.7</v>
      </c>
      <c r="H34638" s="5">
        <v>104.6</v>
      </c>
      <c r="I34638" s="5">
        <v>0</v>
      </c>
      <c r="J34638" s="5">
        <v>0</v>
      </c>
      <c r="K34638" s="5">
        <v>0</v>
      </c>
    </row>
    <row r="34639" spans="1:11" x14ac:dyDescent="0.25">
      <c r="A34639" s="5">
        <f>34632</f>
      </c>
      <c r="B34639" s="5" t="s">
        <v>34647</v>
      </c>
      <c r="C34639" s="5">
        <v>104.8</v>
      </c>
      <c r="D34639" s="5">
        <v>0.1</v>
      </c>
      <c r="E34639" s="5">
        <v>105</v>
      </c>
      <c r="F34639" s="5">
        <v>209.9</v>
      </c>
      <c r="G34639" s="5">
        <v>104.7</v>
      </c>
      <c r="H34639" s="5">
        <v>104.6</v>
      </c>
      <c r="I34639" s="5">
        <v>0</v>
      </c>
      <c r="J34639" s="5">
        <v>0</v>
      </c>
      <c r="K34639" s="5">
        <v>0</v>
      </c>
    </row>
    <row r="34640" spans="1:11" x14ac:dyDescent="0.25">
      <c r="A34640" s="5">
        <f>34633</f>
      </c>
      <c r="B34640" s="5" t="s">
        <v>34648</v>
      </c>
      <c r="C34640" s="5">
        <v>104.6</v>
      </c>
      <c r="D34640" s="5">
        <v>0.1</v>
      </c>
      <c r="E34640" s="5">
        <v>104.8</v>
      </c>
      <c r="F34640" s="5">
        <v>210</v>
      </c>
      <c r="G34640" s="5">
        <v>104.8</v>
      </c>
      <c r="H34640" s="5">
        <v>104.6</v>
      </c>
      <c r="I34640" s="5">
        <v>0</v>
      </c>
      <c r="J34640" s="5">
        <v>0</v>
      </c>
      <c r="K34640" s="5">
        <v>0</v>
      </c>
    </row>
    <row r="34641" spans="1:11" x14ac:dyDescent="0.25">
      <c r="A34641" s="5">
        <f>34634</f>
      </c>
      <c r="B34641" s="5" t="s">
        <v>34649</v>
      </c>
      <c r="C34641" s="5">
        <v>104.6</v>
      </c>
      <c r="D34641" s="5">
        <v>0.1</v>
      </c>
      <c r="E34641" s="5">
        <v>104.8</v>
      </c>
      <c r="F34641" s="5">
        <v>210</v>
      </c>
      <c r="G34641" s="5">
        <v>104.8</v>
      </c>
      <c r="H34641" s="5">
        <v>104.6</v>
      </c>
      <c r="I34641" s="5">
        <v>0</v>
      </c>
      <c r="J34641" s="5">
        <v>0</v>
      </c>
      <c r="K34641" s="5">
        <v>0</v>
      </c>
    </row>
    <row r="34642" spans="1:11" x14ac:dyDescent="0.25">
      <c r="A34642" s="5">
        <f>34635</f>
      </c>
      <c r="B34642" s="5" t="s">
        <v>34650</v>
      </c>
      <c r="C34642" s="5">
        <v>104.6</v>
      </c>
      <c r="D34642" s="5">
        <v>0.1</v>
      </c>
      <c r="E34642" s="5">
        <v>104.8</v>
      </c>
      <c r="F34642" s="5">
        <v>210</v>
      </c>
      <c r="G34642" s="5">
        <v>104.8</v>
      </c>
      <c r="H34642" s="5">
        <v>104.6</v>
      </c>
      <c r="I34642" s="5">
        <v>0</v>
      </c>
      <c r="J34642" s="5">
        <v>0</v>
      </c>
      <c r="K34642" s="5">
        <v>0</v>
      </c>
    </row>
    <row r="34643" spans="1:11" x14ac:dyDescent="0.25">
      <c r="A34643" s="5">
        <f>34636</f>
      </c>
      <c r="B34643" s="5" t="s">
        <v>34651</v>
      </c>
      <c r="C34643" s="5">
        <v>104.6</v>
      </c>
      <c r="D34643" s="5">
        <v>0.1</v>
      </c>
      <c r="E34643" s="5">
        <v>104.8</v>
      </c>
      <c r="F34643" s="5">
        <v>210</v>
      </c>
      <c r="G34643" s="5">
        <v>104.8</v>
      </c>
      <c r="H34643" s="5">
        <v>104.6</v>
      </c>
      <c r="I34643" s="5">
        <v>0</v>
      </c>
      <c r="J34643" s="5">
        <v>0</v>
      </c>
      <c r="K34643" s="5">
        <v>0</v>
      </c>
    </row>
    <row r="34644" spans="1:11" x14ac:dyDescent="0.25">
      <c r="A34644" s="5">
        <f>34637</f>
      </c>
      <c r="B34644" s="5" t="s">
        <v>34652</v>
      </c>
      <c r="C34644" s="5">
        <v>105.4</v>
      </c>
      <c r="D34644" s="5">
        <v>0.1</v>
      </c>
      <c r="E34644" s="5">
        <v>105.6</v>
      </c>
      <c r="F34644" s="5">
        <v>210.2</v>
      </c>
      <c r="G34644" s="5">
        <v>104.9</v>
      </c>
      <c r="H34644" s="5">
        <v>104.8</v>
      </c>
      <c r="I34644" s="5">
        <v>0</v>
      </c>
      <c r="J34644" s="5">
        <v>0</v>
      </c>
      <c r="K34644" s="5">
        <v>0</v>
      </c>
    </row>
    <row r="34645" spans="1:11" x14ac:dyDescent="0.25">
      <c r="A34645" s="5">
        <f>34638</f>
      </c>
      <c r="B34645" s="5" t="s">
        <v>34653</v>
      </c>
      <c r="C34645" s="5">
        <v>105.4</v>
      </c>
      <c r="D34645" s="5">
        <v>0.1</v>
      </c>
      <c r="E34645" s="5">
        <v>105.6</v>
      </c>
      <c r="F34645" s="5">
        <v>210.2</v>
      </c>
      <c r="G34645" s="5">
        <v>104.9</v>
      </c>
      <c r="H34645" s="5">
        <v>104.8</v>
      </c>
      <c r="I34645" s="5">
        <v>0</v>
      </c>
      <c r="J34645" s="5">
        <v>0</v>
      </c>
      <c r="K34645" s="5">
        <v>0</v>
      </c>
    </row>
    <row r="34646" spans="1:11" x14ac:dyDescent="0.25">
      <c r="A34646" s="5">
        <f>34639</f>
      </c>
      <c r="B34646" s="5" t="s">
        <v>34654</v>
      </c>
      <c r="C34646" s="5">
        <v>105.2</v>
      </c>
      <c r="D34646" s="5">
        <v>0.1</v>
      </c>
      <c r="E34646" s="5">
        <v>105.3</v>
      </c>
      <c r="F34646" s="5">
        <v>209.6</v>
      </c>
      <c r="G34646" s="5">
        <v>104.6</v>
      </c>
      <c r="H34646" s="5">
        <v>104.4</v>
      </c>
      <c r="I34646" s="5">
        <v>0</v>
      </c>
      <c r="J34646" s="5">
        <v>0</v>
      </c>
      <c r="K34646" s="5">
        <v>0</v>
      </c>
    </row>
    <row r="34647" spans="1:11" x14ac:dyDescent="0.25">
      <c r="A34647" s="5">
        <f>34640</f>
      </c>
      <c r="B34647" s="5" t="s">
        <v>34655</v>
      </c>
      <c r="C34647" s="5">
        <v>105.2</v>
      </c>
      <c r="D34647" s="5">
        <v>0.1</v>
      </c>
      <c r="E34647" s="5">
        <v>105.3</v>
      </c>
      <c r="F34647" s="5">
        <v>209.6</v>
      </c>
      <c r="G34647" s="5">
        <v>104.6</v>
      </c>
      <c r="H34647" s="5">
        <v>104.4</v>
      </c>
      <c r="I34647" s="5">
        <v>0</v>
      </c>
      <c r="J34647" s="5">
        <v>0</v>
      </c>
      <c r="K34647" s="5">
        <v>0</v>
      </c>
    </row>
    <row r="34648" spans="1:11" x14ac:dyDescent="0.25">
      <c r="A34648" s="5">
        <f>34641</f>
      </c>
      <c r="B34648" s="5" t="s">
        <v>34656</v>
      </c>
      <c r="C34648" s="5">
        <v>105</v>
      </c>
      <c r="D34648" s="5">
        <v>0.1</v>
      </c>
      <c r="E34648" s="5">
        <v>105.2</v>
      </c>
      <c r="F34648" s="5">
        <v>209.9</v>
      </c>
      <c r="G34648" s="5">
        <v>104.7</v>
      </c>
      <c r="H34648" s="5">
        <v>104.5</v>
      </c>
      <c r="I34648" s="5">
        <v>0</v>
      </c>
      <c r="J34648" s="5">
        <v>0</v>
      </c>
      <c r="K34648" s="5">
        <v>0</v>
      </c>
    </row>
    <row r="34649" spans="1:11" x14ac:dyDescent="0.25">
      <c r="A34649" s="5">
        <f>34642</f>
      </c>
      <c r="B34649" s="5" t="s">
        <v>34657</v>
      </c>
      <c r="C34649" s="5">
        <v>105</v>
      </c>
      <c r="D34649" s="5">
        <v>0.1</v>
      </c>
      <c r="E34649" s="5">
        <v>105.2</v>
      </c>
      <c r="F34649" s="5">
        <v>209.9</v>
      </c>
      <c r="G34649" s="5">
        <v>104.7</v>
      </c>
      <c r="H34649" s="5">
        <v>104.5</v>
      </c>
      <c r="I34649" s="5">
        <v>0</v>
      </c>
      <c r="J34649" s="5">
        <v>0</v>
      </c>
      <c r="K34649" s="5">
        <v>0</v>
      </c>
    </row>
    <row r="34650" spans="1:11" x14ac:dyDescent="0.25">
      <c r="A34650" s="5">
        <f>34643</f>
      </c>
      <c r="B34650" s="5" t="s">
        <v>34658</v>
      </c>
      <c r="C34650" s="5">
        <v>104.7</v>
      </c>
      <c r="D34650" s="5">
        <v>0.1</v>
      </c>
      <c r="E34650" s="5">
        <v>104.8</v>
      </c>
      <c r="F34650" s="5">
        <v>209.4</v>
      </c>
      <c r="G34650" s="5">
        <v>104.5</v>
      </c>
      <c r="H34650" s="5">
        <v>104.3</v>
      </c>
      <c r="I34650" s="5">
        <v>0</v>
      </c>
      <c r="J34650" s="5">
        <v>0</v>
      </c>
      <c r="K34650" s="5">
        <v>0</v>
      </c>
    </row>
    <row r="34651" spans="1:11" x14ac:dyDescent="0.25">
      <c r="A34651" s="5">
        <f>34644</f>
      </c>
      <c r="B34651" s="5" t="s">
        <v>34659</v>
      </c>
      <c r="C34651" s="5">
        <v>104.7</v>
      </c>
      <c r="D34651" s="5">
        <v>0.1</v>
      </c>
      <c r="E34651" s="5">
        <v>104.8</v>
      </c>
      <c r="F34651" s="5">
        <v>209.4</v>
      </c>
      <c r="G34651" s="5">
        <v>104.5</v>
      </c>
      <c r="H34651" s="5">
        <v>104.3</v>
      </c>
      <c r="I34651" s="5">
        <v>0</v>
      </c>
      <c r="J34651" s="5">
        <v>0</v>
      </c>
      <c r="K34651" s="5">
        <v>0</v>
      </c>
    </row>
    <row r="34652" spans="1:11" x14ac:dyDescent="0.25">
      <c r="A34652" s="5">
        <f>34645</f>
      </c>
      <c r="B34652" s="5" t="s">
        <v>34660</v>
      </c>
      <c r="C34652" s="5">
        <v>104.3</v>
      </c>
      <c r="D34652" s="5">
        <v>0.1</v>
      </c>
      <c r="E34652" s="5">
        <v>104.4</v>
      </c>
      <c r="F34652" s="5">
        <v>208.7</v>
      </c>
      <c r="G34652" s="5">
        <v>104.1</v>
      </c>
      <c r="H34652" s="5">
        <v>104</v>
      </c>
      <c r="I34652" s="5">
        <v>0</v>
      </c>
      <c r="J34652" s="5">
        <v>0</v>
      </c>
      <c r="K34652" s="5">
        <v>0</v>
      </c>
    </row>
    <row r="34653" spans="1:11" x14ac:dyDescent="0.25">
      <c r="A34653" s="5">
        <f>34646</f>
      </c>
      <c r="B34653" s="5" t="s">
        <v>34661</v>
      </c>
      <c r="C34653" s="5">
        <v>104.3</v>
      </c>
      <c r="D34653" s="5">
        <v>0.1</v>
      </c>
      <c r="E34653" s="5">
        <v>104.4</v>
      </c>
      <c r="F34653" s="5">
        <v>208.7</v>
      </c>
      <c r="G34653" s="5">
        <v>104.1</v>
      </c>
      <c r="H34653" s="5">
        <v>104</v>
      </c>
      <c r="I34653" s="5">
        <v>0</v>
      </c>
      <c r="J34653" s="5">
        <v>0</v>
      </c>
      <c r="K34653" s="5">
        <v>0</v>
      </c>
    </row>
    <row r="34654" spans="1:11" x14ac:dyDescent="0.25">
      <c r="A34654" s="5">
        <f>34647</f>
      </c>
      <c r="B34654" s="5" t="s">
        <v>34662</v>
      </c>
      <c r="C34654" s="5">
        <v>103.8</v>
      </c>
      <c r="D34654" s="5">
        <v>0.1</v>
      </c>
      <c r="E34654" s="5">
        <v>104</v>
      </c>
      <c r="F34654" s="5">
        <v>208.7</v>
      </c>
      <c r="G34654" s="5">
        <v>104</v>
      </c>
      <c r="H34654" s="5">
        <v>103.8</v>
      </c>
      <c r="I34654" s="5">
        <v>0</v>
      </c>
      <c r="J34654" s="5">
        <v>0</v>
      </c>
      <c r="K34654" s="5">
        <v>0</v>
      </c>
    </row>
    <row r="34655" spans="1:11" x14ac:dyDescent="0.25">
      <c r="A34655" s="5">
        <f>34648</f>
      </c>
      <c r="B34655" s="5" t="s">
        <v>34663</v>
      </c>
      <c r="C34655" s="5">
        <v>103.8</v>
      </c>
      <c r="D34655" s="5">
        <v>0.1</v>
      </c>
      <c r="E34655" s="5">
        <v>104</v>
      </c>
      <c r="F34655" s="5">
        <v>208.7</v>
      </c>
      <c r="G34655" s="5">
        <v>104</v>
      </c>
      <c r="H34655" s="5">
        <v>103.8</v>
      </c>
      <c r="I34655" s="5">
        <v>0</v>
      </c>
      <c r="J34655" s="5">
        <v>0</v>
      </c>
      <c r="K34655" s="5">
        <v>0</v>
      </c>
    </row>
    <row r="34656" spans="1:11" x14ac:dyDescent="0.25">
      <c r="A34656" s="5">
        <f>34649</f>
      </c>
      <c r="B34656" s="5" t="s">
        <v>34664</v>
      </c>
      <c r="C34656" s="5">
        <v>105.1</v>
      </c>
      <c r="D34656" s="5">
        <v>0.1</v>
      </c>
      <c r="E34656" s="5">
        <v>105.3</v>
      </c>
      <c r="F34656" s="5">
        <v>209.5</v>
      </c>
      <c r="G34656" s="5">
        <v>104.5</v>
      </c>
      <c r="H34656" s="5">
        <v>104.3</v>
      </c>
      <c r="I34656" s="5">
        <v>0</v>
      </c>
      <c r="J34656" s="5">
        <v>0</v>
      </c>
      <c r="K34656" s="5">
        <v>0</v>
      </c>
    </row>
    <row r="34657" spans="1:11" x14ac:dyDescent="0.25">
      <c r="A34657" s="5">
        <f>34650</f>
      </c>
      <c r="B34657" s="5" t="s">
        <v>34665</v>
      </c>
      <c r="C34657" s="5">
        <v>105.1</v>
      </c>
      <c r="D34657" s="5">
        <v>0.1</v>
      </c>
      <c r="E34657" s="5">
        <v>105.3</v>
      </c>
      <c r="F34657" s="5">
        <v>209.5</v>
      </c>
      <c r="G34657" s="5">
        <v>104.5</v>
      </c>
      <c r="H34657" s="5">
        <v>104.3</v>
      </c>
      <c r="I34657" s="5">
        <v>0</v>
      </c>
      <c r="J34657" s="5">
        <v>0</v>
      </c>
      <c r="K34657" s="5">
        <v>0</v>
      </c>
    </row>
    <row r="34658" spans="1:11" x14ac:dyDescent="0.25">
      <c r="A34658" s="5">
        <f>34651</f>
      </c>
      <c r="B34658" s="5" t="s">
        <v>34666</v>
      </c>
      <c r="C34658" s="5">
        <v>105</v>
      </c>
      <c r="D34658" s="5">
        <v>0.1</v>
      </c>
      <c r="E34658" s="5">
        <v>105.1</v>
      </c>
      <c r="F34658" s="5">
        <v>209.2</v>
      </c>
      <c r="G34658" s="5">
        <v>104.4</v>
      </c>
      <c r="H34658" s="5">
        <v>104.2</v>
      </c>
      <c r="I34658" s="5">
        <v>0</v>
      </c>
      <c r="J34658" s="5">
        <v>0</v>
      </c>
      <c r="K34658" s="5">
        <v>0</v>
      </c>
    </row>
    <row r="34659" spans="1:11" x14ac:dyDescent="0.25">
      <c r="A34659" s="5">
        <f>34652</f>
      </c>
      <c r="B34659" s="5" t="s">
        <v>34667</v>
      </c>
      <c r="C34659" s="5">
        <v>105</v>
      </c>
      <c r="D34659" s="5">
        <v>0.1</v>
      </c>
      <c r="E34659" s="5">
        <v>105.1</v>
      </c>
      <c r="F34659" s="5">
        <v>209.2</v>
      </c>
      <c r="G34659" s="5">
        <v>104.4</v>
      </c>
      <c r="H34659" s="5">
        <v>104.2</v>
      </c>
      <c r="I34659" s="5">
        <v>0</v>
      </c>
      <c r="J34659" s="5">
        <v>0</v>
      </c>
      <c r="K34659" s="5">
        <v>0</v>
      </c>
    </row>
    <row r="34660" spans="1:11" x14ac:dyDescent="0.25">
      <c r="A34660" s="5">
        <f>34653</f>
      </c>
      <c r="B34660" s="5" t="s">
        <v>34668</v>
      </c>
      <c r="C34660" s="5">
        <v>105</v>
      </c>
      <c r="D34660" s="5">
        <v>0.1</v>
      </c>
      <c r="E34660" s="5">
        <v>105.1</v>
      </c>
      <c r="F34660" s="5">
        <v>209.2</v>
      </c>
      <c r="G34660" s="5">
        <v>104.4</v>
      </c>
      <c r="H34660" s="5">
        <v>104.2</v>
      </c>
      <c r="I34660" s="5">
        <v>0</v>
      </c>
      <c r="J34660" s="5">
        <v>0</v>
      </c>
      <c r="K34660" s="5">
        <v>0</v>
      </c>
    </row>
    <row r="34661" spans="1:11" x14ac:dyDescent="0.25">
      <c r="A34661" s="5">
        <f>34654</f>
      </c>
      <c r="B34661" s="5" t="s">
        <v>34669</v>
      </c>
      <c r="C34661" s="5">
        <v>105</v>
      </c>
      <c r="D34661" s="5">
        <v>0.1</v>
      </c>
      <c r="E34661" s="5">
        <v>105.1</v>
      </c>
      <c r="F34661" s="5">
        <v>209.2</v>
      </c>
      <c r="G34661" s="5">
        <v>104.4</v>
      </c>
      <c r="H34661" s="5">
        <v>104.2</v>
      </c>
      <c r="I34661" s="5">
        <v>0</v>
      </c>
      <c r="J34661" s="5">
        <v>0</v>
      </c>
      <c r="K34661" s="5">
        <v>0</v>
      </c>
    </row>
    <row r="34662" spans="1:11" x14ac:dyDescent="0.25">
      <c r="A34662" s="5">
        <f>34655</f>
      </c>
      <c r="B34662" s="5" t="s">
        <v>34670</v>
      </c>
      <c r="C34662" s="5">
        <v>104.1</v>
      </c>
      <c r="D34662" s="5">
        <v>0.1</v>
      </c>
      <c r="E34662" s="5">
        <v>104.3</v>
      </c>
      <c r="F34662" s="5">
        <v>208.1</v>
      </c>
      <c r="G34662" s="5">
        <v>103.8</v>
      </c>
      <c r="H34662" s="5">
        <v>103.6</v>
      </c>
      <c r="I34662" s="5">
        <v>0</v>
      </c>
      <c r="J34662" s="5">
        <v>0</v>
      </c>
      <c r="K34662" s="5">
        <v>0</v>
      </c>
    </row>
    <row r="34663" spans="1:11" x14ac:dyDescent="0.25">
      <c r="A34663" s="5">
        <f>34656</f>
      </c>
      <c r="B34663" s="5" t="s">
        <v>34671</v>
      </c>
      <c r="C34663" s="5">
        <v>104.1</v>
      </c>
      <c r="D34663" s="5">
        <v>0.1</v>
      </c>
      <c r="E34663" s="5">
        <v>104.3</v>
      </c>
      <c r="F34663" s="5">
        <v>208.1</v>
      </c>
      <c r="G34663" s="5">
        <v>103.8</v>
      </c>
      <c r="H34663" s="5">
        <v>103.6</v>
      </c>
      <c r="I34663" s="5">
        <v>0</v>
      </c>
      <c r="J34663" s="5">
        <v>0</v>
      </c>
      <c r="K34663" s="5">
        <v>0</v>
      </c>
    </row>
    <row r="34664" spans="1:11" x14ac:dyDescent="0.25">
      <c r="A34664" s="5">
        <f>34657</f>
      </c>
      <c r="B34664" s="5" t="s">
        <v>34672</v>
      </c>
      <c r="C34664" s="5">
        <v>104.6</v>
      </c>
      <c r="D34664" s="5">
        <v>0.1</v>
      </c>
      <c r="E34664" s="5">
        <v>104.8</v>
      </c>
      <c r="F34664" s="5">
        <v>208.8</v>
      </c>
      <c r="G34664" s="5">
        <v>104.2</v>
      </c>
      <c r="H34664" s="5">
        <v>104</v>
      </c>
      <c r="I34664" s="5">
        <v>0</v>
      </c>
      <c r="J34664" s="5">
        <v>0</v>
      </c>
      <c r="K34664" s="5">
        <v>0</v>
      </c>
    </row>
    <row r="34665" spans="1:11" x14ac:dyDescent="0.25">
      <c r="A34665" s="5">
        <f>34658</f>
      </c>
      <c r="B34665" s="5" t="s">
        <v>34673</v>
      </c>
      <c r="C34665" s="5">
        <v>104.6</v>
      </c>
      <c r="D34665" s="5">
        <v>0.1</v>
      </c>
      <c r="E34665" s="5">
        <v>104.8</v>
      </c>
      <c r="F34665" s="5">
        <v>208.8</v>
      </c>
      <c r="G34665" s="5">
        <v>104.2</v>
      </c>
      <c r="H34665" s="5">
        <v>104</v>
      </c>
      <c r="I34665" s="5">
        <v>0</v>
      </c>
      <c r="J34665" s="5">
        <v>0</v>
      </c>
      <c r="K34665" s="5">
        <v>0</v>
      </c>
    </row>
    <row r="34666" spans="1:11" x14ac:dyDescent="0.25">
      <c r="A34666" s="5">
        <f>34659</f>
      </c>
      <c r="B34666" s="5" t="s">
        <v>34674</v>
      </c>
      <c r="C34666" s="5">
        <v>104.7</v>
      </c>
      <c r="D34666" s="5">
        <v>0.1</v>
      </c>
      <c r="E34666" s="5">
        <v>104.9</v>
      </c>
      <c r="F34666" s="5">
        <v>209.2</v>
      </c>
      <c r="G34666" s="5">
        <v>104.4</v>
      </c>
      <c r="H34666" s="5">
        <v>104.3</v>
      </c>
      <c r="I34666" s="5">
        <v>0</v>
      </c>
      <c r="J34666" s="5">
        <v>0</v>
      </c>
      <c r="K34666" s="5">
        <v>0</v>
      </c>
    </row>
    <row r="34667" spans="1:11" x14ac:dyDescent="0.25">
      <c r="A34667" s="5">
        <f>34660</f>
      </c>
      <c r="B34667" s="5" t="s">
        <v>34675</v>
      </c>
      <c r="C34667" s="5">
        <v>104.7</v>
      </c>
      <c r="D34667" s="5">
        <v>0.1</v>
      </c>
      <c r="E34667" s="5">
        <v>104.9</v>
      </c>
      <c r="F34667" s="5">
        <v>209.2</v>
      </c>
      <c r="G34667" s="5">
        <v>104.4</v>
      </c>
      <c r="H34667" s="5">
        <v>104.3</v>
      </c>
      <c r="I34667" s="5">
        <v>0</v>
      </c>
      <c r="J34667" s="5">
        <v>0</v>
      </c>
      <c r="K34667" s="5">
        <v>0</v>
      </c>
    </row>
    <row r="34668" spans="1:11" x14ac:dyDescent="0.25">
      <c r="A34668" s="5">
        <f>34661</f>
      </c>
      <c r="B34668" s="5" t="s">
        <v>34676</v>
      </c>
      <c r="C34668" s="5">
        <v>104.6</v>
      </c>
      <c r="D34668" s="5">
        <v>0.1</v>
      </c>
      <c r="E34668" s="5">
        <v>104.8</v>
      </c>
      <c r="F34668" s="5">
        <v>209.3</v>
      </c>
      <c r="G34668" s="5">
        <v>104.4</v>
      </c>
      <c r="H34668" s="5">
        <v>104.3</v>
      </c>
      <c r="I34668" s="5">
        <v>0</v>
      </c>
      <c r="J34668" s="5">
        <v>0</v>
      </c>
      <c r="K34668" s="5">
        <v>0</v>
      </c>
    </row>
    <row r="34669" spans="1:11" x14ac:dyDescent="0.25">
      <c r="A34669" s="5">
        <f>34662</f>
      </c>
      <c r="B34669" s="5" t="s">
        <v>34677</v>
      </c>
      <c r="C34669" s="5">
        <v>104.6</v>
      </c>
      <c r="D34669" s="5">
        <v>0.1</v>
      </c>
      <c r="E34669" s="5">
        <v>104.8</v>
      </c>
      <c r="F34669" s="5">
        <v>209.3</v>
      </c>
      <c r="G34669" s="5">
        <v>104.4</v>
      </c>
      <c r="H34669" s="5">
        <v>104.3</v>
      </c>
      <c r="I34669" s="5">
        <v>0</v>
      </c>
      <c r="J34669" s="5">
        <v>0</v>
      </c>
      <c r="K34669" s="5">
        <v>0</v>
      </c>
    </row>
    <row r="34670" spans="1:11" x14ac:dyDescent="0.25">
      <c r="A34670" s="5">
        <f>34663</f>
      </c>
      <c r="B34670" s="5" t="s">
        <v>34678</v>
      </c>
      <c r="C34670" s="5">
        <v>104.6</v>
      </c>
      <c r="D34670" s="5">
        <v>0.1</v>
      </c>
      <c r="E34670" s="5">
        <v>104.8</v>
      </c>
      <c r="F34670" s="5">
        <v>209.3</v>
      </c>
      <c r="G34670" s="5">
        <v>104.4</v>
      </c>
      <c r="H34670" s="5">
        <v>104.3</v>
      </c>
      <c r="I34670" s="5">
        <v>0</v>
      </c>
      <c r="J34670" s="5">
        <v>0</v>
      </c>
      <c r="K34670" s="5">
        <v>0</v>
      </c>
    </row>
    <row r="34671" spans="1:11" x14ac:dyDescent="0.25">
      <c r="A34671" s="5">
        <f>34664</f>
      </c>
      <c r="B34671" s="5" t="s">
        <v>34679</v>
      </c>
      <c r="C34671" s="5">
        <v>104.6</v>
      </c>
      <c r="D34671" s="5">
        <v>0.1</v>
      </c>
      <c r="E34671" s="5">
        <v>104.8</v>
      </c>
      <c r="F34671" s="5">
        <v>208.6</v>
      </c>
      <c r="G34671" s="5">
        <v>104</v>
      </c>
      <c r="H34671" s="5">
        <v>103.8</v>
      </c>
      <c r="I34671" s="5">
        <v>0</v>
      </c>
      <c r="J34671" s="5">
        <v>0</v>
      </c>
      <c r="K34671" s="5">
        <v>0</v>
      </c>
    </row>
    <row r="34672" spans="1:11" x14ac:dyDescent="0.25">
      <c r="A34672" s="5">
        <f>34665</f>
      </c>
      <c r="B34672" s="5" t="s">
        <v>34680</v>
      </c>
      <c r="C34672" s="5">
        <v>103.8</v>
      </c>
      <c r="D34672" s="5">
        <v>0.1</v>
      </c>
      <c r="E34672" s="5">
        <v>104</v>
      </c>
      <c r="F34672" s="5">
        <v>208.6</v>
      </c>
      <c r="G34672" s="5">
        <v>104</v>
      </c>
      <c r="H34672" s="5">
        <v>103.8</v>
      </c>
      <c r="I34672" s="5">
        <v>0</v>
      </c>
      <c r="J34672" s="5">
        <v>0</v>
      </c>
      <c r="K34672" s="5">
        <v>0</v>
      </c>
    </row>
    <row r="34673" spans="1:11" x14ac:dyDescent="0.25">
      <c r="A34673" s="5">
        <f>34666</f>
      </c>
      <c r="B34673" s="5" t="s">
        <v>34681</v>
      </c>
      <c r="C34673" s="5">
        <v>103.8</v>
      </c>
      <c r="D34673" s="5">
        <v>0.1</v>
      </c>
      <c r="E34673" s="5">
        <v>104</v>
      </c>
      <c r="F34673" s="5">
        <v>208.6</v>
      </c>
      <c r="G34673" s="5">
        <v>104</v>
      </c>
      <c r="H34673" s="5">
        <v>103.9</v>
      </c>
      <c r="I34673" s="5">
        <v>0</v>
      </c>
      <c r="J34673" s="5">
        <v>0</v>
      </c>
      <c r="K34673" s="5">
        <v>0</v>
      </c>
    </row>
    <row r="34674" spans="1:11" x14ac:dyDescent="0.25">
      <c r="A34674" s="5">
        <f>34667</f>
      </c>
      <c r="B34674" s="5" t="s">
        <v>34682</v>
      </c>
      <c r="C34674" s="5">
        <v>103.7</v>
      </c>
      <c r="D34674" s="5">
        <v>0.1</v>
      </c>
      <c r="E34674" s="5">
        <v>103.9</v>
      </c>
      <c r="F34674" s="5">
        <v>208.6</v>
      </c>
      <c r="G34674" s="5">
        <v>104</v>
      </c>
      <c r="H34674" s="5">
        <v>103.9</v>
      </c>
      <c r="I34674" s="5">
        <v>0</v>
      </c>
      <c r="J34674" s="5">
        <v>0</v>
      </c>
      <c r="K34674" s="5">
        <v>0</v>
      </c>
    </row>
    <row r="34675" spans="1:11" x14ac:dyDescent="0.25">
      <c r="A34675" s="5">
        <f>34668</f>
      </c>
      <c r="B34675" s="5" t="s">
        <v>34683</v>
      </c>
      <c r="C34675" s="5">
        <v>103.7</v>
      </c>
      <c r="D34675" s="5">
        <v>0.1</v>
      </c>
      <c r="E34675" s="5">
        <v>103.9</v>
      </c>
      <c r="F34675" s="5">
        <v>208.6</v>
      </c>
      <c r="G34675" s="5">
        <v>104</v>
      </c>
      <c r="H34675" s="5">
        <v>104.2</v>
      </c>
      <c r="I34675" s="5">
        <v>0</v>
      </c>
      <c r="J34675" s="5">
        <v>0</v>
      </c>
      <c r="K34675" s="5">
        <v>0</v>
      </c>
    </row>
    <row r="34676" spans="1:11" x14ac:dyDescent="0.25">
      <c r="A34676" s="5">
        <f>34669</f>
      </c>
      <c r="B34676" s="5" t="s">
        <v>34684</v>
      </c>
      <c r="C34676" s="5">
        <v>104.6</v>
      </c>
      <c r="D34676" s="5">
        <v>0.1</v>
      </c>
      <c r="E34676" s="5">
        <v>104.7</v>
      </c>
      <c r="F34676" s="5">
        <v>209.2</v>
      </c>
      <c r="G34676" s="5">
        <v>104.4</v>
      </c>
      <c r="H34676" s="5">
        <v>104.2</v>
      </c>
      <c r="I34676" s="5">
        <v>0</v>
      </c>
      <c r="J34676" s="5">
        <v>0</v>
      </c>
      <c r="K34676" s="5">
        <v>0</v>
      </c>
    </row>
    <row r="34677" spans="1:11" x14ac:dyDescent="0.25">
      <c r="A34677" s="5">
        <f>34670</f>
      </c>
      <c r="B34677" s="5" t="s">
        <v>34685</v>
      </c>
      <c r="C34677" s="5">
        <v>104.6</v>
      </c>
      <c r="D34677" s="5">
        <v>0.1</v>
      </c>
      <c r="E34677" s="5">
        <v>104.7</v>
      </c>
      <c r="F34677" s="5">
        <v>209.2</v>
      </c>
      <c r="G34677" s="5">
        <v>104.4</v>
      </c>
      <c r="H34677" s="5">
        <v>104.2</v>
      </c>
      <c r="I34677" s="5">
        <v>0</v>
      </c>
      <c r="J34677" s="5">
        <v>0</v>
      </c>
      <c r="K34677" s="5">
        <v>0</v>
      </c>
    </row>
    <row r="34678" spans="1:11" x14ac:dyDescent="0.25">
      <c r="A34678" s="5">
        <f>34671</f>
      </c>
      <c r="B34678" s="5" t="s">
        <v>34686</v>
      </c>
      <c r="C34678" s="5">
        <v>104.9</v>
      </c>
      <c r="D34678" s="5">
        <v>0.1</v>
      </c>
      <c r="E34678" s="5">
        <v>105</v>
      </c>
      <c r="F34678" s="5">
        <v>209.1</v>
      </c>
      <c r="G34678" s="5">
        <v>104.4</v>
      </c>
      <c r="H34678" s="5">
        <v>104.2</v>
      </c>
      <c r="I34678" s="5">
        <v>0</v>
      </c>
      <c r="J34678" s="5">
        <v>0</v>
      </c>
      <c r="K34678" s="5">
        <v>0</v>
      </c>
    </row>
    <row r="34679" spans="1:11" x14ac:dyDescent="0.25">
      <c r="A34679" s="5">
        <f>34672</f>
      </c>
      <c r="B34679" s="5" t="s">
        <v>34687</v>
      </c>
      <c r="C34679" s="5">
        <v>104.9</v>
      </c>
      <c r="D34679" s="5">
        <v>0.1</v>
      </c>
      <c r="E34679" s="5">
        <v>105</v>
      </c>
      <c r="F34679" s="5">
        <v>209.1</v>
      </c>
      <c r="G34679" s="5">
        <v>104.4</v>
      </c>
      <c r="H34679" s="5">
        <v>104.2</v>
      </c>
      <c r="I34679" s="5">
        <v>0</v>
      </c>
      <c r="J34679" s="5">
        <v>0</v>
      </c>
      <c r="K34679" s="5">
        <v>0</v>
      </c>
    </row>
    <row r="34680" spans="1:11" x14ac:dyDescent="0.25">
      <c r="A34680" s="5">
        <f>34673</f>
      </c>
      <c r="B34680" s="5" t="s">
        <v>34688</v>
      </c>
      <c r="C34680" s="5">
        <v>104.9</v>
      </c>
      <c r="D34680" s="5">
        <v>0.1</v>
      </c>
      <c r="E34680" s="5">
        <v>105</v>
      </c>
      <c r="F34680" s="5">
        <v>209.1</v>
      </c>
      <c r="G34680" s="5">
        <v>104.4</v>
      </c>
      <c r="H34680" s="5">
        <v>104.2</v>
      </c>
      <c r="I34680" s="5">
        <v>0</v>
      </c>
      <c r="J34680" s="5">
        <v>0</v>
      </c>
      <c r="K34680" s="5">
        <v>0</v>
      </c>
    </row>
    <row r="34681" spans="1:11" x14ac:dyDescent="0.25">
      <c r="A34681" s="5">
        <f>34674</f>
      </c>
      <c r="B34681" s="5" t="s">
        <v>34689</v>
      </c>
      <c r="C34681" s="5">
        <v>105</v>
      </c>
      <c r="D34681" s="5">
        <v>0.1</v>
      </c>
      <c r="E34681" s="5">
        <v>105.1</v>
      </c>
      <c r="F34681" s="5">
        <v>209.3</v>
      </c>
      <c r="G34681" s="5">
        <v>104.5</v>
      </c>
      <c r="H34681" s="5">
        <v>104.3</v>
      </c>
      <c r="I34681" s="5">
        <v>0</v>
      </c>
      <c r="J34681" s="5">
        <v>0</v>
      </c>
      <c r="K34681" s="5">
        <v>0</v>
      </c>
    </row>
    <row r="34682" spans="1:11" x14ac:dyDescent="0.25">
      <c r="A34682" s="5">
        <f>34675</f>
      </c>
      <c r="B34682" s="5" t="s">
        <v>34690</v>
      </c>
      <c r="C34682" s="5">
        <v>105</v>
      </c>
      <c r="D34682" s="5">
        <v>0.1</v>
      </c>
      <c r="E34682" s="5">
        <v>105.1</v>
      </c>
      <c r="F34682" s="5">
        <v>209.3</v>
      </c>
      <c r="G34682" s="5">
        <v>104.5</v>
      </c>
      <c r="H34682" s="5">
        <v>104.3</v>
      </c>
      <c r="I34682" s="5">
        <v>0</v>
      </c>
      <c r="J34682" s="5">
        <v>0</v>
      </c>
      <c r="K34682" s="5">
        <v>0</v>
      </c>
    </row>
    <row r="34683" spans="1:11" x14ac:dyDescent="0.25">
      <c r="A34683" s="5">
        <f>34676</f>
      </c>
      <c r="B34683" s="5" t="s">
        <v>34691</v>
      </c>
      <c r="C34683" s="5">
        <v>104.3</v>
      </c>
      <c r="D34683" s="5">
        <v>0.1</v>
      </c>
      <c r="E34683" s="5">
        <v>104.4</v>
      </c>
      <c r="F34683" s="5">
        <v>208.4</v>
      </c>
      <c r="G34683" s="5">
        <v>104</v>
      </c>
      <c r="H34683" s="5">
        <v>103.8</v>
      </c>
      <c r="I34683" s="5">
        <v>0</v>
      </c>
      <c r="J34683" s="5">
        <v>0</v>
      </c>
      <c r="K34683" s="5">
        <v>0</v>
      </c>
    </row>
    <row r="34684" spans="1:11" x14ac:dyDescent="0.25">
      <c r="A34684" s="5">
        <f>34677</f>
      </c>
      <c r="B34684" s="5" t="s">
        <v>34692</v>
      </c>
      <c r="C34684" s="5">
        <v>104.3</v>
      </c>
      <c r="D34684" s="5">
        <v>0.1</v>
      </c>
      <c r="E34684" s="5">
        <v>104.4</v>
      </c>
      <c r="F34684" s="5">
        <v>208.4</v>
      </c>
      <c r="G34684" s="5">
        <v>104</v>
      </c>
      <c r="H34684" s="5">
        <v>103.8</v>
      </c>
      <c r="I34684" s="5">
        <v>0</v>
      </c>
      <c r="J34684" s="5">
        <v>0</v>
      </c>
      <c r="K34684" s="5">
        <v>0</v>
      </c>
    </row>
    <row r="34685" spans="1:11" x14ac:dyDescent="0.25">
      <c r="A34685" s="5">
        <f>34678</f>
      </c>
      <c r="B34685" s="5" t="s">
        <v>34693</v>
      </c>
      <c r="C34685" s="5">
        <v>104.6</v>
      </c>
      <c r="D34685" s="5">
        <v>0.1</v>
      </c>
      <c r="E34685" s="5">
        <v>104.7</v>
      </c>
      <c r="F34685" s="5">
        <v>208.9</v>
      </c>
      <c r="G34685" s="5">
        <v>104.2</v>
      </c>
      <c r="H34685" s="5">
        <v>104.1</v>
      </c>
      <c r="I34685" s="5">
        <v>0</v>
      </c>
      <c r="J34685" s="5">
        <v>0</v>
      </c>
      <c r="K34685" s="5">
        <v>0</v>
      </c>
    </row>
    <row r="34686" spans="1:11" x14ac:dyDescent="0.25">
      <c r="A34686" s="5">
        <f>34679</f>
      </c>
      <c r="B34686" s="5" t="s">
        <v>34694</v>
      </c>
      <c r="C34686" s="5">
        <v>104.6</v>
      </c>
      <c r="D34686" s="5">
        <v>0.1</v>
      </c>
      <c r="E34686" s="5">
        <v>104.7</v>
      </c>
      <c r="F34686" s="5">
        <v>208.9</v>
      </c>
      <c r="G34686" s="5">
        <v>104.2</v>
      </c>
      <c r="H34686" s="5">
        <v>104.1</v>
      </c>
      <c r="I34686" s="5">
        <v>0</v>
      </c>
      <c r="J34686" s="5">
        <v>0</v>
      </c>
      <c r="K34686" s="5">
        <v>0</v>
      </c>
    </row>
    <row r="34687" spans="1:11" x14ac:dyDescent="0.25">
      <c r="A34687" s="5">
        <f>34680</f>
      </c>
      <c r="B34687" s="5" t="s">
        <v>34695</v>
      </c>
      <c r="C34687" s="5">
        <v>103.5</v>
      </c>
      <c r="D34687" s="5">
        <v>0.1</v>
      </c>
      <c r="E34687" s="5">
        <v>103.6</v>
      </c>
      <c r="F34687" s="5">
        <v>206.6</v>
      </c>
      <c r="G34687" s="5">
        <v>103.1</v>
      </c>
      <c r="H34687" s="5">
        <v>102.9</v>
      </c>
      <c r="I34687" s="5">
        <v>0</v>
      </c>
      <c r="J34687" s="5">
        <v>0</v>
      </c>
      <c r="K34687" s="5">
        <v>0</v>
      </c>
    </row>
    <row r="34688" spans="1:11" x14ac:dyDescent="0.25">
      <c r="A34688" s="5">
        <f>34681</f>
      </c>
      <c r="B34688" s="5" t="s">
        <v>34696</v>
      </c>
      <c r="C34688" s="5">
        <v>103.5</v>
      </c>
      <c r="D34688" s="5">
        <v>0.1</v>
      </c>
      <c r="E34688" s="5">
        <v>103.6</v>
      </c>
      <c r="F34688" s="5">
        <v>206.6</v>
      </c>
      <c r="G34688" s="5">
        <v>103.1</v>
      </c>
      <c r="H34688" s="5">
        <v>102.9</v>
      </c>
      <c r="I34688" s="5">
        <v>0</v>
      </c>
      <c r="J34688" s="5">
        <v>0</v>
      </c>
      <c r="K34688" s="5">
        <v>0</v>
      </c>
    </row>
    <row r="34689" spans="1:11" x14ac:dyDescent="0.25">
      <c r="A34689" s="5">
        <f>34682</f>
      </c>
      <c r="B34689" s="5" t="s">
        <v>34697</v>
      </c>
      <c r="C34689" s="5">
        <v>103.5</v>
      </c>
      <c r="D34689" s="5">
        <v>0.1</v>
      </c>
      <c r="E34689" s="5">
        <v>103.6</v>
      </c>
      <c r="F34689" s="5">
        <v>206.6</v>
      </c>
      <c r="G34689" s="5">
        <v>103.1</v>
      </c>
      <c r="H34689" s="5">
        <v>102.9</v>
      </c>
      <c r="I34689" s="5">
        <v>0</v>
      </c>
      <c r="J34689" s="5">
        <v>0</v>
      </c>
      <c r="K34689" s="5">
        <v>0</v>
      </c>
    </row>
    <row r="34690" spans="1:11" x14ac:dyDescent="0.25">
      <c r="A34690" s="5">
        <f>34683</f>
      </c>
      <c r="B34690" s="5" t="s">
        <v>34698</v>
      </c>
      <c r="C34690" s="5">
        <v>103.5</v>
      </c>
      <c r="D34690" s="5">
        <v>0.1</v>
      </c>
      <c r="E34690" s="5">
        <v>103.6</v>
      </c>
      <c r="F34690" s="5">
        <v>206.6</v>
      </c>
      <c r="G34690" s="5">
        <v>103.1</v>
      </c>
      <c r="H34690" s="5">
        <v>102.9</v>
      </c>
      <c r="I34690" s="5">
        <v>0</v>
      </c>
      <c r="J34690" s="5">
        <v>0</v>
      </c>
      <c r="K34690" s="5">
        <v>0</v>
      </c>
    </row>
    <row r="34691" spans="1:11" x14ac:dyDescent="0.25">
      <c r="A34691" s="5">
        <f>34684</f>
      </c>
      <c r="B34691" s="5" t="s">
        <v>34699</v>
      </c>
      <c r="C34691" s="5">
        <v>104.5</v>
      </c>
      <c r="D34691" s="5">
        <v>0.1</v>
      </c>
      <c r="E34691" s="5">
        <v>103.6</v>
      </c>
      <c r="F34691" s="5">
        <v>206.6</v>
      </c>
      <c r="G34691" s="5">
        <v>103.1</v>
      </c>
      <c r="H34691" s="5">
        <v>102.9</v>
      </c>
      <c r="I34691" s="5">
        <v>0</v>
      </c>
      <c r="J34691" s="5">
        <v>0</v>
      </c>
      <c r="K34691" s="5">
        <v>0</v>
      </c>
    </row>
    <row r="34692" spans="1:11" x14ac:dyDescent="0.25">
      <c r="A34692" s="5">
        <f>34685</f>
      </c>
      <c r="B34692" s="5" t="s">
        <v>34700</v>
      </c>
      <c r="C34692" s="5">
        <v>104.5</v>
      </c>
      <c r="D34692" s="5">
        <v>0.1</v>
      </c>
      <c r="E34692" s="5">
        <v>104.6</v>
      </c>
      <c r="F34692" s="5">
        <v>208.3</v>
      </c>
      <c r="G34692" s="5">
        <v>103.9</v>
      </c>
      <c r="H34692" s="5">
        <v>103.8</v>
      </c>
      <c r="I34692" s="5">
        <v>0</v>
      </c>
      <c r="J34692" s="5">
        <v>0</v>
      </c>
      <c r="K34692" s="5">
        <v>0</v>
      </c>
    </row>
    <row r="34693" spans="1:11" x14ac:dyDescent="0.25">
      <c r="A34693" s="5">
        <f>34686</f>
      </c>
      <c r="B34693" s="5" t="s">
        <v>34701</v>
      </c>
      <c r="C34693" s="5">
        <v>104.5</v>
      </c>
      <c r="D34693" s="5">
        <v>0.1</v>
      </c>
      <c r="E34693" s="5">
        <v>104.6</v>
      </c>
      <c r="F34693" s="5">
        <v>208.3</v>
      </c>
      <c r="G34693" s="5">
        <v>103.9</v>
      </c>
      <c r="H34693" s="5">
        <v>103.8</v>
      </c>
      <c r="I34693" s="5">
        <v>0</v>
      </c>
      <c r="J34693" s="5">
        <v>0</v>
      </c>
      <c r="K34693" s="5">
        <v>0</v>
      </c>
    </row>
    <row r="34694" spans="1:11" x14ac:dyDescent="0.25">
      <c r="A34694" s="5">
        <f>34687</f>
      </c>
      <c r="B34694" s="5" t="s">
        <v>34702</v>
      </c>
      <c r="C34694" s="5">
        <v>104.2</v>
      </c>
      <c r="D34694" s="5">
        <v>0.1</v>
      </c>
      <c r="E34694" s="5">
        <v>104.3</v>
      </c>
      <c r="F34694" s="5">
        <v>207.3</v>
      </c>
      <c r="G34694" s="5">
        <v>103.4</v>
      </c>
      <c r="H34694" s="5">
        <v>103.3</v>
      </c>
      <c r="I34694" s="5">
        <v>0</v>
      </c>
      <c r="J34694" s="5">
        <v>0</v>
      </c>
      <c r="K34694" s="5">
        <v>0</v>
      </c>
    </row>
    <row r="34695" spans="1:11" x14ac:dyDescent="0.25">
      <c r="A34695" s="5">
        <f>34688</f>
      </c>
      <c r="B34695" s="5" t="s">
        <v>34703</v>
      </c>
      <c r="C34695" s="5">
        <v>104.2</v>
      </c>
      <c r="D34695" s="5">
        <v>0.1</v>
      </c>
      <c r="E34695" s="5">
        <v>104.3</v>
      </c>
      <c r="F34695" s="5">
        <v>207.3</v>
      </c>
      <c r="G34695" s="5">
        <v>103.4</v>
      </c>
      <c r="H34695" s="5">
        <v>103.3</v>
      </c>
      <c r="I34695" s="5">
        <v>0</v>
      </c>
      <c r="J34695" s="5">
        <v>0</v>
      </c>
      <c r="K34695" s="5">
        <v>0</v>
      </c>
    </row>
    <row r="34696" spans="1:11" x14ac:dyDescent="0.25">
      <c r="A34696" s="5">
        <f>34689</f>
      </c>
      <c r="B34696" s="5" t="s">
        <v>34704</v>
      </c>
      <c r="C34696" s="5">
        <v>104.4</v>
      </c>
      <c r="D34696" s="5">
        <v>0.1</v>
      </c>
      <c r="E34696" s="5">
        <v>104.6</v>
      </c>
      <c r="F34696" s="5">
        <v>209.4</v>
      </c>
      <c r="G34696" s="5">
        <v>104.4</v>
      </c>
      <c r="H34696" s="5">
        <v>104.2</v>
      </c>
      <c r="I34696" s="5">
        <v>0</v>
      </c>
      <c r="J34696" s="5">
        <v>0</v>
      </c>
      <c r="K34696" s="5">
        <v>0</v>
      </c>
    </row>
    <row r="34697" spans="1:11" x14ac:dyDescent="0.25">
      <c r="A34697" s="5">
        <f>34690</f>
      </c>
      <c r="B34697" s="5" t="s">
        <v>34705</v>
      </c>
      <c r="C34697" s="5">
        <v>104.4</v>
      </c>
      <c r="D34697" s="5">
        <v>0.1</v>
      </c>
      <c r="E34697" s="5">
        <v>104.6</v>
      </c>
      <c r="F34697" s="5">
        <v>209.4</v>
      </c>
      <c r="G34697" s="5">
        <v>104.4</v>
      </c>
      <c r="H34697" s="5">
        <v>104.2</v>
      </c>
      <c r="I34697" s="5">
        <v>0</v>
      </c>
      <c r="J34697" s="5">
        <v>0</v>
      </c>
      <c r="K34697" s="5">
        <v>0</v>
      </c>
    </row>
    <row r="34698" spans="1:11" x14ac:dyDescent="0.25">
      <c r="A34698" s="5">
        <f>34691</f>
      </c>
      <c r="B34698" s="5" t="s">
        <v>34706</v>
      </c>
      <c r="C34698" s="5">
        <v>103.9</v>
      </c>
      <c r="D34698" s="5">
        <v>0.1</v>
      </c>
      <c r="E34698" s="5">
        <v>104</v>
      </c>
      <c r="F34698" s="5">
        <v>208.3</v>
      </c>
      <c r="G34698" s="5">
        <v>103.9</v>
      </c>
      <c r="H34698" s="5">
        <v>103.8</v>
      </c>
      <c r="I34698" s="5">
        <v>0</v>
      </c>
      <c r="J34698" s="5">
        <v>0</v>
      </c>
      <c r="K34698" s="5">
        <v>0</v>
      </c>
    </row>
    <row r="34699" spans="1:11" x14ac:dyDescent="0.25">
      <c r="A34699" s="5">
        <f>34692</f>
      </c>
      <c r="B34699" s="5" t="s">
        <v>34707</v>
      </c>
      <c r="C34699" s="5">
        <v>103.9</v>
      </c>
      <c r="D34699" s="5">
        <v>0.1</v>
      </c>
      <c r="E34699" s="5">
        <v>104</v>
      </c>
      <c r="F34699" s="5">
        <v>208.3</v>
      </c>
      <c r="G34699" s="5">
        <v>103.9</v>
      </c>
      <c r="H34699" s="5">
        <v>103.8</v>
      </c>
      <c r="I34699" s="5">
        <v>0</v>
      </c>
      <c r="J34699" s="5">
        <v>0</v>
      </c>
      <c r="K34699" s="5">
        <v>0</v>
      </c>
    </row>
    <row r="34700" spans="1:11" x14ac:dyDescent="0.25">
      <c r="A34700" s="5">
        <f>34693</f>
      </c>
      <c r="B34700" s="5" t="s">
        <v>34708</v>
      </c>
      <c r="C34700" s="5">
        <v>103.9</v>
      </c>
      <c r="D34700" s="5">
        <v>0.1</v>
      </c>
      <c r="E34700" s="5">
        <v>104</v>
      </c>
      <c r="F34700" s="5">
        <v>208.3</v>
      </c>
      <c r="G34700" s="5">
        <v>103.9</v>
      </c>
      <c r="H34700" s="5">
        <v>103.8</v>
      </c>
      <c r="I34700" s="5">
        <v>0</v>
      </c>
      <c r="J34700" s="5">
        <v>0</v>
      </c>
      <c r="K34700" s="5">
        <v>0</v>
      </c>
    </row>
    <row r="34701" spans="1:11" x14ac:dyDescent="0.25">
      <c r="A34701" s="5">
        <f>34694</f>
      </c>
      <c r="B34701" s="5" t="s">
        <v>34709</v>
      </c>
      <c r="C34701" s="5">
        <v>103.9</v>
      </c>
      <c r="D34701" s="5">
        <v>0.1</v>
      </c>
      <c r="E34701" s="5">
        <v>104</v>
      </c>
      <c r="F34701" s="5">
        <v>207</v>
      </c>
      <c r="G34701" s="5">
        <v>103.2</v>
      </c>
      <c r="H34701" s="5">
        <v>103.1</v>
      </c>
      <c r="I34701" s="5">
        <v>0</v>
      </c>
      <c r="J34701" s="5">
        <v>0</v>
      </c>
      <c r="K34701" s="5">
        <v>0</v>
      </c>
    </row>
    <row r="34702" spans="1:11" x14ac:dyDescent="0.25">
      <c r="A34702" s="5">
        <f>34695</f>
      </c>
      <c r="B34702" s="5" t="s">
        <v>34710</v>
      </c>
      <c r="C34702" s="5">
        <v>103.9</v>
      </c>
      <c r="D34702" s="5">
        <v>0.1</v>
      </c>
      <c r="E34702" s="5">
        <v>104</v>
      </c>
      <c r="F34702" s="5">
        <v>207</v>
      </c>
      <c r="G34702" s="5">
        <v>103.2</v>
      </c>
      <c r="H34702" s="5">
        <v>103.1</v>
      </c>
      <c r="I34702" s="5">
        <v>0</v>
      </c>
      <c r="J34702" s="5">
        <v>0</v>
      </c>
      <c r="K34702" s="5">
        <v>0</v>
      </c>
    </row>
    <row r="34703" spans="1:11" x14ac:dyDescent="0.25">
      <c r="A34703" s="5">
        <f>34696</f>
      </c>
      <c r="B34703" s="5" t="s">
        <v>34711</v>
      </c>
      <c r="C34703" s="5">
        <v>103.9</v>
      </c>
      <c r="D34703" s="5">
        <v>0.1</v>
      </c>
      <c r="E34703" s="5">
        <v>104.4</v>
      </c>
      <c r="F34703" s="5">
        <v>207.7</v>
      </c>
      <c r="G34703" s="5">
        <v>103.7</v>
      </c>
      <c r="H34703" s="5">
        <v>103.5</v>
      </c>
      <c r="I34703" s="5">
        <v>0</v>
      </c>
      <c r="J34703" s="5">
        <v>0</v>
      </c>
      <c r="K34703" s="5">
        <v>0</v>
      </c>
    </row>
    <row r="34704" spans="1:11" x14ac:dyDescent="0.25">
      <c r="A34704" s="5">
        <f>34697</f>
      </c>
      <c r="B34704" s="5" t="s">
        <v>34712</v>
      </c>
      <c r="C34704" s="5">
        <v>104.3</v>
      </c>
      <c r="D34704" s="5">
        <v>0.1</v>
      </c>
      <c r="E34704" s="5">
        <v>104.4</v>
      </c>
      <c r="F34704" s="5">
        <v>207.7</v>
      </c>
      <c r="G34704" s="5">
        <v>103.7</v>
      </c>
      <c r="H34704" s="5">
        <v>103.5</v>
      </c>
      <c r="I34704" s="5">
        <v>0</v>
      </c>
      <c r="J34704" s="5">
        <v>0</v>
      </c>
      <c r="K34704" s="5">
        <v>0</v>
      </c>
    </row>
    <row r="34705" spans="1:11" x14ac:dyDescent="0.25">
      <c r="A34705" s="5">
        <f>34698</f>
      </c>
      <c r="B34705" s="5" t="s">
        <v>34713</v>
      </c>
      <c r="C34705" s="5">
        <v>104.3</v>
      </c>
      <c r="D34705" s="5">
        <v>0.1</v>
      </c>
      <c r="E34705" s="5">
        <v>104.1</v>
      </c>
      <c r="F34705" s="5">
        <v>207.7</v>
      </c>
      <c r="G34705" s="5">
        <v>103.6</v>
      </c>
      <c r="H34705" s="5">
        <v>103.5</v>
      </c>
      <c r="I34705" s="5">
        <v>0</v>
      </c>
      <c r="J34705" s="5">
        <v>0</v>
      </c>
      <c r="K34705" s="5">
        <v>0</v>
      </c>
    </row>
    <row r="34706" spans="1:11" x14ac:dyDescent="0.25">
      <c r="A34706" s="5">
        <f>34699</f>
      </c>
      <c r="B34706" s="5" t="s">
        <v>34714</v>
      </c>
      <c r="C34706" s="5">
        <v>104</v>
      </c>
      <c r="D34706" s="5">
        <v>0.1</v>
      </c>
      <c r="E34706" s="5">
        <v>104.1</v>
      </c>
      <c r="F34706" s="5">
        <v>207.7</v>
      </c>
      <c r="G34706" s="5">
        <v>103.6</v>
      </c>
      <c r="H34706" s="5">
        <v>103.5</v>
      </c>
      <c r="I34706" s="5">
        <v>0</v>
      </c>
      <c r="J34706" s="5">
        <v>0</v>
      </c>
      <c r="K34706" s="5">
        <v>0</v>
      </c>
    </row>
    <row r="34707" spans="1:11" x14ac:dyDescent="0.25">
      <c r="A34707" s="5">
        <f>34700</f>
      </c>
      <c r="B34707" s="5" t="s">
        <v>34715</v>
      </c>
      <c r="C34707" s="5">
        <v>104</v>
      </c>
      <c r="D34707" s="5">
        <v>0.1</v>
      </c>
      <c r="E34707" s="5">
        <v>102.6</v>
      </c>
      <c r="F34707" s="5">
        <v>205.1</v>
      </c>
      <c r="G34707" s="5">
        <v>102.3</v>
      </c>
      <c r="H34707" s="5">
        <v>102.2</v>
      </c>
      <c r="I34707" s="5">
        <v>0</v>
      </c>
      <c r="J34707" s="5">
        <v>0</v>
      </c>
      <c r="K34707" s="5">
        <v>0</v>
      </c>
    </row>
    <row r="34708" spans="1:11" x14ac:dyDescent="0.25">
      <c r="A34708" s="5">
        <f>34701</f>
      </c>
      <c r="B34708" s="5" t="s">
        <v>34716</v>
      </c>
      <c r="C34708" s="5">
        <v>102.4</v>
      </c>
      <c r="D34708" s="5">
        <v>0.1</v>
      </c>
      <c r="E34708" s="5">
        <v>102.6</v>
      </c>
      <c r="F34708" s="5">
        <v>205.1</v>
      </c>
      <c r="G34708" s="5">
        <v>102.3</v>
      </c>
      <c r="H34708" s="5">
        <v>102.2</v>
      </c>
      <c r="I34708" s="5">
        <v>0</v>
      </c>
      <c r="J34708" s="5">
        <v>0</v>
      </c>
      <c r="K34708" s="5">
        <v>0</v>
      </c>
    </row>
    <row r="34709" spans="1:11" x14ac:dyDescent="0.25">
      <c r="A34709" s="5">
        <f>34702</f>
      </c>
      <c r="B34709" s="5" t="s">
        <v>34717</v>
      </c>
      <c r="C34709" s="5">
        <v>102.4</v>
      </c>
      <c r="D34709" s="5">
        <v>0.1</v>
      </c>
      <c r="E34709" s="5">
        <v>102.6</v>
      </c>
      <c r="F34709" s="5">
        <v>205.1</v>
      </c>
      <c r="G34709" s="5">
        <v>102.3</v>
      </c>
      <c r="H34709" s="5">
        <v>102.2</v>
      </c>
      <c r="I34709" s="5">
        <v>0</v>
      </c>
      <c r="J34709" s="5">
        <v>0</v>
      </c>
      <c r="K34709" s="5">
        <v>0</v>
      </c>
    </row>
    <row r="34710" spans="1:11" x14ac:dyDescent="0.25">
      <c r="A34710" s="5">
        <f>34703</f>
      </c>
      <c r="B34710" s="5" t="s">
        <v>34718</v>
      </c>
      <c r="C34710" s="5">
        <v>102.4</v>
      </c>
      <c r="D34710" s="5">
        <v>0.1</v>
      </c>
      <c r="E34710" s="5">
        <v>102.6</v>
      </c>
      <c r="F34710" s="5">
        <v>205.1</v>
      </c>
      <c r="G34710" s="5">
        <v>102.3</v>
      </c>
      <c r="H34710" s="5">
        <v>102.2</v>
      </c>
      <c r="I34710" s="5">
        <v>0</v>
      </c>
      <c r="J34710" s="5">
        <v>0</v>
      </c>
      <c r="K34710" s="5">
        <v>0</v>
      </c>
    </row>
    <row r="34711" spans="1:11" x14ac:dyDescent="0.25">
      <c r="A34711" s="5">
        <f>34704</f>
      </c>
      <c r="B34711" s="5" t="s">
        <v>34719</v>
      </c>
      <c r="C34711" s="5">
        <v>101.5</v>
      </c>
      <c r="D34711" s="5">
        <v>0.1</v>
      </c>
      <c r="E34711" s="5">
        <v>101.7</v>
      </c>
      <c r="F34711" s="5">
        <v>202.4</v>
      </c>
      <c r="G34711" s="5">
        <v>101</v>
      </c>
      <c r="H34711" s="5">
        <v>100.8</v>
      </c>
      <c r="I34711" s="5">
        <v>0</v>
      </c>
      <c r="J34711" s="5">
        <v>0</v>
      </c>
      <c r="K34711" s="5">
        <v>0</v>
      </c>
    </row>
    <row r="34712" spans="1:11" x14ac:dyDescent="0.25">
      <c r="A34712" s="5">
        <f>34705</f>
      </c>
      <c r="B34712" s="5" t="s">
        <v>34720</v>
      </c>
      <c r="C34712" s="5">
        <v>101.5</v>
      </c>
      <c r="D34712" s="5">
        <v>0.1</v>
      </c>
      <c r="E34712" s="5">
        <v>101.7</v>
      </c>
      <c r="F34712" s="5">
        <v>202.4</v>
      </c>
      <c r="G34712" s="5">
        <v>101</v>
      </c>
      <c r="H34712" s="5">
        <v>100.8</v>
      </c>
      <c r="I34712" s="5">
        <v>0</v>
      </c>
      <c r="J34712" s="5">
        <v>0</v>
      </c>
      <c r="K34712" s="5">
        <v>0</v>
      </c>
    </row>
    <row r="34713" spans="1:11" x14ac:dyDescent="0.25">
      <c r="A34713" s="5">
        <f>34706</f>
      </c>
      <c r="B34713" s="5" t="s">
        <v>34721</v>
      </c>
      <c r="C34713" s="5">
        <v>101.3</v>
      </c>
      <c r="D34713" s="5">
        <v>0.1</v>
      </c>
      <c r="E34713" s="5">
        <v>101.5</v>
      </c>
      <c r="F34713" s="5">
        <v>201.8</v>
      </c>
      <c r="G34713" s="5">
        <v>100.5</v>
      </c>
      <c r="H34713" s="5">
        <v>100.5</v>
      </c>
      <c r="I34713" s="5">
        <v>0</v>
      </c>
      <c r="J34713" s="5">
        <v>0</v>
      </c>
      <c r="K34713" s="5">
        <v>0</v>
      </c>
    </row>
    <row r="34714" spans="1:11" x14ac:dyDescent="0.25">
      <c r="A34714" s="5">
        <f>34707</f>
      </c>
      <c r="B34714" s="5" t="s">
        <v>34722</v>
      </c>
      <c r="C34714" s="5">
        <v>101.3</v>
      </c>
      <c r="D34714" s="5">
        <v>0.1</v>
      </c>
      <c r="E34714" s="5">
        <v>101.5</v>
      </c>
      <c r="F34714" s="5">
        <v>201.8</v>
      </c>
      <c r="G34714" s="5">
        <v>100.5</v>
      </c>
      <c r="H34714" s="5">
        <v>100.5</v>
      </c>
      <c r="I34714" s="5">
        <v>0</v>
      </c>
      <c r="J34714" s="5">
        <v>0</v>
      </c>
      <c r="K34714" s="5">
        <v>0</v>
      </c>
    </row>
    <row r="34715" spans="1:11" x14ac:dyDescent="0.25">
      <c r="A34715" s="5">
        <f>34708</f>
      </c>
      <c r="B34715" s="5" t="s">
        <v>34723</v>
      </c>
      <c r="C34715" s="5">
        <v>101.2</v>
      </c>
      <c r="D34715" s="5">
        <v>0.1</v>
      </c>
      <c r="E34715" s="5">
        <v>101.4</v>
      </c>
      <c r="F34715" s="5">
        <v>202.3</v>
      </c>
      <c r="G34715" s="5">
        <v>101</v>
      </c>
      <c r="H34715" s="5">
        <v>100.9</v>
      </c>
      <c r="I34715" s="5">
        <v>0</v>
      </c>
      <c r="J34715" s="5">
        <v>0</v>
      </c>
      <c r="K34715" s="5">
        <v>0</v>
      </c>
    </row>
    <row r="34716" spans="1:11" x14ac:dyDescent="0.25">
      <c r="A34716" s="5">
        <f>34709</f>
      </c>
      <c r="B34716" s="5" t="s">
        <v>34724</v>
      </c>
      <c r="C34716" s="5">
        <v>101.2</v>
      </c>
      <c r="D34716" s="5">
        <v>0.1</v>
      </c>
      <c r="E34716" s="5">
        <v>101.4</v>
      </c>
      <c r="F34716" s="5">
        <v>202.3</v>
      </c>
      <c r="G34716" s="5">
        <v>101</v>
      </c>
      <c r="H34716" s="5">
        <v>100.9</v>
      </c>
      <c r="I34716" s="5">
        <v>0</v>
      </c>
      <c r="J34716" s="5">
        <v>0</v>
      </c>
      <c r="K34716" s="5">
        <v>0</v>
      </c>
    </row>
    <row r="34717" spans="1:11" x14ac:dyDescent="0.25">
      <c r="A34717" s="5">
        <f>34710</f>
      </c>
      <c r="B34717" s="5" t="s">
        <v>34725</v>
      </c>
      <c r="C34717" s="5">
        <v>101.4</v>
      </c>
      <c r="D34717" s="5">
        <v>0.1</v>
      </c>
      <c r="E34717" s="5">
        <v>101.5</v>
      </c>
      <c r="F34717" s="5">
        <v>203</v>
      </c>
      <c r="G34717" s="5">
        <v>101.3</v>
      </c>
      <c r="H34717" s="5">
        <v>101.1</v>
      </c>
      <c r="I34717" s="5">
        <v>0</v>
      </c>
      <c r="J34717" s="5">
        <v>0</v>
      </c>
      <c r="K34717" s="5">
        <v>0</v>
      </c>
    </row>
    <row r="34718" spans="1:11" x14ac:dyDescent="0.25">
      <c r="A34718" s="5">
        <f>34711</f>
      </c>
      <c r="B34718" s="5" t="s">
        <v>34726</v>
      </c>
      <c r="C34718" s="5">
        <v>101.4</v>
      </c>
      <c r="D34718" s="5">
        <v>0.1</v>
      </c>
      <c r="E34718" s="5">
        <v>101.5</v>
      </c>
      <c r="F34718" s="5">
        <v>203</v>
      </c>
      <c r="G34718" s="5">
        <v>101.3</v>
      </c>
      <c r="H34718" s="5">
        <v>101.1</v>
      </c>
      <c r="I34718" s="5">
        <v>0</v>
      </c>
      <c r="J34718" s="5">
        <v>0</v>
      </c>
      <c r="K34718" s="5">
        <v>0</v>
      </c>
    </row>
    <row r="34719" spans="1:11" x14ac:dyDescent="0.25">
      <c r="A34719" s="5">
        <f>34712</f>
      </c>
      <c r="B34719" s="5" t="s">
        <v>34727</v>
      </c>
      <c r="C34719" s="5">
        <v>101.4</v>
      </c>
      <c r="D34719" s="5">
        <v>0.1</v>
      </c>
      <c r="E34719" s="5">
        <v>101.5</v>
      </c>
      <c r="F34719" s="5">
        <v>203</v>
      </c>
      <c r="G34719" s="5">
        <v>101.3</v>
      </c>
      <c r="H34719" s="5">
        <v>101.1</v>
      </c>
      <c r="I34719" s="5">
        <v>0</v>
      </c>
      <c r="J34719" s="5">
        <v>0</v>
      </c>
      <c r="K34719" s="5">
        <v>0</v>
      </c>
    </row>
    <row r="34720" spans="1:11" x14ac:dyDescent="0.25">
      <c r="A34720" s="5">
        <f>34713</f>
      </c>
      <c r="B34720" s="5" t="s">
        <v>34728</v>
      </c>
      <c r="C34720" s="5">
        <v>101.4</v>
      </c>
      <c r="D34720" s="5">
        <v>0.1</v>
      </c>
      <c r="E34720" s="5">
        <v>101.5</v>
      </c>
      <c r="F34720" s="5">
        <v>203</v>
      </c>
      <c r="G34720" s="5">
        <v>101.3</v>
      </c>
      <c r="H34720" s="5">
        <v>101.1</v>
      </c>
      <c r="I34720" s="5">
        <v>0</v>
      </c>
      <c r="J34720" s="5">
        <v>0</v>
      </c>
      <c r="K34720" s="5">
        <v>0</v>
      </c>
    </row>
    <row r="34721" spans="1:11" x14ac:dyDescent="0.25">
      <c r="A34721" s="5">
        <f>34714</f>
      </c>
      <c r="B34721" s="5" t="s">
        <v>34729</v>
      </c>
      <c r="C34721" s="5">
        <v>101.2</v>
      </c>
      <c r="D34721" s="5">
        <v>0.1</v>
      </c>
      <c r="E34721" s="5">
        <v>101.4</v>
      </c>
      <c r="F34721" s="5">
        <v>202.8</v>
      </c>
      <c r="G34721" s="5">
        <v>101.2</v>
      </c>
      <c r="H34721" s="5">
        <v>101.1</v>
      </c>
      <c r="I34721" s="5">
        <v>0</v>
      </c>
      <c r="J34721" s="5">
        <v>0</v>
      </c>
      <c r="K34721" s="5">
        <v>0</v>
      </c>
    </row>
    <row r="34722" spans="1:11" x14ac:dyDescent="0.25">
      <c r="A34722" s="5">
        <f>34715</f>
      </c>
      <c r="B34722" s="5" t="s">
        <v>34730</v>
      </c>
      <c r="C34722" s="5">
        <v>101.2</v>
      </c>
      <c r="D34722" s="5">
        <v>0.1</v>
      </c>
      <c r="E34722" s="5">
        <v>101.4</v>
      </c>
      <c r="F34722" s="5">
        <v>202.8</v>
      </c>
      <c r="G34722" s="5">
        <v>101.2</v>
      </c>
      <c r="H34722" s="5">
        <v>101.1</v>
      </c>
      <c r="I34722" s="5">
        <v>0</v>
      </c>
      <c r="J34722" s="5">
        <v>0</v>
      </c>
      <c r="K34722" s="5">
        <v>0</v>
      </c>
    </row>
    <row r="34723" spans="1:11" x14ac:dyDescent="0.25">
      <c r="A34723" s="5">
        <f>34716</f>
      </c>
      <c r="B34723" s="5" t="s">
        <v>34731</v>
      </c>
      <c r="C34723" s="5">
        <v>100.6</v>
      </c>
      <c r="D34723" s="5">
        <v>0.1</v>
      </c>
      <c r="E34723" s="5">
        <v>100.8</v>
      </c>
      <c r="F34723" s="5">
        <v>200.9</v>
      </c>
      <c r="G34723" s="5">
        <v>100.3</v>
      </c>
      <c r="H34723" s="5">
        <v>100.2</v>
      </c>
      <c r="I34723" s="5">
        <v>0</v>
      </c>
      <c r="J34723" s="5">
        <v>0</v>
      </c>
      <c r="K34723" s="5">
        <v>0</v>
      </c>
    </row>
    <row r="34724" spans="1:11" x14ac:dyDescent="0.25">
      <c r="A34724" s="5">
        <f>34717</f>
      </c>
      <c r="B34724" s="5" t="s">
        <v>34732</v>
      </c>
      <c r="C34724" s="5">
        <v>100.6</v>
      </c>
      <c r="D34724" s="5">
        <v>0.1</v>
      </c>
      <c r="E34724" s="5">
        <v>100.8</v>
      </c>
      <c r="F34724" s="5">
        <v>200.9</v>
      </c>
      <c r="G34724" s="5">
        <v>100.3</v>
      </c>
      <c r="H34724" s="5">
        <v>100.2</v>
      </c>
      <c r="I34724" s="5">
        <v>0</v>
      </c>
      <c r="J34724" s="5">
        <v>0</v>
      </c>
      <c r="K34724" s="5">
        <v>0</v>
      </c>
    </row>
    <row r="34725" spans="1:11" x14ac:dyDescent="0.25">
      <c r="A34725" s="5">
        <f>34718</f>
      </c>
      <c r="B34725" s="5" t="s">
        <v>34733</v>
      </c>
      <c r="C34725" s="5">
        <v>101.8</v>
      </c>
      <c r="D34725" s="5">
        <v>0.1</v>
      </c>
      <c r="E34725" s="5">
        <v>101.9</v>
      </c>
      <c r="F34725" s="5">
        <v>203.8</v>
      </c>
      <c r="G34725" s="5">
        <v>101.6</v>
      </c>
      <c r="H34725" s="5">
        <v>101.5</v>
      </c>
      <c r="I34725" s="5">
        <v>0</v>
      </c>
      <c r="J34725" s="5">
        <v>0</v>
      </c>
      <c r="K34725" s="5">
        <v>0</v>
      </c>
    </row>
    <row r="34726" spans="1:11" x14ac:dyDescent="0.25">
      <c r="A34726" s="5">
        <f>34719</f>
      </c>
      <c r="B34726" s="5" t="s">
        <v>34734</v>
      </c>
      <c r="C34726" s="5">
        <v>101.8</v>
      </c>
      <c r="D34726" s="5">
        <v>0.1</v>
      </c>
      <c r="E34726" s="5">
        <v>101.9</v>
      </c>
      <c r="F34726" s="5">
        <v>203.8</v>
      </c>
      <c r="G34726" s="5">
        <v>101.6</v>
      </c>
      <c r="H34726" s="5">
        <v>101.5</v>
      </c>
      <c r="I34726" s="5">
        <v>0</v>
      </c>
      <c r="J34726" s="5">
        <v>0</v>
      </c>
      <c r="K34726" s="5">
        <v>0</v>
      </c>
    </row>
    <row r="34727" spans="1:11" x14ac:dyDescent="0.25">
      <c r="A34727" s="5">
        <f>34720</f>
      </c>
      <c r="B34727" s="5" t="s">
        <v>34735</v>
      </c>
      <c r="C34727" s="5">
        <v>101.6</v>
      </c>
      <c r="D34727" s="5">
        <v>0.1</v>
      </c>
      <c r="E34727" s="5">
        <v>101.8</v>
      </c>
      <c r="F34727" s="5">
        <v>203.2</v>
      </c>
      <c r="G34727" s="5">
        <v>101.4</v>
      </c>
      <c r="H34727" s="5">
        <v>101.2</v>
      </c>
      <c r="I34727" s="5">
        <v>0</v>
      </c>
      <c r="J34727" s="5">
        <v>0</v>
      </c>
      <c r="K34727" s="5">
        <v>0</v>
      </c>
    </row>
    <row r="34728" spans="1:11" x14ac:dyDescent="0.25">
      <c r="A34728" s="5">
        <f>34721</f>
      </c>
      <c r="B34728" s="5" t="s">
        <v>34736</v>
      </c>
      <c r="C34728" s="5">
        <v>101.6</v>
      </c>
      <c r="D34728" s="5">
        <v>0.1</v>
      </c>
      <c r="E34728" s="5">
        <v>101.8</v>
      </c>
      <c r="F34728" s="5">
        <v>203.2</v>
      </c>
      <c r="G34728" s="5">
        <v>101.4</v>
      </c>
      <c r="H34728" s="5">
        <v>101.2</v>
      </c>
      <c r="I34728" s="5">
        <v>0</v>
      </c>
      <c r="J34728" s="5">
        <v>0</v>
      </c>
      <c r="K34728" s="5">
        <v>0</v>
      </c>
    </row>
    <row r="34729" spans="1:11" x14ac:dyDescent="0.25">
      <c r="A34729" s="5">
        <f>34722</f>
      </c>
      <c r="B34729" s="5" t="s">
        <v>34737</v>
      </c>
      <c r="C34729" s="5">
        <v>101.6</v>
      </c>
      <c r="D34729" s="5">
        <v>0.1</v>
      </c>
      <c r="E34729" s="5">
        <v>101.8</v>
      </c>
      <c r="F34729" s="5">
        <v>203.2</v>
      </c>
      <c r="G34729" s="5">
        <v>101.4</v>
      </c>
      <c r="H34729" s="5">
        <v>101.2</v>
      </c>
      <c r="I34729" s="5">
        <v>0</v>
      </c>
      <c r="J34729" s="5">
        <v>0</v>
      </c>
      <c r="K34729" s="5">
        <v>0</v>
      </c>
    </row>
    <row r="34730" spans="1:11" x14ac:dyDescent="0.25">
      <c r="A34730" s="5">
        <f>34723</f>
      </c>
      <c r="B34730" s="5" t="s">
        <v>34738</v>
      </c>
      <c r="C34730" s="5">
        <v>101.6</v>
      </c>
      <c r="D34730" s="5">
        <v>0.1</v>
      </c>
      <c r="E34730" s="5">
        <v>101.8</v>
      </c>
      <c r="F34730" s="5">
        <v>203.2</v>
      </c>
      <c r="G34730" s="5">
        <v>101.4</v>
      </c>
      <c r="H34730" s="5">
        <v>101.2</v>
      </c>
      <c r="I34730" s="5">
        <v>0</v>
      </c>
      <c r="J34730" s="5">
        <v>0</v>
      </c>
      <c r="K34730" s="5">
        <v>0</v>
      </c>
    </row>
    <row r="34731" spans="1:11" x14ac:dyDescent="0.25">
      <c r="A34731" s="5">
        <f>34724</f>
      </c>
      <c r="B34731" s="5" t="s">
        <v>34739</v>
      </c>
      <c r="C34731" s="5">
        <v>101.3</v>
      </c>
      <c r="D34731" s="5">
        <v>0.1</v>
      </c>
      <c r="E34731" s="5">
        <v>101.5</v>
      </c>
      <c r="F34731" s="5">
        <v>203.2</v>
      </c>
      <c r="G34731" s="5">
        <v>101.3</v>
      </c>
      <c r="H34731" s="5">
        <v>101.2</v>
      </c>
      <c r="I34731" s="5">
        <v>0</v>
      </c>
      <c r="J34731" s="5">
        <v>0</v>
      </c>
      <c r="K34731" s="5">
        <v>0</v>
      </c>
    </row>
    <row r="34732" spans="1:11" x14ac:dyDescent="0.25">
      <c r="A34732" s="5">
        <f>34725</f>
      </c>
      <c r="B34732" s="5" t="s">
        <v>34740</v>
      </c>
      <c r="C34732" s="5">
        <v>101.3</v>
      </c>
      <c r="D34732" s="5">
        <v>0.1</v>
      </c>
      <c r="E34732" s="5">
        <v>101.5</v>
      </c>
      <c r="F34732" s="5">
        <v>203.2</v>
      </c>
      <c r="G34732" s="5">
        <v>101.3</v>
      </c>
      <c r="H34732" s="5">
        <v>101.2</v>
      </c>
      <c r="I34732" s="5">
        <v>0</v>
      </c>
      <c r="J34732" s="5">
        <v>0</v>
      </c>
      <c r="K34732" s="5">
        <v>0</v>
      </c>
    </row>
    <row r="34733" spans="1:11" x14ac:dyDescent="0.25">
      <c r="A34733" s="5">
        <f>34726</f>
      </c>
      <c r="B34733" s="5" t="s">
        <v>34741</v>
      </c>
      <c r="C34733" s="5">
        <v>101.4</v>
      </c>
      <c r="D34733" s="5">
        <v>0.1</v>
      </c>
      <c r="E34733" s="5">
        <v>101.5</v>
      </c>
      <c r="F34733" s="5">
        <v>202.9</v>
      </c>
      <c r="G34733" s="5">
        <v>101.2</v>
      </c>
      <c r="H34733" s="5">
        <v>101.1</v>
      </c>
      <c r="I34733" s="5">
        <v>0</v>
      </c>
      <c r="J34733" s="5">
        <v>0</v>
      </c>
      <c r="K34733" s="5">
        <v>0</v>
      </c>
    </row>
    <row r="34734" spans="1:11" x14ac:dyDescent="0.25">
      <c r="A34734" s="5">
        <f>34727</f>
      </c>
      <c r="B34734" s="5" t="s">
        <v>34742</v>
      </c>
      <c r="C34734" s="5">
        <v>101.4</v>
      </c>
      <c r="D34734" s="5">
        <v>0.1</v>
      </c>
      <c r="E34734" s="5">
        <v>101.5</v>
      </c>
      <c r="F34734" s="5">
        <v>202.9</v>
      </c>
      <c r="G34734" s="5">
        <v>101.2</v>
      </c>
      <c r="H34734" s="5">
        <v>101.1</v>
      </c>
      <c r="I34734" s="5">
        <v>0</v>
      </c>
      <c r="J34734" s="5">
        <v>0</v>
      </c>
      <c r="K34734" s="5">
        <v>0</v>
      </c>
    </row>
    <row r="34735" spans="1:11" x14ac:dyDescent="0.25">
      <c r="A34735" s="5">
        <f>34728</f>
      </c>
      <c r="B34735" s="5" t="s">
        <v>34743</v>
      </c>
      <c r="C34735" s="5">
        <v>101.4</v>
      </c>
      <c r="D34735" s="5">
        <v>0.1</v>
      </c>
      <c r="E34735" s="5">
        <v>101.5</v>
      </c>
      <c r="F34735" s="5">
        <v>202.9</v>
      </c>
      <c r="G34735" s="5">
        <v>101.2</v>
      </c>
      <c r="H34735" s="5">
        <v>101.1</v>
      </c>
      <c r="I34735" s="5">
        <v>0</v>
      </c>
      <c r="J34735" s="5">
        <v>0</v>
      </c>
      <c r="K34735" s="5">
        <v>0</v>
      </c>
    </row>
    <row r="34736" spans="1:11" x14ac:dyDescent="0.25">
      <c r="A34736" s="5">
        <f>34729</f>
      </c>
      <c r="B34736" s="5" t="s">
        <v>34744</v>
      </c>
      <c r="C34736" s="5">
        <v>101.4</v>
      </c>
      <c r="D34736" s="5">
        <v>0.1</v>
      </c>
      <c r="E34736" s="5">
        <v>101.5</v>
      </c>
      <c r="F34736" s="5">
        <v>202.9</v>
      </c>
      <c r="G34736" s="5">
        <v>101.2</v>
      </c>
      <c r="H34736" s="5">
        <v>101.1</v>
      </c>
      <c r="I34736" s="5">
        <v>0</v>
      </c>
      <c r="J34736" s="5">
        <v>0</v>
      </c>
      <c r="K34736" s="5">
        <v>0</v>
      </c>
    </row>
    <row r="34737" spans="1:11" x14ac:dyDescent="0.25">
      <c r="A34737" s="5">
        <f>34730</f>
      </c>
      <c r="B34737" s="5" t="s">
        <v>34745</v>
      </c>
      <c r="C34737" s="5">
        <v>101.8</v>
      </c>
      <c r="D34737" s="5">
        <v>0.1</v>
      </c>
      <c r="E34737" s="5">
        <v>102</v>
      </c>
      <c r="F34737" s="5">
        <v>203.8</v>
      </c>
      <c r="G34737" s="5">
        <v>101.7</v>
      </c>
      <c r="H34737" s="5">
        <v>101.5</v>
      </c>
      <c r="I34737" s="5">
        <v>0</v>
      </c>
      <c r="J34737" s="5">
        <v>0</v>
      </c>
      <c r="K34737" s="5">
        <v>0</v>
      </c>
    </row>
    <row r="34738" spans="1:11" x14ac:dyDescent="0.25">
      <c r="A34738" s="5">
        <f>34731</f>
      </c>
      <c r="B34738" s="5" t="s">
        <v>34746</v>
      </c>
      <c r="C34738" s="5">
        <v>101.8</v>
      </c>
      <c r="D34738" s="5">
        <v>0.1</v>
      </c>
      <c r="E34738" s="5">
        <v>102</v>
      </c>
      <c r="F34738" s="5">
        <v>203.8</v>
      </c>
      <c r="G34738" s="5">
        <v>101.7</v>
      </c>
      <c r="H34738" s="5">
        <v>101.5</v>
      </c>
      <c r="I34738" s="5">
        <v>0</v>
      </c>
      <c r="J34738" s="5">
        <v>0</v>
      </c>
      <c r="K34738" s="5">
        <v>0</v>
      </c>
    </row>
    <row r="34739" spans="1:11" x14ac:dyDescent="0.25">
      <c r="A34739" s="5">
        <f>34732</f>
      </c>
      <c r="B34739" s="5" t="s">
        <v>34747</v>
      </c>
      <c r="C34739" s="5">
        <v>101.8</v>
      </c>
      <c r="D34739" s="5">
        <v>0.1</v>
      </c>
      <c r="E34739" s="5">
        <v>102</v>
      </c>
      <c r="F34739" s="5">
        <v>203.8</v>
      </c>
      <c r="G34739" s="5">
        <v>101.7</v>
      </c>
      <c r="H34739" s="5">
        <v>101.5</v>
      </c>
      <c r="I34739" s="5">
        <v>0</v>
      </c>
      <c r="J34739" s="5">
        <v>0</v>
      </c>
      <c r="K34739" s="5">
        <v>0</v>
      </c>
    </row>
    <row r="34740" spans="1:11" x14ac:dyDescent="0.25">
      <c r="A34740" s="5">
        <f>34733</f>
      </c>
      <c r="B34740" s="5" t="s">
        <v>34748</v>
      </c>
      <c r="C34740" s="5">
        <v>101.8</v>
      </c>
      <c r="D34740" s="5">
        <v>0.1</v>
      </c>
      <c r="E34740" s="5">
        <v>102</v>
      </c>
      <c r="F34740" s="5">
        <v>203.8</v>
      </c>
      <c r="G34740" s="5">
        <v>101.7</v>
      </c>
      <c r="H34740" s="5">
        <v>101.5</v>
      </c>
      <c r="I34740" s="5">
        <v>0</v>
      </c>
      <c r="J34740" s="5">
        <v>0</v>
      </c>
      <c r="K34740" s="5">
        <v>0</v>
      </c>
    </row>
    <row r="34741" spans="1:11" x14ac:dyDescent="0.25">
      <c r="A34741" s="5">
        <f>34734</f>
      </c>
      <c r="B34741" s="5" t="s">
        <v>34749</v>
      </c>
      <c r="C34741" s="5">
        <v>100.8</v>
      </c>
      <c r="D34741" s="5">
        <v>0.1</v>
      </c>
      <c r="E34741" s="5">
        <v>101</v>
      </c>
      <c r="F34741" s="5">
        <v>201.4</v>
      </c>
      <c r="G34741" s="5">
        <v>100.5</v>
      </c>
      <c r="H34741" s="5">
        <v>100.3</v>
      </c>
      <c r="I34741" s="5">
        <v>0</v>
      </c>
      <c r="J34741" s="5">
        <v>0</v>
      </c>
      <c r="K34741" s="5">
        <v>0</v>
      </c>
    </row>
    <row r="34742" spans="1:11" x14ac:dyDescent="0.25">
      <c r="A34742" s="5">
        <f>34735</f>
      </c>
      <c r="B34742" s="5" t="s">
        <v>34750</v>
      </c>
      <c r="C34742" s="5">
        <v>100.8</v>
      </c>
      <c r="D34742" s="5">
        <v>0.1</v>
      </c>
      <c r="E34742" s="5">
        <v>101</v>
      </c>
      <c r="F34742" s="5">
        <v>201.4</v>
      </c>
      <c r="G34742" s="5">
        <v>100.5</v>
      </c>
      <c r="H34742" s="5">
        <v>100.3</v>
      </c>
      <c r="I34742" s="5">
        <v>0</v>
      </c>
      <c r="J34742" s="5">
        <v>0</v>
      </c>
      <c r="K34742" s="5">
        <v>0</v>
      </c>
    </row>
    <row r="34743" spans="1:11" x14ac:dyDescent="0.25">
      <c r="A34743" s="5">
        <f>34736</f>
      </c>
      <c r="B34743" s="5" t="s">
        <v>34751</v>
      </c>
      <c r="C34743" s="5">
        <v>101.8</v>
      </c>
      <c r="D34743" s="5">
        <v>0.1</v>
      </c>
      <c r="E34743" s="5">
        <v>101.9</v>
      </c>
      <c r="F34743" s="5">
        <v>202</v>
      </c>
      <c r="G34743" s="5">
        <v>100.8</v>
      </c>
      <c r="H34743" s="5">
        <v>100.7</v>
      </c>
      <c r="I34743" s="5">
        <v>0</v>
      </c>
      <c r="J34743" s="5">
        <v>0</v>
      </c>
      <c r="K34743" s="5">
        <v>0</v>
      </c>
    </row>
    <row r="34744" spans="1:11" x14ac:dyDescent="0.25">
      <c r="A34744" s="5">
        <f>34737</f>
      </c>
      <c r="B34744" s="5" t="s">
        <v>34752</v>
      </c>
      <c r="C34744" s="5">
        <v>101.8</v>
      </c>
      <c r="D34744" s="5">
        <v>0.1</v>
      </c>
      <c r="E34744" s="5">
        <v>101.9</v>
      </c>
      <c r="F34744" s="5">
        <v>202</v>
      </c>
      <c r="G34744" s="5">
        <v>100.8</v>
      </c>
      <c r="H34744" s="5">
        <v>100.7</v>
      </c>
      <c r="I34744" s="5">
        <v>0</v>
      </c>
      <c r="J34744" s="5">
        <v>0</v>
      </c>
      <c r="K34744" s="5">
        <v>0</v>
      </c>
    </row>
    <row r="34745" spans="1:11" x14ac:dyDescent="0.25">
      <c r="A34745" s="5">
        <f>34738</f>
      </c>
      <c r="B34745" s="5" t="s">
        <v>34753</v>
      </c>
      <c r="C34745" s="5">
        <v>101.3</v>
      </c>
      <c r="D34745" s="5">
        <v>0.1</v>
      </c>
      <c r="E34745" s="5">
        <v>101.5</v>
      </c>
      <c r="F34745" s="5">
        <v>202.3</v>
      </c>
      <c r="G34745" s="5">
        <v>100.9</v>
      </c>
      <c r="H34745" s="5">
        <v>100.8</v>
      </c>
      <c r="I34745" s="5">
        <v>0</v>
      </c>
      <c r="J34745" s="5">
        <v>0</v>
      </c>
      <c r="K34745" s="5">
        <v>0</v>
      </c>
    </row>
    <row r="34746" spans="1:11" x14ac:dyDescent="0.25">
      <c r="A34746" s="5">
        <f>34739</f>
      </c>
      <c r="B34746" s="5" t="s">
        <v>34754</v>
      </c>
      <c r="C34746" s="5">
        <v>101.3</v>
      </c>
      <c r="D34746" s="5">
        <v>0.1</v>
      </c>
      <c r="E34746" s="5">
        <v>101.5</v>
      </c>
      <c r="F34746" s="5">
        <v>202.3</v>
      </c>
      <c r="G34746" s="5">
        <v>100.9</v>
      </c>
      <c r="H34746" s="5">
        <v>100.8</v>
      </c>
      <c r="I34746" s="5">
        <v>0</v>
      </c>
      <c r="J34746" s="5">
        <v>0</v>
      </c>
      <c r="K34746" s="5">
        <v>0</v>
      </c>
    </row>
    <row r="34747" spans="1:11" x14ac:dyDescent="0.25">
      <c r="A34747" s="5">
        <f>34740</f>
      </c>
      <c r="B34747" s="5" t="s">
        <v>34755</v>
      </c>
      <c r="C34747" s="5">
        <v>101.6</v>
      </c>
      <c r="D34747" s="5">
        <v>0.1</v>
      </c>
      <c r="E34747" s="5">
        <v>101.7</v>
      </c>
      <c r="F34747" s="5">
        <v>201.9</v>
      </c>
      <c r="G34747" s="5">
        <v>100.7</v>
      </c>
      <c r="H34747" s="5">
        <v>100.6</v>
      </c>
      <c r="I34747" s="5">
        <v>0</v>
      </c>
      <c r="J34747" s="5">
        <v>0</v>
      </c>
      <c r="K34747" s="5">
        <v>0</v>
      </c>
    </row>
    <row r="34748" spans="1:11" x14ac:dyDescent="0.25">
      <c r="A34748" s="5">
        <f>34741</f>
      </c>
      <c r="B34748" s="5" t="s">
        <v>34756</v>
      </c>
      <c r="C34748" s="5">
        <v>101.6</v>
      </c>
      <c r="D34748" s="5">
        <v>0.1</v>
      </c>
      <c r="E34748" s="5">
        <v>101.7</v>
      </c>
      <c r="F34748" s="5">
        <v>201.9</v>
      </c>
      <c r="G34748" s="5">
        <v>100.7</v>
      </c>
      <c r="H34748" s="5">
        <v>100.6</v>
      </c>
      <c r="I34748" s="5">
        <v>0</v>
      </c>
      <c r="J34748" s="5">
        <v>0</v>
      </c>
      <c r="K34748" s="5">
        <v>0</v>
      </c>
    </row>
    <row r="34749" spans="1:11" x14ac:dyDescent="0.25">
      <c r="A34749" s="5">
        <f>34742</f>
      </c>
      <c r="B34749" s="5" t="s">
        <v>34757</v>
      </c>
      <c r="C34749" s="5">
        <v>101.6</v>
      </c>
      <c r="D34749" s="5">
        <v>0.1</v>
      </c>
      <c r="E34749" s="5">
        <v>101.7</v>
      </c>
      <c r="F34749" s="5">
        <v>201.9</v>
      </c>
      <c r="G34749" s="5">
        <v>100.7</v>
      </c>
      <c r="H34749" s="5">
        <v>100.6</v>
      </c>
      <c r="I34749" s="5">
        <v>0</v>
      </c>
      <c r="J34749" s="5">
        <v>0</v>
      </c>
      <c r="K34749" s="5">
        <v>0</v>
      </c>
    </row>
    <row r="34750" spans="1:11" x14ac:dyDescent="0.25">
      <c r="A34750" s="5">
        <f>34743</f>
      </c>
      <c r="B34750" s="5" t="s">
        <v>34758</v>
      </c>
      <c r="C34750" s="5">
        <v>101.6</v>
      </c>
      <c r="D34750" s="5">
        <v>0.1</v>
      </c>
      <c r="E34750" s="5">
        <v>101.7</v>
      </c>
      <c r="F34750" s="5">
        <v>201.9</v>
      </c>
      <c r="G34750" s="5">
        <v>100.7</v>
      </c>
      <c r="H34750" s="5">
        <v>100.6</v>
      </c>
      <c r="I34750" s="5">
        <v>0</v>
      </c>
      <c r="J34750" s="5">
        <v>0</v>
      </c>
      <c r="K34750" s="5">
        <v>0</v>
      </c>
    </row>
    <row r="34751" spans="1:11" x14ac:dyDescent="0.25">
      <c r="A34751" s="5"/>
      <c r="B34751" s="5"/>
      <c r="C34751" s="5"/>
      <c r="D34751" s="5"/>
      <c r="E34751" s="5"/>
      <c r="F34751" s="5"/>
      <c r="G34751" s="5"/>
      <c r="H34751" s="5"/>
      <c r="I34751" s="5"/>
      <c r="J34751" s="5"/>
      <c r="K34751" s="5"/>
    </row>
    <row r="34752" spans="8:8" x14ac:dyDescent="0.25">
      <c r="H34752" s="6" t="s">
        <v>34759</v>
      </c>
    </row>
    <row r="34753" spans="1:8" x14ac:dyDescent="0.25">
      <c r="A34753" s="7" t="s">
        <v>34760</v>
      </c>
      <c r="E34753" s="7" t="s">
        <v>34761</v>
      </c>
      <c r="H34753" s="7" t="s">
        <v>34762</v>
      </c>
    </row>
    <row r="34754" spans="1:8" x14ac:dyDescent="0.25">
      <c r="A34754" s="8" t="s">
        <v>34763</v>
      </c>
      <c r="E34754" s="8" t="s">
        <v>34763</v>
      </c>
      <c r="H34754" s="8" t="s">
        <v>34763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2023-05-23T08:53:42Z</dcterms:created>
  <dcterms:modified xsi:type="dcterms:W3CDTF">2023-05-23T08:53:42Z</dcterms:modified>
</cp:coreProperties>
</file>